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https://uvic-my.sharepoint.com/personal/chenglin918_uvic_ca/Documents/Python/Notes/research/gpt_application/cpt_based_tool/references/"/>
    </mc:Choice>
  </mc:AlternateContent>
  <xr:revisionPtr revIDLastSave="13" documentId="13_ncr:1_{FB27A951-1FEF-3647-8C90-5A535F63CDE4}" xr6:coauthVersionLast="47" xr6:coauthVersionMax="47" xr10:uidLastSave="{3B5B69A3-C4A3-E04D-BD15-350CAD015070}"/>
  <bookViews>
    <workbookView xWindow="140" yWindow="660" windowWidth="18980" windowHeight="20800" activeTab="3" xr2:uid="{00000000-000D-0000-FFFF-FFFF00000000}"/>
  </bookViews>
  <sheets>
    <sheet name="Summary" sheetId="9" r:id="rId1"/>
    <sheet name="Plotout" sheetId="10" r:id="rId2"/>
    <sheet name="CPT C9 &amp; Bearing Capacity" sheetId="6" r:id="rId3"/>
    <sheet name="Schmertman's method (Strip)" sheetId="7" r:id="rId4"/>
    <sheet name="Schmertman's method (Square)" sheetId="3" r:id="rId5"/>
    <sheet name="Modulus based method (strip)" sheetId="8" r:id="rId6"/>
    <sheet name="Modulus based method (square)" sheetId="5" r:id="rId7"/>
  </sheets>
  <definedNames>
    <definedName name="_xlnm._FilterDatabase" localSheetId="2" hidden="1">'CPT C9 &amp; Bearing Capacity'!$A$2:$U$612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6" l="1"/>
  <c r="P8" i="6"/>
  <c r="P9" i="6"/>
  <c r="P10" i="6"/>
  <c r="P18" i="6"/>
  <c r="P19" i="6"/>
  <c r="P20" i="6"/>
  <c r="P21" i="6"/>
  <c r="P22" i="6"/>
  <c r="P29" i="6"/>
  <c r="P30" i="6"/>
  <c r="P31" i="6"/>
  <c r="P32" i="6"/>
  <c r="P40" i="6"/>
  <c r="P41" i="6"/>
  <c r="P42" i="6"/>
  <c r="P43" i="6"/>
  <c r="P51" i="6"/>
  <c r="P52" i="6"/>
  <c r="P53" i="6"/>
  <c r="P54" i="6"/>
  <c r="P62" i="6"/>
  <c r="P63" i="6"/>
  <c r="P64" i="6"/>
  <c r="P65" i="6"/>
  <c r="P73" i="6"/>
  <c r="P74" i="6"/>
  <c r="P75" i="6"/>
  <c r="P76" i="6"/>
  <c r="P84" i="6"/>
  <c r="P85" i="6"/>
  <c r="P86" i="6"/>
  <c r="P87" i="6"/>
  <c r="P95" i="6"/>
  <c r="P96" i="6"/>
  <c r="P97" i="6"/>
  <c r="P98" i="6"/>
  <c r="P99" i="6"/>
  <c r="P106" i="6"/>
  <c r="P107" i="6"/>
  <c r="P108" i="6"/>
  <c r="P109" i="6"/>
  <c r="P117" i="6"/>
  <c r="P118" i="6"/>
  <c r="P119" i="6"/>
  <c r="P120" i="6"/>
  <c r="P128" i="6"/>
  <c r="P129" i="6"/>
  <c r="P130" i="6"/>
  <c r="P131" i="6"/>
  <c r="P139" i="6"/>
  <c r="P140" i="6"/>
  <c r="P141" i="6"/>
  <c r="P142" i="6"/>
  <c r="P150" i="6"/>
  <c r="P151" i="6"/>
  <c r="P152" i="6"/>
  <c r="P153" i="6"/>
  <c r="P161" i="6"/>
  <c r="P162" i="6"/>
  <c r="P163" i="6"/>
  <c r="P164" i="6"/>
  <c r="P172" i="6"/>
  <c r="P173" i="6"/>
  <c r="P174" i="6"/>
  <c r="P175" i="6"/>
  <c r="P183" i="6"/>
  <c r="P184" i="6"/>
  <c r="P185" i="6"/>
  <c r="P186" i="6"/>
  <c r="P194" i="6"/>
  <c r="P195" i="6"/>
  <c r="P196" i="6"/>
  <c r="P197" i="6"/>
  <c r="P204" i="6"/>
  <c r="P205" i="6"/>
  <c r="P206" i="6"/>
  <c r="P207" i="6"/>
  <c r="P208" i="6"/>
  <c r="P216" i="6"/>
  <c r="P217" i="6"/>
  <c r="P218" i="6"/>
  <c r="P219" i="6"/>
  <c r="P220" i="6"/>
  <c r="P227" i="6"/>
  <c r="P228" i="6"/>
  <c r="P229" i="6"/>
  <c r="P230" i="6"/>
  <c r="P238" i="6"/>
  <c r="P239" i="6"/>
  <c r="P240" i="6"/>
  <c r="P241" i="6"/>
  <c r="P249" i="6"/>
  <c r="P250" i="6"/>
  <c r="P251" i="6"/>
  <c r="P252" i="6"/>
  <c r="P260" i="6"/>
  <c r="P261" i="6"/>
  <c r="P262" i="6"/>
  <c r="P263" i="6"/>
  <c r="P271" i="6"/>
  <c r="P272" i="6"/>
  <c r="P273" i="6"/>
  <c r="P274" i="6"/>
  <c r="P282" i="6"/>
  <c r="P283" i="6"/>
  <c r="P284" i="6"/>
  <c r="P285" i="6"/>
  <c r="P293" i="6"/>
  <c r="P294" i="6"/>
  <c r="P295" i="6"/>
  <c r="P296" i="6"/>
  <c r="P304" i="6"/>
  <c r="P305" i="6"/>
  <c r="P306" i="6"/>
  <c r="P307" i="6"/>
  <c r="P315" i="6"/>
  <c r="P316" i="6"/>
  <c r="P317" i="6"/>
  <c r="P318" i="6"/>
  <c r="P325" i="6"/>
  <c r="P326" i="6"/>
  <c r="P327" i="6"/>
  <c r="P328" i="6"/>
  <c r="P329" i="6"/>
  <c r="P337" i="6"/>
  <c r="P338" i="6"/>
  <c r="P339" i="6"/>
  <c r="P340" i="6"/>
  <c r="P341" i="6"/>
  <c r="P348" i="6"/>
  <c r="P349" i="6"/>
  <c r="P350" i="6"/>
  <c r="P351" i="6"/>
  <c r="P359" i="6"/>
  <c r="P360" i="6"/>
  <c r="P361" i="6"/>
  <c r="P362" i="6"/>
  <c r="P370" i="6"/>
  <c r="P371" i="6"/>
  <c r="P372" i="6"/>
  <c r="P373" i="6"/>
  <c r="P381" i="6"/>
  <c r="P382" i="6"/>
  <c r="P383" i="6"/>
  <c r="P384" i="6"/>
  <c r="P392" i="6"/>
  <c r="P393" i="6"/>
  <c r="P394" i="6"/>
  <c r="P395" i="6"/>
  <c r="P403" i="6"/>
  <c r="P404" i="6"/>
  <c r="P405" i="6"/>
  <c r="P406" i="6"/>
  <c r="P414" i="6"/>
  <c r="P415" i="6"/>
  <c r="P416" i="6"/>
  <c r="P417" i="6"/>
  <c r="P425" i="6"/>
  <c r="P426" i="6"/>
  <c r="P427" i="6"/>
  <c r="P428" i="6"/>
  <c r="P436" i="6"/>
  <c r="P437" i="6"/>
  <c r="P438" i="6"/>
  <c r="P439" i="6"/>
  <c r="P446" i="6"/>
  <c r="P447" i="6"/>
  <c r="P448" i="6"/>
  <c r="P449" i="6"/>
  <c r="P450" i="6"/>
  <c r="P458" i="6"/>
  <c r="P459" i="6"/>
  <c r="P460" i="6"/>
  <c r="P461" i="6"/>
  <c r="P462" i="6"/>
  <c r="P469" i="6"/>
  <c r="P470" i="6"/>
  <c r="P471" i="6"/>
  <c r="P472" i="6"/>
  <c r="P480" i="6"/>
  <c r="P481" i="6"/>
  <c r="P482" i="6"/>
  <c r="P483" i="6"/>
  <c r="P491" i="6"/>
  <c r="P492" i="6"/>
  <c r="P493" i="6"/>
  <c r="P494" i="6"/>
  <c r="P502" i="6"/>
  <c r="P503" i="6"/>
  <c r="P504" i="6"/>
  <c r="P505" i="6"/>
  <c r="P513" i="6"/>
  <c r="P514" i="6"/>
  <c r="P515" i="6"/>
  <c r="P516" i="6"/>
  <c r="P524" i="6"/>
  <c r="P525" i="6"/>
  <c r="P526" i="6"/>
  <c r="P527" i="6"/>
  <c r="P535" i="6"/>
  <c r="P536" i="6"/>
  <c r="P537" i="6"/>
  <c r="P538" i="6"/>
  <c r="P546" i="6"/>
  <c r="P547" i="6"/>
  <c r="P548" i="6"/>
  <c r="P549" i="6"/>
  <c r="P557" i="6"/>
  <c r="P558" i="6"/>
  <c r="P559" i="6"/>
  <c r="P560" i="6"/>
  <c r="P567" i="6"/>
  <c r="P568" i="6"/>
  <c r="P569" i="6"/>
  <c r="P570" i="6"/>
  <c r="P571" i="6"/>
  <c r="P579" i="6"/>
  <c r="P580" i="6"/>
  <c r="P581" i="6"/>
  <c r="P582" i="6"/>
  <c r="P583" i="6"/>
  <c r="P590" i="6"/>
  <c r="P591" i="6"/>
  <c r="P592" i="6"/>
  <c r="P593" i="6"/>
  <c r="P601" i="6"/>
  <c r="P602" i="6"/>
  <c r="P603" i="6"/>
  <c r="P604" i="6"/>
  <c r="P612" i="6"/>
  <c r="F4" i="6"/>
  <c r="P4" i="6" s="1"/>
  <c r="F5" i="6"/>
  <c r="F6" i="6"/>
  <c r="P6" i="6" s="1"/>
  <c r="F7" i="6"/>
  <c r="F8" i="6"/>
  <c r="F9" i="6"/>
  <c r="F10" i="6"/>
  <c r="F11" i="6"/>
  <c r="F12" i="6"/>
  <c r="P12" i="6" s="1"/>
  <c r="F13" i="6"/>
  <c r="P13" i="6" s="1"/>
  <c r="F14" i="6"/>
  <c r="F15" i="6"/>
  <c r="P15" i="6" s="1"/>
  <c r="F16" i="6"/>
  <c r="F17" i="6"/>
  <c r="P17" i="6" s="1"/>
  <c r="F18" i="6"/>
  <c r="F19" i="6"/>
  <c r="F20" i="6"/>
  <c r="F21" i="6"/>
  <c r="F22" i="6"/>
  <c r="F23" i="6"/>
  <c r="P23" i="6" s="1"/>
  <c r="F24" i="6"/>
  <c r="P24" i="6" s="1"/>
  <c r="F25" i="6"/>
  <c r="F26" i="6"/>
  <c r="P26" i="6" s="1"/>
  <c r="F27" i="6"/>
  <c r="F28" i="6"/>
  <c r="P28" i="6" s="1"/>
  <c r="F29" i="6"/>
  <c r="F30" i="6"/>
  <c r="F31" i="6"/>
  <c r="F32" i="6"/>
  <c r="F33" i="6"/>
  <c r="F34" i="6"/>
  <c r="P34" i="6" s="1"/>
  <c r="F35" i="6"/>
  <c r="P35" i="6" s="1"/>
  <c r="F36" i="6"/>
  <c r="F37" i="6"/>
  <c r="P37" i="6" s="1"/>
  <c r="F38" i="6"/>
  <c r="F39" i="6"/>
  <c r="P39" i="6" s="1"/>
  <c r="F40" i="6"/>
  <c r="F41" i="6"/>
  <c r="F42" i="6"/>
  <c r="F43" i="6"/>
  <c r="F44" i="6"/>
  <c r="F45" i="6"/>
  <c r="P45" i="6" s="1"/>
  <c r="F46" i="6"/>
  <c r="P46" i="6" s="1"/>
  <c r="F47" i="6"/>
  <c r="F48" i="6"/>
  <c r="P48" i="6" s="1"/>
  <c r="F49" i="6"/>
  <c r="F50" i="6"/>
  <c r="P50" i="6" s="1"/>
  <c r="F51" i="6"/>
  <c r="F52" i="6"/>
  <c r="F53" i="6"/>
  <c r="F54" i="6"/>
  <c r="F55" i="6"/>
  <c r="F56" i="6"/>
  <c r="P56" i="6" s="1"/>
  <c r="F57" i="6"/>
  <c r="P57" i="6" s="1"/>
  <c r="F58" i="6"/>
  <c r="F59" i="6"/>
  <c r="P59" i="6" s="1"/>
  <c r="F60" i="6"/>
  <c r="F61" i="6"/>
  <c r="P61" i="6" s="1"/>
  <c r="F62" i="6"/>
  <c r="F63" i="6"/>
  <c r="F64" i="6"/>
  <c r="F65" i="6"/>
  <c r="F66" i="6"/>
  <c r="F67" i="6"/>
  <c r="P67" i="6" s="1"/>
  <c r="F68" i="6"/>
  <c r="P68" i="6" s="1"/>
  <c r="F69" i="6"/>
  <c r="F70" i="6"/>
  <c r="P70" i="6" s="1"/>
  <c r="F71" i="6"/>
  <c r="F72" i="6"/>
  <c r="P72" i="6" s="1"/>
  <c r="F73" i="6"/>
  <c r="F74" i="6"/>
  <c r="F75" i="6"/>
  <c r="F76" i="6"/>
  <c r="F77" i="6"/>
  <c r="F78" i="6"/>
  <c r="P78" i="6" s="1"/>
  <c r="F79" i="6"/>
  <c r="P79" i="6" s="1"/>
  <c r="F80" i="6"/>
  <c r="F81" i="6"/>
  <c r="P81" i="6" s="1"/>
  <c r="F82" i="6"/>
  <c r="F83" i="6"/>
  <c r="P83" i="6" s="1"/>
  <c r="F84" i="6"/>
  <c r="F85" i="6"/>
  <c r="F86" i="6"/>
  <c r="F87" i="6"/>
  <c r="F88" i="6"/>
  <c r="F89" i="6"/>
  <c r="P89" i="6" s="1"/>
  <c r="F90" i="6"/>
  <c r="P90" i="6" s="1"/>
  <c r="F91" i="6"/>
  <c r="F92" i="6"/>
  <c r="P92" i="6" s="1"/>
  <c r="F93" i="6"/>
  <c r="F94" i="6"/>
  <c r="P94" i="6" s="1"/>
  <c r="F95" i="6"/>
  <c r="F96" i="6"/>
  <c r="F97" i="6"/>
  <c r="F98" i="6"/>
  <c r="F99" i="6"/>
  <c r="F100" i="6"/>
  <c r="P100" i="6" s="1"/>
  <c r="F101" i="6"/>
  <c r="P101" i="6" s="1"/>
  <c r="F102" i="6"/>
  <c r="F103" i="6"/>
  <c r="P103" i="6" s="1"/>
  <c r="F104" i="6"/>
  <c r="F105" i="6"/>
  <c r="P105" i="6" s="1"/>
  <c r="F106" i="6"/>
  <c r="F107" i="6"/>
  <c r="F108" i="6"/>
  <c r="F109" i="6"/>
  <c r="F110" i="6"/>
  <c r="F111" i="6"/>
  <c r="P111" i="6" s="1"/>
  <c r="F112" i="6"/>
  <c r="P112" i="6" s="1"/>
  <c r="F113" i="6"/>
  <c r="F114" i="6"/>
  <c r="P114" i="6" s="1"/>
  <c r="F115" i="6"/>
  <c r="F116" i="6"/>
  <c r="P116" i="6" s="1"/>
  <c r="F117" i="6"/>
  <c r="F118" i="6"/>
  <c r="F119" i="6"/>
  <c r="F120" i="6"/>
  <c r="F121" i="6"/>
  <c r="F122" i="6"/>
  <c r="P122" i="6" s="1"/>
  <c r="F123" i="6"/>
  <c r="P123" i="6" s="1"/>
  <c r="F124" i="6"/>
  <c r="F125" i="6"/>
  <c r="P125" i="6" s="1"/>
  <c r="F126" i="6"/>
  <c r="F127" i="6"/>
  <c r="P127" i="6" s="1"/>
  <c r="F128" i="6"/>
  <c r="F129" i="6"/>
  <c r="F130" i="6"/>
  <c r="F131" i="6"/>
  <c r="F132" i="6"/>
  <c r="F133" i="6"/>
  <c r="P133" i="6" s="1"/>
  <c r="F134" i="6"/>
  <c r="P134" i="6" s="1"/>
  <c r="F135" i="6"/>
  <c r="F136" i="6"/>
  <c r="P136" i="6" s="1"/>
  <c r="F137" i="6"/>
  <c r="F138" i="6"/>
  <c r="P138" i="6" s="1"/>
  <c r="F139" i="6"/>
  <c r="F140" i="6"/>
  <c r="F141" i="6"/>
  <c r="F142" i="6"/>
  <c r="F143" i="6"/>
  <c r="F144" i="6"/>
  <c r="P144" i="6" s="1"/>
  <c r="F145" i="6"/>
  <c r="P145" i="6" s="1"/>
  <c r="F146" i="6"/>
  <c r="F147" i="6"/>
  <c r="P147" i="6" s="1"/>
  <c r="F148" i="6"/>
  <c r="F149" i="6"/>
  <c r="P149" i="6" s="1"/>
  <c r="F150" i="6"/>
  <c r="F151" i="6"/>
  <c r="F152" i="6"/>
  <c r="F153" i="6"/>
  <c r="F154" i="6"/>
  <c r="F155" i="6"/>
  <c r="P155" i="6" s="1"/>
  <c r="F156" i="6"/>
  <c r="P156" i="6" s="1"/>
  <c r="F157" i="6"/>
  <c r="F158" i="6"/>
  <c r="P158" i="6" s="1"/>
  <c r="F159" i="6"/>
  <c r="F160" i="6"/>
  <c r="P160" i="6" s="1"/>
  <c r="F161" i="6"/>
  <c r="F162" i="6"/>
  <c r="F163" i="6"/>
  <c r="F164" i="6"/>
  <c r="F165" i="6"/>
  <c r="F166" i="6"/>
  <c r="P166" i="6" s="1"/>
  <c r="F167" i="6"/>
  <c r="P167" i="6" s="1"/>
  <c r="F168" i="6"/>
  <c r="F169" i="6"/>
  <c r="P169" i="6" s="1"/>
  <c r="F170" i="6"/>
  <c r="F171" i="6"/>
  <c r="P171" i="6" s="1"/>
  <c r="F172" i="6"/>
  <c r="F173" i="6"/>
  <c r="F174" i="6"/>
  <c r="F175" i="6"/>
  <c r="F176" i="6"/>
  <c r="F177" i="6"/>
  <c r="P177" i="6" s="1"/>
  <c r="F178" i="6"/>
  <c r="P178" i="6" s="1"/>
  <c r="F179" i="6"/>
  <c r="F180" i="6"/>
  <c r="P180" i="6" s="1"/>
  <c r="F181" i="6"/>
  <c r="F182" i="6"/>
  <c r="P182" i="6" s="1"/>
  <c r="F183" i="6"/>
  <c r="F184" i="6"/>
  <c r="F185" i="6"/>
  <c r="F186" i="6"/>
  <c r="F187" i="6"/>
  <c r="F188" i="6"/>
  <c r="P188" i="6" s="1"/>
  <c r="F189" i="6"/>
  <c r="P189" i="6" s="1"/>
  <c r="F190" i="6"/>
  <c r="F191" i="6"/>
  <c r="P191" i="6" s="1"/>
  <c r="F192" i="6"/>
  <c r="F193" i="6"/>
  <c r="P193" i="6" s="1"/>
  <c r="F194" i="6"/>
  <c r="F195" i="6"/>
  <c r="F196" i="6"/>
  <c r="F197" i="6"/>
  <c r="F198" i="6"/>
  <c r="F199" i="6"/>
  <c r="F200" i="6"/>
  <c r="P200" i="6" s="1"/>
  <c r="F201" i="6"/>
  <c r="F202" i="6"/>
  <c r="P202" i="6" s="1"/>
  <c r="F203" i="6"/>
  <c r="F204" i="6"/>
  <c r="F205" i="6"/>
  <c r="F206" i="6"/>
  <c r="F207" i="6"/>
  <c r="F208" i="6"/>
  <c r="F209" i="6"/>
  <c r="F210" i="6"/>
  <c r="F211" i="6"/>
  <c r="P211" i="6" s="1"/>
  <c r="F212" i="6"/>
  <c r="F213" i="6"/>
  <c r="P213" i="6" s="1"/>
  <c r="F214" i="6"/>
  <c r="F215" i="6"/>
  <c r="P215" i="6" s="1"/>
  <c r="F216" i="6"/>
  <c r="F217" i="6"/>
  <c r="F218" i="6"/>
  <c r="F219" i="6"/>
  <c r="F220" i="6"/>
  <c r="F221" i="6"/>
  <c r="F222" i="6"/>
  <c r="P222" i="6" s="1"/>
  <c r="F223" i="6"/>
  <c r="F224" i="6"/>
  <c r="P224" i="6" s="1"/>
  <c r="F225" i="6"/>
  <c r="F226" i="6"/>
  <c r="P226" i="6" s="1"/>
  <c r="F227" i="6"/>
  <c r="F228" i="6"/>
  <c r="F229" i="6"/>
  <c r="F230" i="6"/>
  <c r="F231" i="6"/>
  <c r="F232" i="6"/>
  <c r="F233" i="6"/>
  <c r="P233" i="6" s="1"/>
  <c r="F234" i="6"/>
  <c r="F235" i="6"/>
  <c r="P235" i="6" s="1"/>
  <c r="F236" i="6"/>
  <c r="F237" i="6"/>
  <c r="P237" i="6" s="1"/>
  <c r="F238" i="6"/>
  <c r="F239" i="6"/>
  <c r="F240" i="6"/>
  <c r="F241" i="6"/>
  <c r="F242" i="6"/>
  <c r="F243" i="6"/>
  <c r="F244" i="6"/>
  <c r="P244" i="6" s="1"/>
  <c r="F245" i="6"/>
  <c r="F246" i="6"/>
  <c r="P246" i="6" s="1"/>
  <c r="F247" i="6"/>
  <c r="F248" i="6"/>
  <c r="P248" i="6" s="1"/>
  <c r="F249" i="6"/>
  <c r="F250" i="6"/>
  <c r="F251" i="6"/>
  <c r="F252" i="6"/>
  <c r="F253" i="6"/>
  <c r="F254" i="6"/>
  <c r="F255" i="6"/>
  <c r="P255" i="6" s="1"/>
  <c r="F256" i="6"/>
  <c r="F257" i="6"/>
  <c r="P257" i="6" s="1"/>
  <c r="F258" i="6"/>
  <c r="F259" i="6"/>
  <c r="P259" i="6" s="1"/>
  <c r="F260" i="6"/>
  <c r="F261" i="6"/>
  <c r="F262" i="6"/>
  <c r="F263" i="6"/>
  <c r="F264" i="6"/>
  <c r="F265" i="6"/>
  <c r="F266" i="6"/>
  <c r="P266" i="6" s="1"/>
  <c r="F267" i="6"/>
  <c r="F268" i="6"/>
  <c r="P268" i="6" s="1"/>
  <c r="F269" i="6"/>
  <c r="F270" i="6"/>
  <c r="P270" i="6" s="1"/>
  <c r="F271" i="6"/>
  <c r="F272" i="6"/>
  <c r="F273" i="6"/>
  <c r="F274" i="6"/>
  <c r="F275" i="6"/>
  <c r="F276" i="6"/>
  <c r="F277" i="6"/>
  <c r="P277" i="6" s="1"/>
  <c r="F278" i="6"/>
  <c r="F279" i="6"/>
  <c r="P279" i="6" s="1"/>
  <c r="F280" i="6"/>
  <c r="F281" i="6"/>
  <c r="P281" i="6" s="1"/>
  <c r="F282" i="6"/>
  <c r="F283" i="6"/>
  <c r="F284" i="6"/>
  <c r="F285" i="6"/>
  <c r="F286" i="6"/>
  <c r="F287" i="6"/>
  <c r="P286" i="6" s="1"/>
  <c r="F288" i="6"/>
  <c r="P288" i="6" s="1"/>
  <c r="F289" i="6"/>
  <c r="F290" i="6"/>
  <c r="P290" i="6" s="1"/>
  <c r="F291" i="6"/>
  <c r="F292" i="6"/>
  <c r="P292" i="6" s="1"/>
  <c r="F293" i="6"/>
  <c r="F294" i="6"/>
  <c r="F295" i="6"/>
  <c r="F296" i="6"/>
  <c r="F297" i="6"/>
  <c r="F298" i="6"/>
  <c r="F299" i="6"/>
  <c r="P299" i="6" s="1"/>
  <c r="F300" i="6"/>
  <c r="F301" i="6"/>
  <c r="P301" i="6" s="1"/>
  <c r="F302" i="6"/>
  <c r="F303" i="6"/>
  <c r="P303" i="6" s="1"/>
  <c r="F304" i="6"/>
  <c r="F305" i="6"/>
  <c r="F306" i="6"/>
  <c r="F307" i="6"/>
  <c r="F308" i="6"/>
  <c r="F309" i="6"/>
  <c r="F310" i="6"/>
  <c r="P310" i="6" s="1"/>
  <c r="F311" i="6"/>
  <c r="F312" i="6"/>
  <c r="P312" i="6" s="1"/>
  <c r="F313" i="6"/>
  <c r="F314" i="6"/>
  <c r="P314" i="6" s="1"/>
  <c r="F315" i="6"/>
  <c r="F316" i="6"/>
  <c r="F317" i="6"/>
  <c r="F318" i="6"/>
  <c r="F319" i="6"/>
  <c r="F320" i="6"/>
  <c r="F321" i="6"/>
  <c r="P321" i="6" s="1"/>
  <c r="F322" i="6"/>
  <c r="F323" i="6"/>
  <c r="P323" i="6" s="1"/>
  <c r="F324" i="6"/>
  <c r="F325" i="6"/>
  <c r="F326" i="6"/>
  <c r="F327" i="6"/>
  <c r="F328" i="6"/>
  <c r="F329" i="6"/>
  <c r="F330" i="6"/>
  <c r="F331" i="6"/>
  <c r="F332" i="6"/>
  <c r="P332" i="6" s="1"/>
  <c r="F333" i="6"/>
  <c r="F334" i="6"/>
  <c r="P334" i="6" s="1"/>
  <c r="F335" i="6"/>
  <c r="F336" i="6"/>
  <c r="P336" i="6" s="1"/>
  <c r="F337" i="6"/>
  <c r="F338" i="6"/>
  <c r="F339" i="6"/>
  <c r="F340" i="6"/>
  <c r="F341" i="6"/>
  <c r="F342" i="6"/>
  <c r="F343" i="6"/>
  <c r="P343" i="6" s="1"/>
  <c r="F344" i="6"/>
  <c r="F345" i="6"/>
  <c r="P345" i="6" s="1"/>
  <c r="F346" i="6"/>
  <c r="F347" i="6"/>
  <c r="P347" i="6" s="1"/>
  <c r="F348" i="6"/>
  <c r="F349" i="6"/>
  <c r="F350" i="6"/>
  <c r="F351" i="6"/>
  <c r="F352" i="6"/>
  <c r="F353" i="6"/>
  <c r="F354" i="6"/>
  <c r="P354" i="6" s="1"/>
  <c r="F355" i="6"/>
  <c r="F356" i="6"/>
  <c r="P356" i="6" s="1"/>
  <c r="F357" i="6"/>
  <c r="F358" i="6"/>
  <c r="P358" i="6" s="1"/>
  <c r="F359" i="6"/>
  <c r="F360" i="6"/>
  <c r="F361" i="6"/>
  <c r="F362" i="6"/>
  <c r="F363" i="6"/>
  <c r="F364" i="6"/>
  <c r="F365" i="6"/>
  <c r="P365" i="6" s="1"/>
  <c r="F366" i="6"/>
  <c r="F367" i="6"/>
  <c r="P367" i="6" s="1"/>
  <c r="F368" i="6"/>
  <c r="F369" i="6"/>
  <c r="P369" i="6" s="1"/>
  <c r="F370" i="6"/>
  <c r="F371" i="6"/>
  <c r="F372" i="6"/>
  <c r="F373" i="6"/>
  <c r="F374" i="6"/>
  <c r="F375" i="6"/>
  <c r="F376" i="6"/>
  <c r="P376" i="6" s="1"/>
  <c r="F377" i="6"/>
  <c r="F378" i="6"/>
  <c r="P378" i="6" s="1"/>
  <c r="F379" i="6"/>
  <c r="F380" i="6"/>
  <c r="P380" i="6" s="1"/>
  <c r="F381" i="6"/>
  <c r="F382" i="6"/>
  <c r="F383" i="6"/>
  <c r="F384" i="6"/>
  <c r="F385" i="6"/>
  <c r="F386" i="6"/>
  <c r="F387" i="6"/>
  <c r="P387" i="6" s="1"/>
  <c r="F388" i="6"/>
  <c r="F389" i="6"/>
  <c r="P389" i="6" s="1"/>
  <c r="F390" i="6"/>
  <c r="F391" i="6"/>
  <c r="P391" i="6" s="1"/>
  <c r="F392" i="6"/>
  <c r="F393" i="6"/>
  <c r="F394" i="6"/>
  <c r="F395" i="6"/>
  <c r="F396" i="6"/>
  <c r="F397" i="6"/>
  <c r="F398" i="6"/>
  <c r="P398" i="6" s="1"/>
  <c r="F399" i="6"/>
  <c r="F400" i="6"/>
  <c r="P400" i="6" s="1"/>
  <c r="F401" i="6"/>
  <c r="F402" i="6"/>
  <c r="P402" i="6" s="1"/>
  <c r="F403" i="6"/>
  <c r="F404" i="6"/>
  <c r="F405" i="6"/>
  <c r="F406" i="6"/>
  <c r="F407" i="6"/>
  <c r="F408" i="6"/>
  <c r="P407" i="6" s="1"/>
  <c r="F409" i="6"/>
  <c r="P409" i="6" s="1"/>
  <c r="F410" i="6"/>
  <c r="F411" i="6"/>
  <c r="P411" i="6" s="1"/>
  <c r="F412" i="6"/>
  <c r="F413" i="6"/>
  <c r="P413" i="6" s="1"/>
  <c r="F414" i="6"/>
  <c r="F415" i="6"/>
  <c r="F416" i="6"/>
  <c r="F417" i="6"/>
  <c r="F418" i="6"/>
  <c r="F419" i="6"/>
  <c r="F420" i="6"/>
  <c r="P420" i="6" s="1"/>
  <c r="F421" i="6"/>
  <c r="F422" i="6"/>
  <c r="P422" i="6" s="1"/>
  <c r="F423" i="6"/>
  <c r="F424" i="6"/>
  <c r="P424" i="6" s="1"/>
  <c r="F425" i="6"/>
  <c r="F426" i="6"/>
  <c r="F427" i="6"/>
  <c r="F428" i="6"/>
  <c r="F429" i="6"/>
  <c r="F430" i="6"/>
  <c r="F431" i="6"/>
  <c r="P431" i="6" s="1"/>
  <c r="F432" i="6"/>
  <c r="F433" i="6"/>
  <c r="P433" i="6" s="1"/>
  <c r="F434" i="6"/>
  <c r="F435" i="6"/>
  <c r="P435" i="6" s="1"/>
  <c r="F436" i="6"/>
  <c r="F437" i="6"/>
  <c r="F438" i="6"/>
  <c r="F439" i="6"/>
  <c r="F440" i="6"/>
  <c r="F441" i="6"/>
  <c r="F442" i="6"/>
  <c r="P442" i="6" s="1"/>
  <c r="F443" i="6"/>
  <c r="F444" i="6"/>
  <c r="P444" i="6" s="1"/>
  <c r="F445" i="6"/>
  <c r="F446" i="6"/>
  <c r="F447" i="6"/>
  <c r="F448" i="6"/>
  <c r="F449" i="6"/>
  <c r="F450" i="6"/>
  <c r="F451" i="6"/>
  <c r="F452" i="6"/>
  <c r="F453" i="6"/>
  <c r="P453" i="6" s="1"/>
  <c r="F454" i="6"/>
  <c r="F455" i="6"/>
  <c r="P455" i="6" s="1"/>
  <c r="F456" i="6"/>
  <c r="F457" i="6"/>
  <c r="P457" i="6" s="1"/>
  <c r="F458" i="6"/>
  <c r="F459" i="6"/>
  <c r="F460" i="6"/>
  <c r="F461" i="6"/>
  <c r="F462" i="6"/>
  <c r="F463" i="6"/>
  <c r="F464" i="6"/>
  <c r="P464" i="6" s="1"/>
  <c r="F465" i="6"/>
  <c r="F466" i="6"/>
  <c r="P466" i="6" s="1"/>
  <c r="F467" i="6"/>
  <c r="F468" i="6"/>
  <c r="P468" i="6" s="1"/>
  <c r="F469" i="6"/>
  <c r="F470" i="6"/>
  <c r="F471" i="6"/>
  <c r="F472" i="6"/>
  <c r="F473" i="6"/>
  <c r="F474" i="6"/>
  <c r="F475" i="6"/>
  <c r="P475" i="6" s="1"/>
  <c r="F476" i="6"/>
  <c r="F477" i="6"/>
  <c r="P477" i="6" s="1"/>
  <c r="F478" i="6"/>
  <c r="F479" i="6"/>
  <c r="P479" i="6" s="1"/>
  <c r="F480" i="6"/>
  <c r="F481" i="6"/>
  <c r="F482" i="6"/>
  <c r="F483" i="6"/>
  <c r="F484" i="6"/>
  <c r="F485" i="6"/>
  <c r="F486" i="6"/>
  <c r="P486" i="6" s="1"/>
  <c r="F487" i="6"/>
  <c r="F488" i="6"/>
  <c r="P488" i="6" s="1"/>
  <c r="F489" i="6"/>
  <c r="F490" i="6"/>
  <c r="P490" i="6" s="1"/>
  <c r="F491" i="6"/>
  <c r="F492" i="6"/>
  <c r="F493" i="6"/>
  <c r="F494" i="6"/>
  <c r="F495" i="6"/>
  <c r="F496" i="6"/>
  <c r="F497" i="6"/>
  <c r="P497" i="6" s="1"/>
  <c r="F498" i="6"/>
  <c r="F499" i="6"/>
  <c r="P499" i="6" s="1"/>
  <c r="F500" i="6"/>
  <c r="F501" i="6"/>
  <c r="P501" i="6" s="1"/>
  <c r="F502" i="6"/>
  <c r="F503" i="6"/>
  <c r="F504" i="6"/>
  <c r="F505" i="6"/>
  <c r="F506" i="6"/>
  <c r="F507" i="6"/>
  <c r="F508" i="6"/>
  <c r="P508" i="6" s="1"/>
  <c r="F509" i="6"/>
  <c r="F510" i="6"/>
  <c r="P510" i="6" s="1"/>
  <c r="F511" i="6"/>
  <c r="F512" i="6"/>
  <c r="P512" i="6" s="1"/>
  <c r="F513" i="6"/>
  <c r="F514" i="6"/>
  <c r="F515" i="6"/>
  <c r="F516" i="6"/>
  <c r="F517" i="6"/>
  <c r="F518" i="6"/>
  <c r="F519" i="6"/>
  <c r="P519" i="6" s="1"/>
  <c r="F520" i="6"/>
  <c r="F521" i="6"/>
  <c r="P521" i="6" s="1"/>
  <c r="F522" i="6"/>
  <c r="F523" i="6"/>
  <c r="P523" i="6" s="1"/>
  <c r="F524" i="6"/>
  <c r="F525" i="6"/>
  <c r="F526" i="6"/>
  <c r="F527" i="6"/>
  <c r="F528" i="6"/>
  <c r="F529" i="6"/>
  <c r="P528" i="6" s="1"/>
  <c r="F530" i="6"/>
  <c r="P530" i="6" s="1"/>
  <c r="F531" i="6"/>
  <c r="F532" i="6"/>
  <c r="P532" i="6" s="1"/>
  <c r="F533" i="6"/>
  <c r="F534" i="6"/>
  <c r="P534" i="6" s="1"/>
  <c r="F535" i="6"/>
  <c r="F536" i="6"/>
  <c r="F537" i="6"/>
  <c r="F538" i="6"/>
  <c r="F539" i="6"/>
  <c r="F540" i="6"/>
  <c r="F541" i="6"/>
  <c r="P541" i="6" s="1"/>
  <c r="F542" i="6"/>
  <c r="F543" i="6"/>
  <c r="P543" i="6" s="1"/>
  <c r="F544" i="6"/>
  <c r="F545" i="6"/>
  <c r="P545" i="6" s="1"/>
  <c r="F546" i="6"/>
  <c r="F547" i="6"/>
  <c r="F548" i="6"/>
  <c r="F549" i="6"/>
  <c r="F550" i="6"/>
  <c r="F551" i="6"/>
  <c r="F552" i="6"/>
  <c r="P552" i="6" s="1"/>
  <c r="F553" i="6"/>
  <c r="F554" i="6"/>
  <c r="P554" i="6" s="1"/>
  <c r="F555" i="6"/>
  <c r="F556" i="6"/>
  <c r="P556" i="6" s="1"/>
  <c r="F557" i="6"/>
  <c r="F558" i="6"/>
  <c r="F559" i="6"/>
  <c r="F560" i="6"/>
  <c r="F561" i="6"/>
  <c r="F562" i="6"/>
  <c r="F563" i="6"/>
  <c r="P563" i="6" s="1"/>
  <c r="F564" i="6"/>
  <c r="F565" i="6"/>
  <c r="P565" i="6" s="1"/>
  <c r="F566" i="6"/>
  <c r="F567" i="6"/>
  <c r="F568" i="6"/>
  <c r="F569" i="6"/>
  <c r="F570" i="6"/>
  <c r="F571" i="6"/>
  <c r="F572" i="6"/>
  <c r="F573" i="6"/>
  <c r="F574" i="6"/>
  <c r="P574" i="6" s="1"/>
  <c r="F575" i="6"/>
  <c r="F576" i="6"/>
  <c r="P576" i="6" s="1"/>
  <c r="F577" i="6"/>
  <c r="F578" i="6"/>
  <c r="P578" i="6" s="1"/>
  <c r="F579" i="6"/>
  <c r="F580" i="6"/>
  <c r="F581" i="6"/>
  <c r="F582" i="6"/>
  <c r="F583" i="6"/>
  <c r="F584" i="6"/>
  <c r="F585" i="6"/>
  <c r="P585" i="6" s="1"/>
  <c r="F586" i="6"/>
  <c r="F587" i="6"/>
  <c r="P587" i="6" s="1"/>
  <c r="F588" i="6"/>
  <c r="F589" i="6"/>
  <c r="P589" i="6" s="1"/>
  <c r="F590" i="6"/>
  <c r="F591" i="6"/>
  <c r="F592" i="6"/>
  <c r="F593" i="6"/>
  <c r="F594" i="6"/>
  <c r="F595" i="6"/>
  <c r="F596" i="6"/>
  <c r="P596" i="6" s="1"/>
  <c r="F597" i="6"/>
  <c r="F598" i="6"/>
  <c r="P598" i="6" s="1"/>
  <c r="F599" i="6"/>
  <c r="F600" i="6"/>
  <c r="P600" i="6" s="1"/>
  <c r="F601" i="6"/>
  <c r="F602" i="6"/>
  <c r="F603" i="6"/>
  <c r="F604" i="6"/>
  <c r="F605" i="6"/>
  <c r="F606" i="6"/>
  <c r="F607" i="6"/>
  <c r="P607" i="6" s="1"/>
  <c r="F608" i="6"/>
  <c r="F609" i="6"/>
  <c r="P609" i="6" s="1"/>
  <c r="F610" i="6"/>
  <c r="F611" i="6"/>
  <c r="P611" i="6" s="1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3" i="6"/>
  <c r="G3" i="6"/>
  <c r="G4" i="6"/>
  <c r="H4" i="6"/>
  <c r="I4" i="6" s="1"/>
  <c r="N4" i="6"/>
  <c r="Q4" i="6"/>
  <c r="G5" i="6"/>
  <c r="H5" i="6"/>
  <c r="I5" i="6" s="1"/>
  <c r="N5" i="6"/>
  <c r="Q5" i="6"/>
  <c r="G6" i="6"/>
  <c r="H6" i="6"/>
  <c r="I6" i="6"/>
  <c r="N6" i="6"/>
  <c r="Q6" i="6"/>
  <c r="G7" i="6"/>
  <c r="O7" i="6" s="1"/>
  <c r="H7" i="6"/>
  <c r="I7" i="6" s="1"/>
  <c r="N7" i="6"/>
  <c r="Q7" i="6"/>
  <c r="G8" i="6"/>
  <c r="H8" i="6"/>
  <c r="I8" i="6" s="1"/>
  <c r="N8" i="6"/>
  <c r="Q8" i="6"/>
  <c r="G9" i="6"/>
  <c r="H9" i="6"/>
  <c r="I9" i="6" s="1"/>
  <c r="N9" i="6"/>
  <c r="Q9" i="6"/>
  <c r="G10" i="6"/>
  <c r="H10" i="6"/>
  <c r="I10" i="6" s="1"/>
  <c r="N10" i="6"/>
  <c r="Q10" i="6"/>
  <c r="G11" i="6"/>
  <c r="H11" i="6"/>
  <c r="I11" i="6" s="1"/>
  <c r="N11" i="6"/>
  <c r="Q11" i="6"/>
  <c r="G12" i="6"/>
  <c r="H12" i="6"/>
  <c r="I12" i="6"/>
  <c r="N12" i="6"/>
  <c r="Q12" i="6"/>
  <c r="G13" i="6"/>
  <c r="H13" i="6"/>
  <c r="I13" i="6" s="1"/>
  <c r="N13" i="6"/>
  <c r="Q13" i="6"/>
  <c r="G14" i="6"/>
  <c r="H14" i="6"/>
  <c r="I14" i="6" s="1"/>
  <c r="N14" i="6"/>
  <c r="Q14" i="6"/>
  <c r="G15" i="6"/>
  <c r="O15" i="6" s="1"/>
  <c r="H15" i="6"/>
  <c r="I15" i="6" s="1"/>
  <c r="N15" i="6"/>
  <c r="Q15" i="6"/>
  <c r="G16" i="6"/>
  <c r="H16" i="6"/>
  <c r="I16" i="6" s="1"/>
  <c r="N16" i="6"/>
  <c r="Q16" i="6"/>
  <c r="G17" i="6"/>
  <c r="H17" i="6"/>
  <c r="I17" i="6" s="1"/>
  <c r="N17" i="6"/>
  <c r="Q17" i="6"/>
  <c r="G18" i="6"/>
  <c r="O18" i="6" s="1"/>
  <c r="H18" i="6"/>
  <c r="I18" i="6" s="1"/>
  <c r="N18" i="6"/>
  <c r="Q18" i="6"/>
  <c r="G19" i="6"/>
  <c r="H19" i="6"/>
  <c r="I19" i="6" s="1"/>
  <c r="N19" i="6"/>
  <c r="Q19" i="6"/>
  <c r="G20" i="6"/>
  <c r="H20" i="6"/>
  <c r="I20" i="6"/>
  <c r="N20" i="6"/>
  <c r="Q20" i="6"/>
  <c r="G21" i="6"/>
  <c r="H21" i="6"/>
  <c r="I21" i="6" s="1"/>
  <c r="N21" i="6"/>
  <c r="Q21" i="6"/>
  <c r="G22" i="6"/>
  <c r="O21" i="6" s="1"/>
  <c r="H22" i="6"/>
  <c r="I22" i="6" s="1"/>
  <c r="N22" i="6"/>
  <c r="Q22" i="6"/>
  <c r="G23" i="6"/>
  <c r="H23" i="6"/>
  <c r="I23" i="6" s="1"/>
  <c r="N23" i="6"/>
  <c r="Q23" i="6"/>
  <c r="G24" i="6"/>
  <c r="H24" i="6"/>
  <c r="I24" i="6" s="1"/>
  <c r="N24" i="6"/>
  <c r="Q24" i="6"/>
  <c r="G25" i="6"/>
  <c r="H25" i="6"/>
  <c r="I25" i="6" s="1"/>
  <c r="N25" i="6"/>
  <c r="Q25" i="6"/>
  <c r="G26" i="6"/>
  <c r="O26" i="6" s="1"/>
  <c r="H26" i="6"/>
  <c r="I26" i="6" s="1"/>
  <c r="N26" i="6"/>
  <c r="Q26" i="6"/>
  <c r="G27" i="6"/>
  <c r="H27" i="6"/>
  <c r="I27" i="6" s="1"/>
  <c r="N27" i="6"/>
  <c r="Q27" i="6"/>
  <c r="G28" i="6"/>
  <c r="H28" i="6"/>
  <c r="I28" i="6" s="1"/>
  <c r="N28" i="6"/>
  <c r="Q28" i="6"/>
  <c r="G29" i="6"/>
  <c r="H29" i="6"/>
  <c r="I29" i="6" s="1"/>
  <c r="N29" i="6"/>
  <c r="Q29" i="6"/>
  <c r="G30" i="6"/>
  <c r="H30" i="6"/>
  <c r="I30" i="6" s="1"/>
  <c r="N30" i="6"/>
  <c r="Q30" i="6"/>
  <c r="G31" i="6"/>
  <c r="H31" i="6"/>
  <c r="I31" i="6" s="1"/>
  <c r="N31" i="6"/>
  <c r="Q31" i="6"/>
  <c r="G32" i="6"/>
  <c r="H32" i="6"/>
  <c r="I32" i="6" s="1"/>
  <c r="N32" i="6"/>
  <c r="Q32" i="6"/>
  <c r="G33" i="6"/>
  <c r="O33" i="6" s="1"/>
  <c r="H33" i="6"/>
  <c r="I33" i="6" s="1"/>
  <c r="N33" i="6"/>
  <c r="Q33" i="6"/>
  <c r="G34" i="6"/>
  <c r="H34" i="6"/>
  <c r="I34" i="6" s="1"/>
  <c r="N34" i="6"/>
  <c r="Q34" i="6"/>
  <c r="G35" i="6"/>
  <c r="H35" i="6"/>
  <c r="I35" i="6" s="1"/>
  <c r="N35" i="6"/>
  <c r="Q35" i="6"/>
  <c r="G36" i="6"/>
  <c r="H36" i="6"/>
  <c r="I36" i="6" s="1"/>
  <c r="N36" i="6"/>
  <c r="Q36" i="6"/>
  <c r="G37" i="6"/>
  <c r="H37" i="6"/>
  <c r="I37" i="6" s="1"/>
  <c r="N37" i="6"/>
  <c r="Q37" i="6"/>
  <c r="G38" i="6"/>
  <c r="O37" i="6" s="1"/>
  <c r="H38" i="6"/>
  <c r="I38" i="6" s="1"/>
  <c r="N38" i="6"/>
  <c r="Q38" i="6"/>
  <c r="G39" i="6"/>
  <c r="H39" i="6"/>
  <c r="I39" i="6" s="1"/>
  <c r="N39" i="6"/>
  <c r="Q39" i="6"/>
  <c r="G40" i="6"/>
  <c r="H40" i="6"/>
  <c r="I40" i="6" s="1"/>
  <c r="N40" i="6"/>
  <c r="Q40" i="6"/>
  <c r="G41" i="6"/>
  <c r="H41" i="6"/>
  <c r="I41" i="6" s="1"/>
  <c r="N41" i="6"/>
  <c r="Q41" i="6"/>
  <c r="G42" i="6"/>
  <c r="H42" i="6"/>
  <c r="I42" i="6" s="1"/>
  <c r="N42" i="6"/>
  <c r="Q42" i="6"/>
  <c r="G43" i="6"/>
  <c r="H43" i="6"/>
  <c r="I43" i="6" s="1"/>
  <c r="N43" i="6"/>
  <c r="Q43" i="6"/>
  <c r="G44" i="6"/>
  <c r="O44" i="6" s="1"/>
  <c r="H44" i="6"/>
  <c r="I44" i="6" s="1"/>
  <c r="N44" i="6"/>
  <c r="Q44" i="6"/>
  <c r="G45" i="6"/>
  <c r="H45" i="6"/>
  <c r="I45" i="6" s="1"/>
  <c r="N45" i="6"/>
  <c r="Q45" i="6"/>
  <c r="G46" i="6"/>
  <c r="H46" i="6"/>
  <c r="I46" i="6" s="1"/>
  <c r="N46" i="6"/>
  <c r="Q46" i="6"/>
  <c r="G47" i="6"/>
  <c r="H47" i="6"/>
  <c r="I47" i="6" s="1"/>
  <c r="N47" i="6"/>
  <c r="Q47" i="6"/>
  <c r="G48" i="6"/>
  <c r="H48" i="6"/>
  <c r="I48" i="6" s="1"/>
  <c r="N48" i="6"/>
  <c r="O48" i="6"/>
  <c r="Q48" i="6"/>
  <c r="G49" i="6"/>
  <c r="H49" i="6"/>
  <c r="I49" i="6" s="1"/>
  <c r="N49" i="6"/>
  <c r="Q49" i="6"/>
  <c r="G50" i="6"/>
  <c r="H50" i="6"/>
  <c r="I50" i="6" s="1"/>
  <c r="N50" i="6"/>
  <c r="Q50" i="6"/>
  <c r="G51" i="6"/>
  <c r="H51" i="6"/>
  <c r="I51" i="6" s="1"/>
  <c r="N51" i="6"/>
  <c r="Q51" i="6"/>
  <c r="G52" i="6"/>
  <c r="H52" i="6"/>
  <c r="I52" i="6" s="1"/>
  <c r="N52" i="6"/>
  <c r="Q52" i="6"/>
  <c r="G53" i="6"/>
  <c r="H53" i="6"/>
  <c r="I53" i="6" s="1"/>
  <c r="N53" i="6"/>
  <c r="Q53" i="6"/>
  <c r="G54" i="6"/>
  <c r="H54" i="6"/>
  <c r="I54" i="6"/>
  <c r="N54" i="6"/>
  <c r="Q54" i="6"/>
  <c r="G55" i="6"/>
  <c r="H55" i="6"/>
  <c r="I55" i="6" s="1"/>
  <c r="N55" i="6"/>
  <c r="Q55" i="6"/>
  <c r="G56" i="6"/>
  <c r="H56" i="6"/>
  <c r="I56" i="6"/>
  <c r="N56" i="6"/>
  <c r="Q56" i="6"/>
  <c r="G57" i="6"/>
  <c r="H57" i="6"/>
  <c r="I57" i="6" s="1"/>
  <c r="N57" i="6"/>
  <c r="Q57" i="6"/>
  <c r="G58" i="6"/>
  <c r="H58" i="6"/>
  <c r="I58" i="6"/>
  <c r="N58" i="6"/>
  <c r="Q58" i="6"/>
  <c r="G59" i="6"/>
  <c r="O59" i="6" s="1"/>
  <c r="H59" i="6"/>
  <c r="I59" i="6" s="1"/>
  <c r="N59" i="6"/>
  <c r="Q59" i="6"/>
  <c r="G60" i="6"/>
  <c r="H60" i="6"/>
  <c r="I60" i="6" s="1"/>
  <c r="N60" i="6"/>
  <c r="Q60" i="6"/>
  <c r="G61" i="6"/>
  <c r="O60" i="6" s="1"/>
  <c r="H61" i="6"/>
  <c r="I61" i="6" s="1"/>
  <c r="N61" i="6"/>
  <c r="Q61" i="6"/>
  <c r="G62" i="6"/>
  <c r="H62" i="6"/>
  <c r="I62" i="6" s="1"/>
  <c r="N62" i="6"/>
  <c r="Q62" i="6"/>
  <c r="G63" i="6"/>
  <c r="H63" i="6"/>
  <c r="I63" i="6" s="1"/>
  <c r="N63" i="6"/>
  <c r="Q63" i="6"/>
  <c r="G64" i="6"/>
  <c r="H64" i="6"/>
  <c r="I64" i="6" s="1"/>
  <c r="N64" i="6"/>
  <c r="Q64" i="6"/>
  <c r="G65" i="6"/>
  <c r="H65" i="6"/>
  <c r="I65" i="6" s="1"/>
  <c r="N65" i="6"/>
  <c r="Q65" i="6"/>
  <c r="G66" i="6"/>
  <c r="H66" i="6"/>
  <c r="I66" i="6"/>
  <c r="N66" i="6"/>
  <c r="Q66" i="6"/>
  <c r="G67" i="6"/>
  <c r="H67" i="6"/>
  <c r="I67" i="6" s="1"/>
  <c r="N67" i="6"/>
  <c r="Q67" i="6"/>
  <c r="G68" i="6"/>
  <c r="H68" i="6"/>
  <c r="I68" i="6" s="1"/>
  <c r="N68" i="6"/>
  <c r="Q68" i="6"/>
  <c r="G69" i="6"/>
  <c r="H69" i="6"/>
  <c r="I69" i="6"/>
  <c r="N69" i="6"/>
  <c r="Q69" i="6"/>
  <c r="G70" i="6"/>
  <c r="H70" i="6"/>
  <c r="I70" i="6"/>
  <c r="N70" i="6"/>
  <c r="Q70" i="6"/>
  <c r="G71" i="6"/>
  <c r="H71" i="6"/>
  <c r="I71" i="6" s="1"/>
  <c r="N71" i="6"/>
  <c r="Q71" i="6"/>
  <c r="G72" i="6"/>
  <c r="H72" i="6"/>
  <c r="I72" i="6" s="1"/>
  <c r="N72" i="6"/>
  <c r="Q72" i="6"/>
  <c r="G73" i="6"/>
  <c r="H73" i="6"/>
  <c r="I73" i="6" s="1"/>
  <c r="N73" i="6"/>
  <c r="Q73" i="6"/>
  <c r="G74" i="6"/>
  <c r="H74" i="6"/>
  <c r="I74" i="6" s="1"/>
  <c r="N74" i="6"/>
  <c r="Q74" i="6"/>
  <c r="G75" i="6"/>
  <c r="H75" i="6"/>
  <c r="I75" i="6" s="1"/>
  <c r="N75" i="6"/>
  <c r="Q75" i="6"/>
  <c r="G76" i="6"/>
  <c r="H76" i="6"/>
  <c r="I76" i="6"/>
  <c r="N76" i="6"/>
  <c r="Q76" i="6"/>
  <c r="G77" i="6"/>
  <c r="O77" i="6" s="1"/>
  <c r="H77" i="6"/>
  <c r="I77" i="6"/>
  <c r="N77" i="6"/>
  <c r="Q77" i="6"/>
  <c r="G78" i="6"/>
  <c r="H78" i="6"/>
  <c r="I78" i="6"/>
  <c r="N78" i="6"/>
  <c r="Q78" i="6"/>
  <c r="G79" i="6"/>
  <c r="O78" i="6" s="1"/>
  <c r="H79" i="6"/>
  <c r="I79" i="6"/>
  <c r="N79" i="6"/>
  <c r="Q79" i="6"/>
  <c r="G80" i="6"/>
  <c r="H80" i="6"/>
  <c r="I80" i="6" s="1"/>
  <c r="N80" i="6"/>
  <c r="Q80" i="6"/>
  <c r="G81" i="6"/>
  <c r="H81" i="6"/>
  <c r="I81" i="6"/>
  <c r="N81" i="6"/>
  <c r="Q81" i="6"/>
  <c r="G82" i="6"/>
  <c r="H82" i="6"/>
  <c r="I82" i="6" s="1"/>
  <c r="N82" i="6"/>
  <c r="Q82" i="6"/>
  <c r="G83" i="6"/>
  <c r="H83" i="6"/>
  <c r="I83" i="6"/>
  <c r="N83" i="6"/>
  <c r="Q83" i="6"/>
  <c r="G84" i="6"/>
  <c r="H84" i="6"/>
  <c r="I84" i="6" s="1"/>
  <c r="N84" i="6"/>
  <c r="Q84" i="6"/>
  <c r="G85" i="6"/>
  <c r="H85" i="6"/>
  <c r="I85" i="6" s="1"/>
  <c r="N85" i="6"/>
  <c r="Q85" i="6"/>
  <c r="G86" i="6"/>
  <c r="H86" i="6"/>
  <c r="I86" i="6" s="1"/>
  <c r="N86" i="6"/>
  <c r="Q86" i="6"/>
  <c r="G87" i="6"/>
  <c r="H87" i="6"/>
  <c r="I87" i="6" s="1"/>
  <c r="N87" i="6"/>
  <c r="Q87" i="6"/>
  <c r="G88" i="6"/>
  <c r="H88" i="6"/>
  <c r="I88" i="6" s="1"/>
  <c r="N88" i="6"/>
  <c r="Q88" i="6"/>
  <c r="G89" i="6"/>
  <c r="H89" i="6"/>
  <c r="I89" i="6" s="1"/>
  <c r="N89" i="6"/>
  <c r="Q89" i="6"/>
  <c r="G90" i="6"/>
  <c r="H90" i="6"/>
  <c r="I90" i="6" s="1"/>
  <c r="N90" i="6"/>
  <c r="Q90" i="6"/>
  <c r="G91" i="6"/>
  <c r="H91" i="6"/>
  <c r="I91" i="6" s="1"/>
  <c r="N91" i="6"/>
  <c r="Q91" i="6"/>
  <c r="G92" i="6"/>
  <c r="H92" i="6"/>
  <c r="I92" i="6"/>
  <c r="N92" i="6"/>
  <c r="Q92" i="6"/>
  <c r="G93" i="6"/>
  <c r="H93" i="6"/>
  <c r="I93" i="6"/>
  <c r="N93" i="6"/>
  <c r="Q93" i="6"/>
  <c r="G94" i="6"/>
  <c r="H94" i="6"/>
  <c r="I94" i="6" s="1"/>
  <c r="N94" i="6"/>
  <c r="Q94" i="6"/>
  <c r="G95" i="6"/>
  <c r="H95" i="6"/>
  <c r="I95" i="6" s="1"/>
  <c r="N95" i="6"/>
  <c r="Q95" i="6"/>
  <c r="G96" i="6"/>
  <c r="H96" i="6"/>
  <c r="I96" i="6" s="1"/>
  <c r="N96" i="6"/>
  <c r="Q96" i="6"/>
  <c r="G97" i="6"/>
  <c r="H97" i="6"/>
  <c r="I97" i="6" s="1"/>
  <c r="N97" i="6"/>
  <c r="Q97" i="6"/>
  <c r="G98" i="6"/>
  <c r="H98" i="6"/>
  <c r="I98" i="6" s="1"/>
  <c r="N98" i="6"/>
  <c r="Q98" i="6"/>
  <c r="G99" i="6"/>
  <c r="H99" i="6"/>
  <c r="I99" i="6"/>
  <c r="N99" i="6"/>
  <c r="Q99" i="6"/>
  <c r="G100" i="6"/>
  <c r="O100" i="6" s="1"/>
  <c r="H100" i="6"/>
  <c r="I100" i="6" s="1"/>
  <c r="N100" i="6"/>
  <c r="Q100" i="6"/>
  <c r="G101" i="6"/>
  <c r="H101" i="6"/>
  <c r="I101" i="6"/>
  <c r="N101" i="6"/>
  <c r="Q101" i="6"/>
  <c r="G102" i="6"/>
  <c r="H102" i="6"/>
  <c r="I102" i="6" s="1"/>
  <c r="N102" i="6"/>
  <c r="Q102" i="6"/>
  <c r="G103" i="6"/>
  <c r="H103" i="6"/>
  <c r="I103" i="6"/>
  <c r="N103" i="6"/>
  <c r="Q103" i="6"/>
  <c r="G104" i="6"/>
  <c r="H104" i="6"/>
  <c r="I104" i="6" s="1"/>
  <c r="N104" i="6"/>
  <c r="Q104" i="6"/>
  <c r="G105" i="6"/>
  <c r="H105" i="6"/>
  <c r="I105" i="6" s="1"/>
  <c r="N105" i="6"/>
  <c r="Q105" i="6"/>
  <c r="G106" i="6"/>
  <c r="H106" i="6"/>
  <c r="I106" i="6" s="1"/>
  <c r="N106" i="6"/>
  <c r="Q106" i="6"/>
  <c r="G107" i="6"/>
  <c r="O107" i="6" s="1"/>
  <c r="H107" i="6"/>
  <c r="I107" i="6"/>
  <c r="N107" i="6"/>
  <c r="Q107" i="6"/>
  <c r="G108" i="6"/>
  <c r="H108" i="6"/>
  <c r="I108" i="6" s="1"/>
  <c r="N108" i="6"/>
  <c r="Q108" i="6"/>
  <c r="G109" i="6"/>
  <c r="H109" i="6"/>
  <c r="I109" i="6" s="1"/>
  <c r="N109" i="6"/>
  <c r="Q109" i="6"/>
  <c r="G110" i="6"/>
  <c r="O110" i="6" s="1"/>
  <c r="H110" i="6"/>
  <c r="I110" i="6" s="1"/>
  <c r="N110" i="6"/>
  <c r="Q110" i="6"/>
  <c r="G111" i="6"/>
  <c r="H111" i="6"/>
  <c r="I111" i="6" s="1"/>
  <c r="N111" i="6"/>
  <c r="Q111" i="6"/>
  <c r="G112" i="6"/>
  <c r="H112" i="6"/>
  <c r="I112" i="6" s="1"/>
  <c r="N112" i="6"/>
  <c r="Q112" i="6"/>
  <c r="G113" i="6"/>
  <c r="H113" i="6"/>
  <c r="I113" i="6" s="1"/>
  <c r="N113" i="6"/>
  <c r="Q113" i="6"/>
  <c r="G114" i="6"/>
  <c r="H114" i="6"/>
  <c r="I114" i="6" s="1"/>
  <c r="N114" i="6"/>
  <c r="Q114" i="6"/>
  <c r="G115" i="6"/>
  <c r="H115" i="6"/>
  <c r="I115" i="6" s="1"/>
  <c r="N115" i="6"/>
  <c r="Q115" i="6"/>
  <c r="G116" i="6"/>
  <c r="H116" i="6"/>
  <c r="I116" i="6" s="1"/>
  <c r="N116" i="6"/>
  <c r="Q116" i="6"/>
  <c r="G117" i="6"/>
  <c r="H117" i="6"/>
  <c r="I117" i="6" s="1"/>
  <c r="N117" i="6"/>
  <c r="Q117" i="6"/>
  <c r="G118" i="6"/>
  <c r="O118" i="6" s="1"/>
  <c r="H118" i="6"/>
  <c r="I118" i="6"/>
  <c r="N118" i="6"/>
  <c r="Q118" i="6"/>
  <c r="G119" i="6"/>
  <c r="H119" i="6"/>
  <c r="I119" i="6" s="1"/>
  <c r="N119" i="6"/>
  <c r="Q119" i="6"/>
  <c r="G120" i="6"/>
  <c r="H120" i="6"/>
  <c r="I120" i="6" s="1"/>
  <c r="N120" i="6"/>
  <c r="Q120" i="6"/>
  <c r="G121" i="6"/>
  <c r="H121" i="6"/>
  <c r="I121" i="6" s="1"/>
  <c r="N121" i="6"/>
  <c r="Q121" i="6"/>
  <c r="G122" i="6"/>
  <c r="H122" i="6"/>
  <c r="I122" i="6"/>
  <c r="N122" i="6"/>
  <c r="Q122" i="6"/>
  <c r="G123" i="6"/>
  <c r="H123" i="6"/>
  <c r="I123" i="6" s="1"/>
  <c r="N123" i="6"/>
  <c r="Q123" i="6"/>
  <c r="G124" i="6"/>
  <c r="H124" i="6"/>
  <c r="I124" i="6" s="1"/>
  <c r="N124" i="6"/>
  <c r="Q124" i="6"/>
  <c r="G125" i="6"/>
  <c r="H125" i="6"/>
  <c r="I125" i="6" s="1"/>
  <c r="N125" i="6"/>
  <c r="Q125" i="6"/>
  <c r="G126" i="6"/>
  <c r="H126" i="6"/>
  <c r="I126" i="6" s="1"/>
  <c r="N126" i="6"/>
  <c r="Q126" i="6"/>
  <c r="G127" i="6"/>
  <c r="H127" i="6"/>
  <c r="I127" i="6" s="1"/>
  <c r="N127" i="6"/>
  <c r="Q127" i="6"/>
  <c r="G128" i="6"/>
  <c r="H128" i="6"/>
  <c r="I128" i="6" s="1"/>
  <c r="N128" i="6"/>
  <c r="Q128" i="6"/>
  <c r="G129" i="6"/>
  <c r="H129" i="6"/>
  <c r="I129" i="6" s="1"/>
  <c r="N129" i="6"/>
  <c r="Q129" i="6"/>
  <c r="G130" i="6"/>
  <c r="H130" i="6"/>
  <c r="I130" i="6" s="1"/>
  <c r="N130" i="6"/>
  <c r="Q130" i="6"/>
  <c r="G131" i="6"/>
  <c r="H131" i="6"/>
  <c r="I131" i="6" s="1"/>
  <c r="N131" i="6"/>
  <c r="Q131" i="6"/>
  <c r="G132" i="6"/>
  <c r="H132" i="6"/>
  <c r="I132" i="6" s="1"/>
  <c r="N132" i="6"/>
  <c r="Q132" i="6"/>
  <c r="G133" i="6"/>
  <c r="H133" i="6"/>
  <c r="I133" i="6" s="1"/>
  <c r="N133" i="6"/>
  <c r="Q133" i="6"/>
  <c r="G134" i="6"/>
  <c r="H134" i="6"/>
  <c r="I134" i="6" s="1"/>
  <c r="N134" i="6"/>
  <c r="Q134" i="6"/>
  <c r="G135" i="6"/>
  <c r="H135" i="6"/>
  <c r="I135" i="6" s="1"/>
  <c r="N135" i="6"/>
  <c r="Q135" i="6"/>
  <c r="G136" i="6"/>
  <c r="H136" i="6"/>
  <c r="I136" i="6" s="1"/>
  <c r="N136" i="6"/>
  <c r="Q136" i="6"/>
  <c r="G137" i="6"/>
  <c r="H137" i="6"/>
  <c r="I137" i="6" s="1"/>
  <c r="N137" i="6"/>
  <c r="Q137" i="6"/>
  <c r="G138" i="6"/>
  <c r="H138" i="6"/>
  <c r="I138" i="6"/>
  <c r="N138" i="6"/>
  <c r="Q138" i="6"/>
  <c r="G139" i="6"/>
  <c r="H139" i="6"/>
  <c r="I139" i="6"/>
  <c r="N139" i="6"/>
  <c r="Q139" i="6"/>
  <c r="G140" i="6"/>
  <c r="H140" i="6"/>
  <c r="I140" i="6" s="1"/>
  <c r="N140" i="6"/>
  <c r="Q140" i="6"/>
  <c r="G141" i="6"/>
  <c r="H141" i="6"/>
  <c r="I141" i="6" s="1"/>
  <c r="N141" i="6"/>
  <c r="Q141" i="6"/>
  <c r="G142" i="6"/>
  <c r="H142" i="6"/>
  <c r="I142" i="6" s="1"/>
  <c r="N142" i="6"/>
  <c r="Q142" i="6"/>
  <c r="G143" i="6"/>
  <c r="H143" i="6"/>
  <c r="I143" i="6" s="1"/>
  <c r="N143" i="6"/>
  <c r="Q143" i="6"/>
  <c r="G144" i="6"/>
  <c r="H144" i="6"/>
  <c r="I144" i="6" s="1"/>
  <c r="N144" i="6"/>
  <c r="Q144" i="6"/>
  <c r="G145" i="6"/>
  <c r="H145" i="6"/>
  <c r="I145" i="6" s="1"/>
  <c r="N145" i="6"/>
  <c r="Q145" i="6"/>
  <c r="G146" i="6"/>
  <c r="H146" i="6"/>
  <c r="I146" i="6" s="1"/>
  <c r="N146" i="6"/>
  <c r="Q146" i="6"/>
  <c r="G147" i="6"/>
  <c r="O147" i="6" s="1"/>
  <c r="H147" i="6"/>
  <c r="I147" i="6" s="1"/>
  <c r="N147" i="6"/>
  <c r="Q147" i="6"/>
  <c r="G148" i="6"/>
  <c r="H148" i="6"/>
  <c r="I148" i="6"/>
  <c r="N148" i="6"/>
  <c r="Q148" i="6"/>
  <c r="G149" i="6"/>
  <c r="O149" i="6" s="1"/>
  <c r="H149" i="6"/>
  <c r="I149" i="6" s="1"/>
  <c r="N149" i="6"/>
  <c r="Q149" i="6"/>
  <c r="G150" i="6"/>
  <c r="H150" i="6"/>
  <c r="I150" i="6" s="1"/>
  <c r="N150" i="6"/>
  <c r="Q150" i="6"/>
  <c r="G151" i="6"/>
  <c r="H151" i="6"/>
  <c r="I151" i="6"/>
  <c r="N151" i="6"/>
  <c r="Q151" i="6"/>
  <c r="G152" i="6"/>
  <c r="H152" i="6"/>
  <c r="I152" i="6"/>
  <c r="N152" i="6"/>
  <c r="Q152" i="6"/>
  <c r="G153" i="6"/>
  <c r="H153" i="6"/>
  <c r="I153" i="6" s="1"/>
  <c r="N153" i="6"/>
  <c r="Q153" i="6"/>
  <c r="G154" i="6"/>
  <c r="H154" i="6"/>
  <c r="I154" i="6" s="1"/>
  <c r="N154" i="6"/>
  <c r="Q154" i="6"/>
  <c r="G155" i="6"/>
  <c r="H155" i="6"/>
  <c r="I155" i="6" s="1"/>
  <c r="N155" i="6"/>
  <c r="Q155" i="6"/>
  <c r="G156" i="6"/>
  <c r="H156" i="6"/>
  <c r="I156" i="6" s="1"/>
  <c r="N156" i="6"/>
  <c r="Q156" i="6"/>
  <c r="G157" i="6"/>
  <c r="H157" i="6"/>
  <c r="I157" i="6" s="1"/>
  <c r="N157" i="6"/>
  <c r="Q157" i="6"/>
  <c r="G158" i="6"/>
  <c r="H158" i="6"/>
  <c r="I158" i="6" s="1"/>
  <c r="N158" i="6"/>
  <c r="Q158" i="6"/>
  <c r="G159" i="6"/>
  <c r="H159" i="6"/>
  <c r="I159" i="6" s="1"/>
  <c r="N159" i="6"/>
  <c r="Q159" i="6"/>
  <c r="G160" i="6"/>
  <c r="H160" i="6"/>
  <c r="I160" i="6" s="1"/>
  <c r="N160" i="6"/>
  <c r="Q160" i="6"/>
  <c r="G161" i="6"/>
  <c r="H161" i="6"/>
  <c r="I161" i="6" s="1"/>
  <c r="N161" i="6"/>
  <c r="Q161" i="6"/>
  <c r="G162" i="6"/>
  <c r="H162" i="6"/>
  <c r="I162" i="6" s="1"/>
  <c r="N162" i="6"/>
  <c r="Q162" i="6"/>
  <c r="G163" i="6"/>
  <c r="H163" i="6"/>
  <c r="I163" i="6" s="1"/>
  <c r="N163" i="6"/>
  <c r="Q163" i="6"/>
  <c r="G164" i="6"/>
  <c r="H164" i="6"/>
  <c r="I164" i="6" s="1"/>
  <c r="N164" i="6"/>
  <c r="Q164" i="6"/>
  <c r="G165" i="6"/>
  <c r="H165" i="6"/>
  <c r="I165" i="6" s="1"/>
  <c r="N165" i="6"/>
  <c r="Q165" i="6"/>
  <c r="G166" i="6"/>
  <c r="H166" i="6"/>
  <c r="I166" i="6"/>
  <c r="N166" i="6"/>
  <c r="Q166" i="6"/>
  <c r="G167" i="6"/>
  <c r="O167" i="6" s="1"/>
  <c r="H167" i="6"/>
  <c r="I167" i="6" s="1"/>
  <c r="N167" i="6"/>
  <c r="Q167" i="6"/>
  <c r="G168" i="6"/>
  <c r="H168" i="6"/>
  <c r="I168" i="6" s="1"/>
  <c r="N168" i="6"/>
  <c r="Q168" i="6"/>
  <c r="G169" i="6"/>
  <c r="O168" i="6" s="1"/>
  <c r="H169" i="6"/>
  <c r="I169" i="6" s="1"/>
  <c r="N169" i="6"/>
  <c r="Q169" i="6"/>
  <c r="G170" i="6"/>
  <c r="H170" i="6"/>
  <c r="I170" i="6" s="1"/>
  <c r="N170" i="6"/>
  <c r="Q170" i="6"/>
  <c r="G171" i="6"/>
  <c r="H171" i="6"/>
  <c r="I171" i="6" s="1"/>
  <c r="N171" i="6"/>
  <c r="Q171" i="6"/>
  <c r="G172" i="6"/>
  <c r="H172" i="6"/>
  <c r="I172" i="6" s="1"/>
  <c r="N172" i="6"/>
  <c r="Q172" i="6"/>
  <c r="G173" i="6"/>
  <c r="H173" i="6"/>
  <c r="I173" i="6" s="1"/>
  <c r="N173" i="6"/>
  <c r="Q173" i="6"/>
  <c r="G174" i="6"/>
  <c r="H174" i="6"/>
  <c r="I174" i="6" s="1"/>
  <c r="N174" i="6"/>
  <c r="Q174" i="6"/>
  <c r="G175" i="6"/>
  <c r="H175" i="6"/>
  <c r="I175" i="6" s="1"/>
  <c r="N175" i="6"/>
  <c r="Q175" i="6"/>
  <c r="G176" i="6"/>
  <c r="H176" i="6"/>
  <c r="I176" i="6" s="1"/>
  <c r="N176" i="6"/>
  <c r="Q176" i="6"/>
  <c r="G177" i="6"/>
  <c r="H177" i="6"/>
  <c r="I177" i="6" s="1"/>
  <c r="N177" i="6"/>
  <c r="Q177" i="6"/>
  <c r="G178" i="6"/>
  <c r="H178" i="6"/>
  <c r="I178" i="6" s="1"/>
  <c r="N178" i="6"/>
  <c r="Q178" i="6"/>
  <c r="G179" i="6"/>
  <c r="H179" i="6"/>
  <c r="I179" i="6" s="1"/>
  <c r="N179" i="6"/>
  <c r="Q179" i="6"/>
  <c r="G180" i="6"/>
  <c r="H180" i="6"/>
  <c r="I180" i="6" s="1"/>
  <c r="N180" i="6"/>
  <c r="Q180" i="6"/>
  <c r="G181" i="6"/>
  <c r="H181" i="6"/>
  <c r="I181" i="6" s="1"/>
  <c r="N181" i="6"/>
  <c r="Q181" i="6"/>
  <c r="G182" i="6"/>
  <c r="O182" i="6" s="1"/>
  <c r="H182" i="6"/>
  <c r="I182" i="6" s="1"/>
  <c r="N182" i="6"/>
  <c r="Q182" i="6"/>
  <c r="G183" i="6"/>
  <c r="O183" i="6" s="1"/>
  <c r="H183" i="6"/>
  <c r="I183" i="6" s="1"/>
  <c r="N183" i="6"/>
  <c r="Q183" i="6"/>
  <c r="G184" i="6"/>
  <c r="H184" i="6"/>
  <c r="I184" i="6" s="1"/>
  <c r="N184" i="6"/>
  <c r="Q184" i="6"/>
  <c r="G185" i="6"/>
  <c r="H185" i="6"/>
  <c r="I185" i="6" s="1"/>
  <c r="N185" i="6"/>
  <c r="Q185" i="6"/>
  <c r="G186" i="6"/>
  <c r="H186" i="6"/>
  <c r="I186" i="6" s="1"/>
  <c r="N186" i="6"/>
  <c r="Q186" i="6"/>
  <c r="G187" i="6"/>
  <c r="O187" i="6" s="1"/>
  <c r="H187" i="6"/>
  <c r="I187" i="6" s="1"/>
  <c r="N187" i="6"/>
  <c r="Q187" i="6"/>
  <c r="G188" i="6"/>
  <c r="H188" i="6"/>
  <c r="I188" i="6" s="1"/>
  <c r="N188" i="6"/>
  <c r="Q188" i="6"/>
  <c r="G189" i="6"/>
  <c r="H189" i="6"/>
  <c r="I189" i="6" s="1"/>
  <c r="N189" i="6"/>
  <c r="Q189" i="6"/>
  <c r="G190" i="6"/>
  <c r="H190" i="6"/>
  <c r="I190" i="6" s="1"/>
  <c r="N190" i="6"/>
  <c r="Q190" i="6"/>
  <c r="G191" i="6"/>
  <c r="H191" i="6"/>
  <c r="I191" i="6" s="1"/>
  <c r="N191" i="6"/>
  <c r="Q191" i="6"/>
  <c r="G192" i="6"/>
  <c r="O191" i="6" s="1"/>
  <c r="H192" i="6"/>
  <c r="I192" i="6" s="1"/>
  <c r="N192" i="6"/>
  <c r="Q192" i="6"/>
  <c r="G193" i="6"/>
  <c r="H193" i="6"/>
  <c r="I193" i="6" s="1"/>
  <c r="N193" i="6"/>
  <c r="Q193" i="6"/>
  <c r="G194" i="6"/>
  <c r="H194" i="6"/>
  <c r="I194" i="6" s="1"/>
  <c r="N194" i="6"/>
  <c r="Q194" i="6"/>
  <c r="G195" i="6"/>
  <c r="O195" i="6" s="1"/>
  <c r="H195" i="6"/>
  <c r="I195" i="6" s="1"/>
  <c r="N195" i="6"/>
  <c r="Q195" i="6"/>
  <c r="G196" i="6"/>
  <c r="H196" i="6"/>
  <c r="I196" i="6" s="1"/>
  <c r="N196" i="6"/>
  <c r="Q196" i="6"/>
  <c r="G197" i="6"/>
  <c r="O196" i="6" s="1"/>
  <c r="H197" i="6"/>
  <c r="I197" i="6" s="1"/>
  <c r="N197" i="6"/>
  <c r="Q197" i="6"/>
  <c r="G198" i="6"/>
  <c r="H198" i="6"/>
  <c r="I198" i="6" s="1"/>
  <c r="N198" i="6"/>
  <c r="Q198" i="6"/>
  <c r="G199" i="6"/>
  <c r="H199" i="6"/>
  <c r="I199" i="6" s="1"/>
  <c r="N199" i="6"/>
  <c r="Q199" i="6"/>
  <c r="G200" i="6"/>
  <c r="H200" i="6"/>
  <c r="I200" i="6" s="1"/>
  <c r="N200" i="6"/>
  <c r="Q200" i="6"/>
  <c r="G201" i="6"/>
  <c r="O201" i="6" s="1"/>
  <c r="H201" i="6"/>
  <c r="I201" i="6" s="1"/>
  <c r="N201" i="6"/>
  <c r="Q201" i="6"/>
  <c r="G202" i="6"/>
  <c r="H202" i="6"/>
  <c r="I202" i="6"/>
  <c r="N202" i="6"/>
  <c r="Q202" i="6"/>
  <c r="G203" i="6"/>
  <c r="H203" i="6"/>
  <c r="I203" i="6" s="1"/>
  <c r="N203" i="6"/>
  <c r="Q203" i="6"/>
  <c r="G204" i="6"/>
  <c r="H204" i="6"/>
  <c r="I204" i="6" s="1"/>
  <c r="N204" i="6"/>
  <c r="Q204" i="6"/>
  <c r="G205" i="6"/>
  <c r="H205" i="6"/>
  <c r="I205" i="6" s="1"/>
  <c r="N205" i="6"/>
  <c r="Q205" i="6"/>
  <c r="G206" i="6"/>
  <c r="O206" i="6" s="1"/>
  <c r="H206" i="6"/>
  <c r="I206" i="6" s="1"/>
  <c r="N206" i="6"/>
  <c r="Q206" i="6"/>
  <c r="G207" i="6"/>
  <c r="H207" i="6"/>
  <c r="I207" i="6"/>
  <c r="N207" i="6"/>
  <c r="Q207" i="6"/>
  <c r="G208" i="6"/>
  <c r="H208" i="6"/>
  <c r="I208" i="6" s="1"/>
  <c r="N208" i="6"/>
  <c r="Q208" i="6"/>
  <c r="G209" i="6"/>
  <c r="H209" i="6"/>
  <c r="I209" i="6" s="1"/>
  <c r="N209" i="6"/>
  <c r="Q209" i="6"/>
  <c r="G210" i="6"/>
  <c r="H210" i="6"/>
  <c r="I210" i="6" s="1"/>
  <c r="N210" i="6"/>
  <c r="Q210" i="6"/>
  <c r="G211" i="6"/>
  <c r="H211" i="6"/>
  <c r="I211" i="6" s="1"/>
  <c r="N211" i="6"/>
  <c r="Q211" i="6"/>
  <c r="G212" i="6"/>
  <c r="H212" i="6"/>
  <c r="I212" i="6"/>
  <c r="N212" i="6"/>
  <c r="Q212" i="6"/>
  <c r="G213" i="6"/>
  <c r="H213" i="6"/>
  <c r="I213" i="6" s="1"/>
  <c r="N213" i="6"/>
  <c r="Q213" i="6"/>
  <c r="G214" i="6"/>
  <c r="H214" i="6"/>
  <c r="I214" i="6" s="1"/>
  <c r="N214" i="6"/>
  <c r="Q214" i="6"/>
  <c r="G215" i="6"/>
  <c r="H215" i="6"/>
  <c r="I215" i="6" s="1"/>
  <c r="N215" i="6"/>
  <c r="Q215" i="6"/>
  <c r="G216" i="6"/>
  <c r="H216" i="6"/>
  <c r="I216" i="6" s="1"/>
  <c r="N216" i="6"/>
  <c r="Q216" i="6"/>
  <c r="G217" i="6"/>
  <c r="H217" i="6"/>
  <c r="I217" i="6" s="1"/>
  <c r="N217" i="6"/>
  <c r="Q217" i="6"/>
  <c r="G218" i="6"/>
  <c r="H218" i="6"/>
  <c r="I218" i="6" s="1"/>
  <c r="N218" i="6"/>
  <c r="Q218" i="6"/>
  <c r="G219" i="6"/>
  <c r="H219" i="6"/>
  <c r="I219" i="6" s="1"/>
  <c r="N219" i="6"/>
  <c r="Q219" i="6"/>
  <c r="G220" i="6"/>
  <c r="H220" i="6"/>
  <c r="I220" i="6" s="1"/>
  <c r="N220" i="6"/>
  <c r="Q220" i="6"/>
  <c r="G221" i="6"/>
  <c r="H221" i="6"/>
  <c r="I221" i="6" s="1"/>
  <c r="N221" i="6"/>
  <c r="Q221" i="6"/>
  <c r="G222" i="6"/>
  <c r="H222" i="6"/>
  <c r="I222" i="6" s="1"/>
  <c r="N222" i="6"/>
  <c r="Q222" i="6"/>
  <c r="G223" i="6"/>
  <c r="H223" i="6"/>
  <c r="I223" i="6" s="1"/>
  <c r="N223" i="6"/>
  <c r="Q223" i="6"/>
  <c r="G224" i="6"/>
  <c r="H224" i="6"/>
  <c r="I224" i="6" s="1"/>
  <c r="N224" i="6"/>
  <c r="Q224" i="6"/>
  <c r="G225" i="6"/>
  <c r="H225" i="6"/>
  <c r="I225" i="6" s="1"/>
  <c r="N225" i="6"/>
  <c r="Q225" i="6"/>
  <c r="G226" i="6"/>
  <c r="O226" i="6" s="1"/>
  <c r="H226" i="6"/>
  <c r="I226" i="6" s="1"/>
  <c r="N226" i="6"/>
  <c r="Q226" i="6"/>
  <c r="G227" i="6"/>
  <c r="H227" i="6"/>
  <c r="I227" i="6" s="1"/>
  <c r="N227" i="6"/>
  <c r="Q227" i="6"/>
  <c r="G228" i="6"/>
  <c r="H228" i="6"/>
  <c r="I228" i="6" s="1"/>
  <c r="N228" i="6"/>
  <c r="Q228" i="6"/>
  <c r="G229" i="6"/>
  <c r="H229" i="6"/>
  <c r="I229" i="6" s="1"/>
  <c r="N229" i="6"/>
  <c r="Q229" i="6"/>
  <c r="G230" i="6"/>
  <c r="H230" i="6"/>
  <c r="I230" i="6" s="1"/>
  <c r="N230" i="6"/>
  <c r="Q230" i="6"/>
  <c r="G231" i="6"/>
  <c r="H231" i="6"/>
  <c r="I231" i="6" s="1"/>
  <c r="N231" i="6"/>
  <c r="Q231" i="6"/>
  <c r="G232" i="6"/>
  <c r="H232" i="6"/>
  <c r="I232" i="6" s="1"/>
  <c r="N232" i="6"/>
  <c r="Q232" i="6"/>
  <c r="G233" i="6"/>
  <c r="H233" i="6"/>
  <c r="I233" i="6" s="1"/>
  <c r="N233" i="6"/>
  <c r="Q233" i="6"/>
  <c r="G234" i="6"/>
  <c r="O234" i="6" s="1"/>
  <c r="H234" i="6"/>
  <c r="I234" i="6" s="1"/>
  <c r="N234" i="6"/>
  <c r="Q234" i="6"/>
  <c r="G235" i="6"/>
  <c r="H235" i="6"/>
  <c r="I235" i="6" s="1"/>
  <c r="N235" i="6"/>
  <c r="Q235" i="6"/>
  <c r="G236" i="6"/>
  <c r="H236" i="6"/>
  <c r="I236" i="6" s="1"/>
  <c r="N236" i="6"/>
  <c r="Q236" i="6"/>
  <c r="G237" i="6"/>
  <c r="H237" i="6"/>
  <c r="I237" i="6" s="1"/>
  <c r="N237" i="6"/>
  <c r="Q237" i="6"/>
  <c r="G238" i="6"/>
  <c r="H238" i="6"/>
  <c r="I238" i="6" s="1"/>
  <c r="N238" i="6"/>
  <c r="Q238" i="6"/>
  <c r="G239" i="6"/>
  <c r="H239" i="6"/>
  <c r="I239" i="6" s="1"/>
  <c r="N239" i="6"/>
  <c r="Q239" i="6"/>
  <c r="G240" i="6"/>
  <c r="H240" i="6"/>
  <c r="I240" i="6" s="1"/>
  <c r="N240" i="6"/>
  <c r="Q240" i="6"/>
  <c r="G241" i="6"/>
  <c r="H241" i="6"/>
  <c r="I241" i="6"/>
  <c r="N241" i="6"/>
  <c r="Q241" i="6"/>
  <c r="G242" i="6"/>
  <c r="H242" i="6"/>
  <c r="I242" i="6"/>
  <c r="N242" i="6"/>
  <c r="Q242" i="6"/>
  <c r="G243" i="6"/>
  <c r="H243" i="6"/>
  <c r="I243" i="6" s="1"/>
  <c r="N243" i="6"/>
  <c r="Q243" i="6"/>
  <c r="G244" i="6"/>
  <c r="H244" i="6"/>
  <c r="I244" i="6" s="1"/>
  <c r="N244" i="6"/>
  <c r="Q244" i="6"/>
  <c r="G245" i="6"/>
  <c r="H245" i="6"/>
  <c r="I245" i="6" s="1"/>
  <c r="N245" i="6"/>
  <c r="Q245" i="6"/>
  <c r="G246" i="6"/>
  <c r="H246" i="6"/>
  <c r="I246" i="6" s="1"/>
  <c r="N246" i="6"/>
  <c r="Q246" i="6"/>
  <c r="G247" i="6"/>
  <c r="O247" i="6" s="1"/>
  <c r="H247" i="6"/>
  <c r="I247" i="6" s="1"/>
  <c r="N247" i="6"/>
  <c r="Q247" i="6"/>
  <c r="G248" i="6"/>
  <c r="H248" i="6"/>
  <c r="I248" i="6" s="1"/>
  <c r="N248" i="6"/>
  <c r="Q248" i="6"/>
  <c r="G249" i="6"/>
  <c r="O248" i="6" s="1"/>
  <c r="H249" i="6"/>
  <c r="I249" i="6"/>
  <c r="N249" i="6"/>
  <c r="Q249" i="6"/>
  <c r="G250" i="6"/>
  <c r="H250" i="6"/>
  <c r="I250" i="6" s="1"/>
  <c r="N250" i="6"/>
  <c r="Q250" i="6"/>
  <c r="G251" i="6"/>
  <c r="H251" i="6"/>
  <c r="I251" i="6" s="1"/>
  <c r="N251" i="6"/>
  <c r="Q251" i="6"/>
  <c r="G252" i="6"/>
  <c r="H252" i="6"/>
  <c r="I252" i="6" s="1"/>
  <c r="N252" i="6"/>
  <c r="Q252" i="6"/>
  <c r="G253" i="6"/>
  <c r="H253" i="6"/>
  <c r="I253" i="6" s="1"/>
  <c r="N253" i="6"/>
  <c r="Q253" i="6"/>
  <c r="G254" i="6"/>
  <c r="H254" i="6"/>
  <c r="I254" i="6" s="1"/>
  <c r="N254" i="6"/>
  <c r="Q254" i="6"/>
  <c r="G255" i="6"/>
  <c r="H255" i="6"/>
  <c r="I255" i="6" s="1"/>
  <c r="N255" i="6"/>
  <c r="Q255" i="6"/>
  <c r="G256" i="6"/>
  <c r="H256" i="6"/>
  <c r="I256" i="6"/>
  <c r="N256" i="6"/>
  <c r="Q256" i="6"/>
  <c r="G257" i="6"/>
  <c r="H257" i="6"/>
  <c r="I257" i="6" s="1"/>
  <c r="N257" i="6"/>
  <c r="Q257" i="6"/>
  <c r="G258" i="6"/>
  <c r="H258" i="6"/>
  <c r="I258" i="6" s="1"/>
  <c r="N258" i="6"/>
  <c r="Q258" i="6"/>
  <c r="G259" i="6"/>
  <c r="O259" i="6" s="1"/>
  <c r="H259" i="6"/>
  <c r="I259" i="6" s="1"/>
  <c r="N259" i="6"/>
  <c r="Q259" i="6"/>
  <c r="G260" i="6"/>
  <c r="H260" i="6"/>
  <c r="I260" i="6" s="1"/>
  <c r="N260" i="6"/>
  <c r="Q260" i="6"/>
  <c r="G261" i="6"/>
  <c r="H261" i="6"/>
  <c r="I261" i="6" s="1"/>
  <c r="N261" i="6"/>
  <c r="Q261" i="6"/>
  <c r="G262" i="6"/>
  <c r="H262" i="6"/>
  <c r="I262" i="6"/>
  <c r="N262" i="6"/>
  <c r="Q262" i="6"/>
  <c r="G263" i="6"/>
  <c r="H263" i="6"/>
  <c r="I263" i="6"/>
  <c r="N263" i="6"/>
  <c r="Q263" i="6"/>
  <c r="G264" i="6"/>
  <c r="O264" i="6" s="1"/>
  <c r="H264" i="6"/>
  <c r="I264" i="6" s="1"/>
  <c r="N264" i="6"/>
  <c r="Q264" i="6"/>
  <c r="G265" i="6"/>
  <c r="H265" i="6"/>
  <c r="I265" i="6" s="1"/>
  <c r="N265" i="6"/>
  <c r="Q265" i="6"/>
  <c r="G266" i="6"/>
  <c r="H266" i="6"/>
  <c r="I266" i="6" s="1"/>
  <c r="N266" i="6"/>
  <c r="Q266" i="6"/>
  <c r="G267" i="6"/>
  <c r="H267" i="6"/>
  <c r="I267" i="6" s="1"/>
  <c r="N267" i="6"/>
  <c r="Q267" i="6"/>
  <c r="G268" i="6"/>
  <c r="H268" i="6"/>
  <c r="I268" i="6" s="1"/>
  <c r="N268" i="6"/>
  <c r="Q268" i="6"/>
  <c r="G269" i="6"/>
  <c r="H269" i="6"/>
  <c r="I269" i="6" s="1"/>
  <c r="N269" i="6"/>
  <c r="Q269" i="6"/>
  <c r="G270" i="6"/>
  <c r="H270" i="6"/>
  <c r="I270" i="6" s="1"/>
  <c r="N270" i="6"/>
  <c r="Q270" i="6"/>
  <c r="G271" i="6"/>
  <c r="H271" i="6"/>
  <c r="I271" i="6" s="1"/>
  <c r="N271" i="6"/>
  <c r="Q271" i="6"/>
  <c r="G272" i="6"/>
  <c r="H272" i="6"/>
  <c r="I272" i="6"/>
  <c r="N272" i="6"/>
  <c r="Q272" i="6"/>
  <c r="G273" i="6"/>
  <c r="H273" i="6"/>
  <c r="I273" i="6" s="1"/>
  <c r="N273" i="6"/>
  <c r="Q273" i="6"/>
  <c r="G274" i="6"/>
  <c r="H274" i="6"/>
  <c r="I274" i="6" s="1"/>
  <c r="N274" i="6"/>
  <c r="Q274" i="6"/>
  <c r="G275" i="6"/>
  <c r="H275" i="6"/>
  <c r="I275" i="6" s="1"/>
  <c r="N275" i="6"/>
  <c r="Q275" i="6"/>
  <c r="G276" i="6"/>
  <c r="H276" i="6"/>
  <c r="I276" i="6" s="1"/>
  <c r="N276" i="6"/>
  <c r="Q276" i="6"/>
  <c r="G277" i="6"/>
  <c r="O277" i="6" s="1"/>
  <c r="H277" i="6"/>
  <c r="I277" i="6" s="1"/>
  <c r="N277" i="6"/>
  <c r="Q277" i="6"/>
  <c r="G278" i="6"/>
  <c r="H278" i="6"/>
  <c r="I278" i="6" s="1"/>
  <c r="N278" i="6"/>
  <c r="Q278" i="6"/>
  <c r="G279" i="6"/>
  <c r="H279" i="6"/>
  <c r="I279" i="6" s="1"/>
  <c r="N279" i="6"/>
  <c r="Q279" i="6"/>
  <c r="G280" i="6"/>
  <c r="O280" i="6" s="1"/>
  <c r="H280" i="6"/>
  <c r="I280" i="6" s="1"/>
  <c r="N280" i="6"/>
  <c r="Q280" i="6"/>
  <c r="G281" i="6"/>
  <c r="H281" i="6"/>
  <c r="I281" i="6" s="1"/>
  <c r="N281" i="6"/>
  <c r="Q281" i="6"/>
  <c r="G282" i="6"/>
  <c r="H282" i="6"/>
  <c r="I282" i="6" s="1"/>
  <c r="N282" i="6"/>
  <c r="Q282" i="6"/>
  <c r="G283" i="6"/>
  <c r="O283" i="6" s="1"/>
  <c r="H283" i="6"/>
  <c r="I283" i="6" s="1"/>
  <c r="N283" i="6"/>
  <c r="Q283" i="6"/>
  <c r="G284" i="6"/>
  <c r="H284" i="6"/>
  <c r="I284" i="6"/>
  <c r="N284" i="6"/>
  <c r="Q284" i="6"/>
  <c r="G285" i="6"/>
  <c r="O285" i="6" s="1"/>
  <c r="H285" i="6"/>
  <c r="I285" i="6" s="1"/>
  <c r="N285" i="6"/>
  <c r="Q285" i="6"/>
  <c r="G286" i="6"/>
  <c r="H286" i="6"/>
  <c r="I286" i="6" s="1"/>
  <c r="N286" i="6"/>
  <c r="Q286" i="6"/>
  <c r="G287" i="6"/>
  <c r="H287" i="6"/>
  <c r="I287" i="6" s="1"/>
  <c r="N287" i="6"/>
  <c r="O287" i="6"/>
  <c r="Q287" i="6"/>
  <c r="G288" i="6"/>
  <c r="H288" i="6"/>
  <c r="I288" i="6" s="1"/>
  <c r="N288" i="6"/>
  <c r="Q288" i="6"/>
  <c r="G289" i="6"/>
  <c r="H289" i="6"/>
  <c r="I289" i="6" s="1"/>
  <c r="N289" i="6"/>
  <c r="Q289" i="6"/>
  <c r="G290" i="6"/>
  <c r="H290" i="6"/>
  <c r="I290" i="6" s="1"/>
  <c r="N290" i="6"/>
  <c r="Q290" i="6"/>
  <c r="G291" i="6"/>
  <c r="H291" i="6"/>
  <c r="I291" i="6" s="1"/>
  <c r="N291" i="6"/>
  <c r="Q291" i="6"/>
  <c r="G292" i="6"/>
  <c r="H292" i="6"/>
  <c r="I292" i="6" s="1"/>
  <c r="N292" i="6"/>
  <c r="Q292" i="6"/>
  <c r="G293" i="6"/>
  <c r="H293" i="6"/>
  <c r="I293" i="6" s="1"/>
  <c r="N293" i="6"/>
  <c r="Q293" i="6"/>
  <c r="G294" i="6"/>
  <c r="H294" i="6"/>
  <c r="I294" i="6" s="1"/>
  <c r="N294" i="6"/>
  <c r="Q294" i="6"/>
  <c r="G295" i="6"/>
  <c r="H295" i="6"/>
  <c r="I295" i="6" s="1"/>
  <c r="N295" i="6"/>
  <c r="Q295" i="6"/>
  <c r="G296" i="6"/>
  <c r="O296" i="6" s="1"/>
  <c r="H296" i="6"/>
  <c r="I296" i="6" s="1"/>
  <c r="N296" i="6"/>
  <c r="Q296" i="6"/>
  <c r="G297" i="6"/>
  <c r="H297" i="6"/>
  <c r="I297" i="6" s="1"/>
  <c r="N297" i="6"/>
  <c r="Q297" i="6"/>
  <c r="G298" i="6"/>
  <c r="O297" i="6" s="1"/>
  <c r="H298" i="6"/>
  <c r="I298" i="6" s="1"/>
  <c r="N298" i="6"/>
  <c r="Q298" i="6"/>
  <c r="G299" i="6"/>
  <c r="H299" i="6"/>
  <c r="I299" i="6" s="1"/>
  <c r="N299" i="6"/>
  <c r="Q299" i="6"/>
  <c r="G300" i="6"/>
  <c r="H300" i="6"/>
  <c r="I300" i="6" s="1"/>
  <c r="N300" i="6"/>
  <c r="Q300" i="6"/>
  <c r="G301" i="6"/>
  <c r="O301" i="6" s="1"/>
  <c r="H301" i="6"/>
  <c r="I301" i="6" s="1"/>
  <c r="N301" i="6"/>
  <c r="Q301" i="6"/>
  <c r="G302" i="6"/>
  <c r="H302" i="6"/>
  <c r="I302" i="6" s="1"/>
  <c r="N302" i="6"/>
  <c r="Q302" i="6"/>
  <c r="G303" i="6"/>
  <c r="O302" i="6" s="1"/>
  <c r="H303" i="6"/>
  <c r="I303" i="6" s="1"/>
  <c r="N303" i="6"/>
  <c r="Q303" i="6"/>
  <c r="G304" i="6"/>
  <c r="H304" i="6"/>
  <c r="I304" i="6" s="1"/>
  <c r="N304" i="6"/>
  <c r="Q304" i="6"/>
  <c r="G305" i="6"/>
  <c r="H305" i="6"/>
  <c r="I305" i="6" s="1"/>
  <c r="N305" i="6"/>
  <c r="Q305" i="6"/>
  <c r="G306" i="6"/>
  <c r="O305" i="6" s="1"/>
  <c r="H306" i="6"/>
  <c r="I306" i="6" s="1"/>
  <c r="N306" i="6"/>
  <c r="Q306" i="6"/>
  <c r="G307" i="6"/>
  <c r="H307" i="6"/>
  <c r="I307" i="6" s="1"/>
  <c r="N307" i="6"/>
  <c r="Q307" i="6"/>
  <c r="G308" i="6"/>
  <c r="H308" i="6"/>
  <c r="I308" i="6" s="1"/>
  <c r="N308" i="6"/>
  <c r="Q308" i="6"/>
  <c r="G309" i="6"/>
  <c r="H309" i="6"/>
  <c r="I309" i="6" s="1"/>
  <c r="N309" i="6"/>
  <c r="Q309" i="6"/>
  <c r="G310" i="6"/>
  <c r="H310" i="6"/>
  <c r="I310" i="6" s="1"/>
  <c r="N310" i="6"/>
  <c r="Q310" i="6"/>
  <c r="G311" i="6"/>
  <c r="H311" i="6"/>
  <c r="I311" i="6" s="1"/>
  <c r="N311" i="6"/>
  <c r="Q311" i="6"/>
  <c r="G312" i="6"/>
  <c r="O312" i="6" s="1"/>
  <c r="H312" i="6"/>
  <c r="I312" i="6" s="1"/>
  <c r="N312" i="6"/>
  <c r="Q312" i="6"/>
  <c r="G313" i="6"/>
  <c r="H313" i="6"/>
  <c r="I313" i="6" s="1"/>
  <c r="N313" i="6"/>
  <c r="Q313" i="6"/>
  <c r="G314" i="6"/>
  <c r="H314" i="6"/>
  <c r="I314" i="6" s="1"/>
  <c r="N314" i="6"/>
  <c r="Q314" i="6"/>
  <c r="G315" i="6"/>
  <c r="H315" i="6"/>
  <c r="I315" i="6" s="1"/>
  <c r="N315" i="6"/>
  <c r="Q315" i="6"/>
  <c r="G316" i="6"/>
  <c r="H316" i="6"/>
  <c r="I316" i="6" s="1"/>
  <c r="N316" i="6"/>
  <c r="Q316" i="6"/>
  <c r="G317" i="6"/>
  <c r="H317" i="6"/>
  <c r="I317" i="6" s="1"/>
  <c r="N317" i="6"/>
  <c r="Q317" i="6"/>
  <c r="G318" i="6"/>
  <c r="H318" i="6"/>
  <c r="I318" i="6" s="1"/>
  <c r="N318" i="6"/>
  <c r="Q318" i="6"/>
  <c r="G319" i="6"/>
  <c r="H319" i="6"/>
  <c r="I319" i="6" s="1"/>
  <c r="N319" i="6"/>
  <c r="Q319" i="6"/>
  <c r="G320" i="6"/>
  <c r="H320" i="6"/>
  <c r="I320" i="6" s="1"/>
  <c r="N320" i="6"/>
  <c r="Q320" i="6"/>
  <c r="G321" i="6"/>
  <c r="H321" i="6"/>
  <c r="I321" i="6" s="1"/>
  <c r="N321" i="6"/>
  <c r="Q321" i="6"/>
  <c r="G322" i="6"/>
  <c r="O322" i="6" s="1"/>
  <c r="H322" i="6"/>
  <c r="I322" i="6" s="1"/>
  <c r="N322" i="6"/>
  <c r="Q322" i="6"/>
  <c r="G323" i="6"/>
  <c r="H323" i="6"/>
  <c r="I323" i="6" s="1"/>
  <c r="N323" i="6"/>
  <c r="Q323" i="6"/>
  <c r="G324" i="6"/>
  <c r="H324" i="6"/>
  <c r="I324" i="6" s="1"/>
  <c r="N324" i="6"/>
  <c r="Q324" i="6"/>
  <c r="G325" i="6"/>
  <c r="H325" i="6"/>
  <c r="I325" i="6" s="1"/>
  <c r="N325" i="6"/>
  <c r="Q325" i="6"/>
  <c r="G326" i="6"/>
  <c r="H326" i="6"/>
  <c r="I326" i="6" s="1"/>
  <c r="N326" i="6"/>
  <c r="Q326" i="6"/>
  <c r="G327" i="6"/>
  <c r="H327" i="6"/>
  <c r="I327" i="6" s="1"/>
  <c r="N327" i="6"/>
  <c r="O327" i="6"/>
  <c r="Q327" i="6"/>
  <c r="G328" i="6"/>
  <c r="H328" i="6"/>
  <c r="I328" i="6" s="1"/>
  <c r="N328" i="6"/>
  <c r="Q328" i="6"/>
  <c r="G329" i="6"/>
  <c r="H329" i="6"/>
  <c r="I329" i="6" s="1"/>
  <c r="N329" i="6"/>
  <c r="Q329" i="6"/>
  <c r="G330" i="6"/>
  <c r="H330" i="6"/>
  <c r="I330" i="6" s="1"/>
  <c r="N330" i="6"/>
  <c r="Q330" i="6"/>
  <c r="G331" i="6"/>
  <c r="H331" i="6"/>
  <c r="I331" i="6" s="1"/>
  <c r="N331" i="6"/>
  <c r="Q331" i="6"/>
  <c r="G332" i="6"/>
  <c r="H332" i="6"/>
  <c r="I332" i="6" s="1"/>
  <c r="N332" i="6"/>
  <c r="Q332" i="6"/>
  <c r="G333" i="6"/>
  <c r="H333" i="6"/>
  <c r="I333" i="6" s="1"/>
  <c r="N333" i="6"/>
  <c r="Q333" i="6"/>
  <c r="G334" i="6"/>
  <c r="H334" i="6"/>
  <c r="I334" i="6" s="1"/>
  <c r="N334" i="6"/>
  <c r="Q334" i="6"/>
  <c r="G335" i="6"/>
  <c r="H335" i="6"/>
  <c r="I335" i="6" s="1"/>
  <c r="N335" i="6"/>
  <c r="Q335" i="6"/>
  <c r="G336" i="6"/>
  <c r="O336" i="6" s="1"/>
  <c r="H336" i="6"/>
  <c r="I336" i="6" s="1"/>
  <c r="N336" i="6"/>
  <c r="Q336" i="6"/>
  <c r="G337" i="6"/>
  <c r="H337" i="6"/>
  <c r="I337" i="6" s="1"/>
  <c r="N337" i="6"/>
  <c r="Q337" i="6"/>
  <c r="G338" i="6"/>
  <c r="O337" i="6" s="1"/>
  <c r="H338" i="6"/>
  <c r="I338" i="6" s="1"/>
  <c r="N338" i="6"/>
  <c r="Q338" i="6"/>
  <c r="G339" i="6"/>
  <c r="H339" i="6"/>
  <c r="I339" i="6" s="1"/>
  <c r="N339" i="6"/>
  <c r="Q339" i="6"/>
  <c r="G340" i="6"/>
  <c r="H340" i="6"/>
  <c r="I340" i="6" s="1"/>
  <c r="N340" i="6"/>
  <c r="Q340" i="6"/>
  <c r="G341" i="6"/>
  <c r="O341" i="6" s="1"/>
  <c r="H341" i="6"/>
  <c r="I341" i="6" s="1"/>
  <c r="N341" i="6"/>
  <c r="Q341" i="6"/>
  <c r="G342" i="6"/>
  <c r="H342" i="6"/>
  <c r="I342" i="6" s="1"/>
  <c r="N342" i="6"/>
  <c r="Q342" i="6"/>
  <c r="G343" i="6"/>
  <c r="H343" i="6"/>
  <c r="I343" i="6" s="1"/>
  <c r="N343" i="6"/>
  <c r="Q343" i="6"/>
  <c r="G344" i="6"/>
  <c r="H344" i="6"/>
  <c r="I344" i="6" s="1"/>
  <c r="N344" i="6"/>
  <c r="Q344" i="6"/>
  <c r="G345" i="6"/>
  <c r="H345" i="6"/>
  <c r="I345" i="6"/>
  <c r="N345" i="6"/>
  <c r="Q345" i="6"/>
  <c r="G346" i="6"/>
  <c r="H346" i="6"/>
  <c r="I346" i="6" s="1"/>
  <c r="N346" i="6"/>
  <c r="Q346" i="6"/>
  <c r="G347" i="6"/>
  <c r="H347" i="6"/>
  <c r="I347" i="6" s="1"/>
  <c r="N347" i="6"/>
  <c r="Q347" i="6"/>
  <c r="G348" i="6"/>
  <c r="H348" i="6"/>
  <c r="I348" i="6" s="1"/>
  <c r="N348" i="6"/>
  <c r="Q348" i="6"/>
  <c r="G349" i="6"/>
  <c r="H349" i="6"/>
  <c r="I349" i="6" s="1"/>
  <c r="N349" i="6"/>
  <c r="Q349" i="6"/>
  <c r="G350" i="6"/>
  <c r="H350" i="6"/>
  <c r="I350" i="6" s="1"/>
  <c r="N350" i="6"/>
  <c r="Q350" i="6"/>
  <c r="G351" i="6"/>
  <c r="H351" i="6"/>
  <c r="I351" i="6" s="1"/>
  <c r="N351" i="6"/>
  <c r="Q351" i="6"/>
  <c r="G352" i="6"/>
  <c r="O352" i="6" s="1"/>
  <c r="H352" i="6"/>
  <c r="I352" i="6" s="1"/>
  <c r="N352" i="6"/>
  <c r="Q352" i="6"/>
  <c r="G353" i="6"/>
  <c r="H353" i="6"/>
  <c r="I353" i="6" s="1"/>
  <c r="N353" i="6"/>
  <c r="Q353" i="6"/>
  <c r="G354" i="6"/>
  <c r="H354" i="6"/>
  <c r="I354" i="6" s="1"/>
  <c r="N354" i="6"/>
  <c r="Q354" i="6"/>
  <c r="G355" i="6"/>
  <c r="H355" i="6"/>
  <c r="I355" i="6"/>
  <c r="N355" i="6"/>
  <c r="Q355" i="6"/>
  <c r="G356" i="6"/>
  <c r="H356" i="6"/>
  <c r="I356" i="6" s="1"/>
  <c r="N356" i="6"/>
  <c r="O356" i="6"/>
  <c r="Q356" i="6"/>
  <c r="G357" i="6"/>
  <c r="H357" i="6"/>
  <c r="I357" i="6" s="1"/>
  <c r="N357" i="6"/>
  <c r="Q357" i="6"/>
  <c r="G358" i="6"/>
  <c r="O357" i="6" s="1"/>
  <c r="H358" i="6"/>
  <c r="I358" i="6" s="1"/>
  <c r="N358" i="6"/>
  <c r="Q358" i="6"/>
  <c r="G359" i="6"/>
  <c r="H359" i="6"/>
  <c r="I359" i="6"/>
  <c r="N359" i="6"/>
  <c r="Q359" i="6"/>
  <c r="G360" i="6"/>
  <c r="H360" i="6"/>
  <c r="I360" i="6" s="1"/>
  <c r="N360" i="6"/>
  <c r="Q360" i="6"/>
  <c r="G361" i="6"/>
  <c r="H361" i="6"/>
  <c r="I361" i="6" s="1"/>
  <c r="N361" i="6"/>
  <c r="Q361" i="6"/>
  <c r="G362" i="6"/>
  <c r="O362" i="6" s="1"/>
  <c r="H362" i="6"/>
  <c r="I362" i="6" s="1"/>
  <c r="N362" i="6"/>
  <c r="Q362" i="6"/>
  <c r="G363" i="6"/>
  <c r="H363" i="6"/>
  <c r="I363" i="6" s="1"/>
  <c r="N363" i="6"/>
  <c r="Q363" i="6"/>
  <c r="G364" i="6"/>
  <c r="O364" i="6" s="1"/>
  <c r="H364" i="6"/>
  <c r="I364" i="6" s="1"/>
  <c r="N364" i="6"/>
  <c r="Q364" i="6"/>
  <c r="G365" i="6"/>
  <c r="H365" i="6"/>
  <c r="I365" i="6" s="1"/>
  <c r="N365" i="6"/>
  <c r="Q365" i="6"/>
  <c r="G366" i="6"/>
  <c r="H366" i="6"/>
  <c r="I366" i="6" s="1"/>
  <c r="N366" i="6"/>
  <c r="Q366" i="6"/>
  <c r="G367" i="6"/>
  <c r="H367" i="6"/>
  <c r="I367" i="6"/>
  <c r="N367" i="6"/>
  <c r="Q367" i="6"/>
  <c r="G368" i="6"/>
  <c r="H368" i="6"/>
  <c r="I368" i="6" s="1"/>
  <c r="N368" i="6"/>
  <c r="Q368" i="6"/>
  <c r="G369" i="6"/>
  <c r="O369" i="6" s="1"/>
  <c r="H369" i="6"/>
  <c r="I369" i="6"/>
  <c r="N369" i="6"/>
  <c r="Q369" i="6"/>
  <c r="G370" i="6"/>
  <c r="H370" i="6"/>
  <c r="I370" i="6" s="1"/>
  <c r="N370" i="6"/>
  <c r="Q370" i="6"/>
  <c r="G371" i="6"/>
  <c r="H371" i="6"/>
  <c r="I371" i="6" s="1"/>
  <c r="N371" i="6"/>
  <c r="Q371" i="6"/>
  <c r="G372" i="6"/>
  <c r="H372" i="6"/>
  <c r="I372" i="6" s="1"/>
  <c r="N372" i="6"/>
  <c r="Q372" i="6"/>
  <c r="G373" i="6"/>
  <c r="H373" i="6"/>
  <c r="I373" i="6" s="1"/>
  <c r="N373" i="6"/>
  <c r="Q373" i="6"/>
  <c r="G374" i="6"/>
  <c r="O374" i="6" s="1"/>
  <c r="H374" i="6"/>
  <c r="I374" i="6" s="1"/>
  <c r="N374" i="6"/>
  <c r="Q374" i="6"/>
  <c r="G375" i="6"/>
  <c r="H375" i="6"/>
  <c r="I375" i="6" s="1"/>
  <c r="N375" i="6"/>
  <c r="Q375" i="6"/>
  <c r="G376" i="6"/>
  <c r="H376" i="6"/>
  <c r="I376" i="6" s="1"/>
  <c r="N376" i="6"/>
  <c r="Q376" i="6"/>
  <c r="G377" i="6"/>
  <c r="H377" i="6"/>
  <c r="I377" i="6" s="1"/>
  <c r="N377" i="6"/>
  <c r="Q377" i="6"/>
  <c r="G378" i="6"/>
  <c r="H378" i="6"/>
  <c r="I378" i="6" s="1"/>
  <c r="N378" i="6"/>
  <c r="Q378" i="6"/>
  <c r="G379" i="6"/>
  <c r="O379" i="6" s="1"/>
  <c r="H379" i="6"/>
  <c r="I379" i="6" s="1"/>
  <c r="N379" i="6"/>
  <c r="Q379" i="6"/>
  <c r="G380" i="6"/>
  <c r="H380" i="6"/>
  <c r="I380" i="6" s="1"/>
  <c r="N380" i="6"/>
  <c r="Q380" i="6"/>
  <c r="G381" i="6"/>
  <c r="H381" i="6"/>
  <c r="I381" i="6" s="1"/>
  <c r="N381" i="6"/>
  <c r="Q381" i="6"/>
  <c r="G382" i="6"/>
  <c r="O382" i="6" s="1"/>
  <c r="H382" i="6"/>
  <c r="I382" i="6" s="1"/>
  <c r="N382" i="6"/>
  <c r="Q382" i="6"/>
  <c r="G383" i="6"/>
  <c r="H383" i="6"/>
  <c r="I383" i="6" s="1"/>
  <c r="N383" i="6"/>
  <c r="Q383" i="6"/>
  <c r="G384" i="6"/>
  <c r="H384" i="6"/>
  <c r="I384" i="6" s="1"/>
  <c r="N384" i="6"/>
  <c r="Q384" i="6"/>
  <c r="G385" i="6"/>
  <c r="H385" i="6"/>
  <c r="I385" i="6" s="1"/>
  <c r="N385" i="6"/>
  <c r="Q385" i="6"/>
  <c r="G386" i="6"/>
  <c r="O386" i="6" s="1"/>
  <c r="H386" i="6"/>
  <c r="I386" i="6" s="1"/>
  <c r="N386" i="6"/>
  <c r="Q386" i="6"/>
  <c r="G387" i="6"/>
  <c r="H387" i="6"/>
  <c r="I387" i="6" s="1"/>
  <c r="N387" i="6"/>
  <c r="Q387" i="6"/>
  <c r="G388" i="6"/>
  <c r="H388" i="6"/>
  <c r="I388" i="6" s="1"/>
  <c r="N388" i="6"/>
  <c r="Q388" i="6"/>
  <c r="G389" i="6"/>
  <c r="H389" i="6"/>
  <c r="I389" i="6" s="1"/>
  <c r="N389" i="6"/>
  <c r="Q389" i="6"/>
  <c r="G390" i="6"/>
  <c r="H390" i="6"/>
  <c r="I390" i="6" s="1"/>
  <c r="N390" i="6"/>
  <c r="Q390" i="6"/>
  <c r="G391" i="6"/>
  <c r="H391" i="6"/>
  <c r="I391" i="6" s="1"/>
  <c r="N391" i="6"/>
  <c r="Q391" i="6"/>
  <c r="G392" i="6"/>
  <c r="H392" i="6"/>
  <c r="I392" i="6" s="1"/>
  <c r="N392" i="6"/>
  <c r="Q392" i="6"/>
  <c r="G393" i="6"/>
  <c r="H393" i="6"/>
  <c r="I393" i="6" s="1"/>
  <c r="N393" i="6"/>
  <c r="Q393" i="6"/>
  <c r="G394" i="6"/>
  <c r="O394" i="6" s="1"/>
  <c r="H394" i="6"/>
  <c r="I394" i="6" s="1"/>
  <c r="N394" i="6"/>
  <c r="Q394" i="6"/>
  <c r="G395" i="6"/>
  <c r="H395" i="6"/>
  <c r="I395" i="6" s="1"/>
  <c r="N395" i="6"/>
  <c r="Q395" i="6"/>
  <c r="G396" i="6"/>
  <c r="H396" i="6"/>
  <c r="I396" i="6"/>
  <c r="N396" i="6"/>
  <c r="Q396" i="6"/>
  <c r="G397" i="6"/>
  <c r="O397" i="6" s="1"/>
  <c r="H397" i="6"/>
  <c r="I397" i="6" s="1"/>
  <c r="N397" i="6"/>
  <c r="Q397" i="6"/>
  <c r="G398" i="6"/>
  <c r="H398" i="6"/>
  <c r="I398" i="6" s="1"/>
  <c r="N398" i="6"/>
  <c r="Q398" i="6"/>
  <c r="G399" i="6"/>
  <c r="H399" i="6"/>
  <c r="I399" i="6" s="1"/>
  <c r="N399" i="6"/>
  <c r="Q399" i="6"/>
  <c r="G400" i="6"/>
  <c r="H400" i="6"/>
  <c r="I400" i="6" s="1"/>
  <c r="N400" i="6"/>
  <c r="Q400" i="6"/>
  <c r="G401" i="6"/>
  <c r="H401" i="6"/>
  <c r="I401" i="6" s="1"/>
  <c r="N401" i="6"/>
  <c r="Q401" i="6"/>
  <c r="G402" i="6"/>
  <c r="H402" i="6"/>
  <c r="I402" i="6" s="1"/>
  <c r="N402" i="6"/>
  <c r="Q402" i="6"/>
  <c r="G403" i="6"/>
  <c r="H403" i="6"/>
  <c r="I403" i="6" s="1"/>
  <c r="N403" i="6"/>
  <c r="Q403" i="6"/>
  <c r="G404" i="6"/>
  <c r="H404" i="6"/>
  <c r="I404" i="6" s="1"/>
  <c r="N404" i="6"/>
  <c r="Q404" i="6"/>
  <c r="G405" i="6"/>
  <c r="H405" i="6"/>
  <c r="I405" i="6" s="1"/>
  <c r="N405" i="6"/>
  <c r="Q405" i="6"/>
  <c r="G406" i="6"/>
  <c r="H406" i="6"/>
  <c r="I406" i="6" s="1"/>
  <c r="N406" i="6"/>
  <c r="Q406" i="6"/>
  <c r="G407" i="6"/>
  <c r="H407" i="6"/>
  <c r="I407" i="6" s="1"/>
  <c r="N407" i="6"/>
  <c r="Q407" i="6"/>
  <c r="G408" i="6"/>
  <c r="H408" i="6"/>
  <c r="I408" i="6" s="1"/>
  <c r="N408" i="6"/>
  <c r="Q408" i="6"/>
  <c r="G409" i="6"/>
  <c r="H409" i="6"/>
  <c r="I409" i="6" s="1"/>
  <c r="N409" i="6"/>
  <c r="Q409" i="6"/>
  <c r="G410" i="6"/>
  <c r="H410" i="6"/>
  <c r="I410" i="6" s="1"/>
  <c r="N410" i="6"/>
  <c r="Q410" i="6"/>
  <c r="G411" i="6"/>
  <c r="H411" i="6"/>
  <c r="I411" i="6" s="1"/>
  <c r="N411" i="6"/>
  <c r="Q411" i="6"/>
  <c r="G412" i="6"/>
  <c r="H412" i="6"/>
  <c r="I412" i="6" s="1"/>
  <c r="N412" i="6"/>
  <c r="Q412" i="6"/>
  <c r="G413" i="6"/>
  <c r="H413" i="6"/>
  <c r="I413" i="6" s="1"/>
  <c r="N413" i="6"/>
  <c r="Q413" i="6"/>
  <c r="G414" i="6"/>
  <c r="H414" i="6"/>
  <c r="I414" i="6" s="1"/>
  <c r="N414" i="6"/>
  <c r="Q414" i="6"/>
  <c r="G415" i="6"/>
  <c r="H415" i="6"/>
  <c r="I415" i="6" s="1"/>
  <c r="N415" i="6"/>
  <c r="Q415" i="6"/>
  <c r="G416" i="6"/>
  <c r="H416" i="6"/>
  <c r="I416" i="6" s="1"/>
  <c r="N416" i="6"/>
  <c r="Q416" i="6"/>
  <c r="G417" i="6"/>
  <c r="H417" i="6"/>
  <c r="I417" i="6"/>
  <c r="N417" i="6"/>
  <c r="Q417" i="6"/>
  <c r="G418" i="6"/>
  <c r="O418" i="6" s="1"/>
  <c r="H418" i="6"/>
  <c r="I418" i="6"/>
  <c r="N418" i="6"/>
  <c r="Q418" i="6"/>
  <c r="G419" i="6"/>
  <c r="H419" i="6"/>
  <c r="I419" i="6" s="1"/>
  <c r="N419" i="6"/>
  <c r="Q419" i="6"/>
  <c r="G420" i="6"/>
  <c r="O419" i="6" s="1"/>
  <c r="H420" i="6"/>
  <c r="I420" i="6" s="1"/>
  <c r="N420" i="6"/>
  <c r="Q420" i="6"/>
  <c r="G421" i="6"/>
  <c r="H421" i="6"/>
  <c r="I421" i="6" s="1"/>
  <c r="N421" i="6"/>
  <c r="Q421" i="6"/>
  <c r="G422" i="6"/>
  <c r="H422" i="6"/>
  <c r="I422" i="6" s="1"/>
  <c r="N422" i="6"/>
  <c r="Q422" i="6"/>
  <c r="G423" i="6"/>
  <c r="H423" i="6"/>
  <c r="I423" i="6"/>
  <c r="N423" i="6"/>
  <c r="Q423" i="6"/>
  <c r="G424" i="6"/>
  <c r="H424" i="6"/>
  <c r="I424" i="6" s="1"/>
  <c r="N424" i="6"/>
  <c r="Q424" i="6"/>
  <c r="G425" i="6"/>
  <c r="H425" i="6"/>
  <c r="I425" i="6" s="1"/>
  <c r="N425" i="6"/>
  <c r="Q425" i="6"/>
  <c r="G426" i="6"/>
  <c r="H426" i="6"/>
  <c r="I426" i="6" s="1"/>
  <c r="N426" i="6"/>
  <c r="Q426" i="6"/>
  <c r="G427" i="6"/>
  <c r="H427" i="6"/>
  <c r="I427" i="6"/>
  <c r="N427" i="6"/>
  <c r="Q427" i="6"/>
  <c r="G428" i="6"/>
  <c r="H428" i="6"/>
  <c r="I428" i="6"/>
  <c r="N428" i="6"/>
  <c r="Q428" i="6"/>
  <c r="G429" i="6"/>
  <c r="H429" i="6"/>
  <c r="I429" i="6" s="1"/>
  <c r="N429" i="6"/>
  <c r="Q429" i="6"/>
  <c r="G430" i="6"/>
  <c r="O430" i="6" s="1"/>
  <c r="H430" i="6"/>
  <c r="I430" i="6" s="1"/>
  <c r="N430" i="6"/>
  <c r="Q430" i="6"/>
  <c r="G431" i="6"/>
  <c r="H431" i="6"/>
  <c r="I431" i="6" s="1"/>
  <c r="N431" i="6"/>
  <c r="Q431" i="6"/>
  <c r="G432" i="6"/>
  <c r="H432" i="6"/>
  <c r="I432" i="6"/>
  <c r="N432" i="6"/>
  <c r="Q432" i="6"/>
  <c r="G433" i="6"/>
  <c r="H433" i="6"/>
  <c r="I433" i="6" s="1"/>
  <c r="N433" i="6"/>
  <c r="Q433" i="6"/>
  <c r="G434" i="6"/>
  <c r="H434" i="6"/>
  <c r="I434" i="6" s="1"/>
  <c r="N434" i="6"/>
  <c r="Q434" i="6"/>
  <c r="G435" i="6"/>
  <c r="H435" i="6"/>
  <c r="I435" i="6" s="1"/>
  <c r="N435" i="6"/>
  <c r="Q435" i="6"/>
  <c r="G436" i="6"/>
  <c r="H436" i="6"/>
  <c r="I436" i="6" s="1"/>
  <c r="N436" i="6"/>
  <c r="Q436" i="6"/>
  <c r="G437" i="6"/>
  <c r="H437" i="6"/>
  <c r="I437" i="6" s="1"/>
  <c r="N437" i="6"/>
  <c r="Q437" i="6"/>
  <c r="G438" i="6"/>
  <c r="H438" i="6"/>
  <c r="I438" i="6" s="1"/>
  <c r="N438" i="6"/>
  <c r="Q438" i="6"/>
  <c r="G439" i="6"/>
  <c r="H439" i="6"/>
  <c r="I439" i="6" s="1"/>
  <c r="N439" i="6"/>
  <c r="Q439" i="6"/>
  <c r="G440" i="6"/>
  <c r="H440" i="6"/>
  <c r="I440" i="6"/>
  <c r="N440" i="6"/>
  <c r="O440" i="6"/>
  <c r="Q440" i="6"/>
  <c r="G441" i="6"/>
  <c r="H441" i="6"/>
  <c r="I441" i="6" s="1"/>
  <c r="N441" i="6"/>
  <c r="Q441" i="6"/>
  <c r="G442" i="6"/>
  <c r="H442" i="6"/>
  <c r="I442" i="6" s="1"/>
  <c r="N442" i="6"/>
  <c r="Q442" i="6"/>
  <c r="G443" i="6"/>
  <c r="H443" i="6"/>
  <c r="I443" i="6" s="1"/>
  <c r="N443" i="6"/>
  <c r="Q443" i="6"/>
  <c r="G444" i="6"/>
  <c r="H444" i="6"/>
  <c r="I444" i="6" s="1"/>
  <c r="N444" i="6"/>
  <c r="Q444" i="6"/>
  <c r="G445" i="6"/>
  <c r="H445" i="6"/>
  <c r="I445" i="6"/>
  <c r="N445" i="6"/>
  <c r="Q445" i="6"/>
  <c r="G446" i="6"/>
  <c r="H446" i="6"/>
  <c r="I446" i="6" s="1"/>
  <c r="N446" i="6"/>
  <c r="Q446" i="6"/>
  <c r="G447" i="6"/>
  <c r="H447" i="6"/>
  <c r="I447" i="6" s="1"/>
  <c r="N447" i="6"/>
  <c r="Q447" i="6"/>
  <c r="G448" i="6"/>
  <c r="O448" i="6" s="1"/>
  <c r="H448" i="6"/>
  <c r="I448" i="6" s="1"/>
  <c r="N448" i="6"/>
  <c r="Q448" i="6"/>
  <c r="G449" i="6"/>
  <c r="H449" i="6"/>
  <c r="I449" i="6" s="1"/>
  <c r="N449" i="6"/>
  <c r="Q449" i="6"/>
  <c r="G450" i="6"/>
  <c r="H450" i="6"/>
  <c r="I450" i="6" s="1"/>
  <c r="N450" i="6"/>
  <c r="Q450" i="6"/>
  <c r="G451" i="6"/>
  <c r="H451" i="6"/>
  <c r="I451" i="6" s="1"/>
  <c r="N451" i="6"/>
  <c r="Q451" i="6"/>
  <c r="G452" i="6"/>
  <c r="H452" i="6"/>
  <c r="I452" i="6" s="1"/>
  <c r="N452" i="6"/>
  <c r="Q452" i="6"/>
  <c r="G453" i="6"/>
  <c r="H453" i="6"/>
  <c r="I453" i="6" s="1"/>
  <c r="N453" i="6"/>
  <c r="Q453" i="6"/>
  <c r="G454" i="6"/>
  <c r="H454" i="6"/>
  <c r="I454" i="6" s="1"/>
  <c r="N454" i="6"/>
  <c r="Q454" i="6"/>
  <c r="G455" i="6"/>
  <c r="H455" i="6"/>
  <c r="I455" i="6" s="1"/>
  <c r="N455" i="6"/>
  <c r="Q455" i="6"/>
  <c r="G456" i="6"/>
  <c r="H456" i="6"/>
  <c r="I456" i="6" s="1"/>
  <c r="N456" i="6"/>
  <c r="Q456" i="6"/>
  <c r="G457" i="6"/>
  <c r="H457" i="6"/>
  <c r="I457" i="6" s="1"/>
  <c r="N457" i="6"/>
  <c r="Q457" i="6"/>
  <c r="G458" i="6"/>
  <c r="H458" i="6"/>
  <c r="I458" i="6" s="1"/>
  <c r="N458" i="6"/>
  <c r="Q458" i="6"/>
  <c r="G459" i="6"/>
  <c r="O459" i="6" s="1"/>
  <c r="H459" i="6"/>
  <c r="I459" i="6" s="1"/>
  <c r="N459" i="6"/>
  <c r="Q459" i="6"/>
  <c r="G460" i="6"/>
  <c r="H460" i="6"/>
  <c r="I460" i="6" s="1"/>
  <c r="N460" i="6"/>
  <c r="Q460" i="6"/>
  <c r="G461" i="6"/>
  <c r="H461" i="6"/>
  <c r="I461" i="6" s="1"/>
  <c r="N461" i="6"/>
  <c r="Q461" i="6"/>
  <c r="G462" i="6"/>
  <c r="H462" i="6"/>
  <c r="I462" i="6" s="1"/>
  <c r="N462" i="6"/>
  <c r="Q462" i="6"/>
  <c r="G463" i="6"/>
  <c r="H463" i="6"/>
  <c r="I463" i="6" s="1"/>
  <c r="N463" i="6"/>
  <c r="Q463" i="6"/>
  <c r="G464" i="6"/>
  <c r="H464" i="6"/>
  <c r="I464" i="6"/>
  <c r="N464" i="6"/>
  <c r="Q464" i="6"/>
  <c r="G465" i="6"/>
  <c r="H465" i="6"/>
  <c r="I465" i="6" s="1"/>
  <c r="N465" i="6"/>
  <c r="Q465" i="6"/>
  <c r="G466" i="6"/>
  <c r="H466" i="6"/>
  <c r="I466" i="6" s="1"/>
  <c r="N466" i="6"/>
  <c r="Q466" i="6"/>
  <c r="G467" i="6"/>
  <c r="H467" i="6"/>
  <c r="I467" i="6" s="1"/>
  <c r="N467" i="6"/>
  <c r="Q467" i="6"/>
  <c r="G468" i="6"/>
  <c r="H468" i="6"/>
  <c r="I468" i="6" s="1"/>
  <c r="N468" i="6"/>
  <c r="Q468" i="6"/>
  <c r="G469" i="6"/>
  <c r="O469" i="6" s="1"/>
  <c r="H469" i="6"/>
  <c r="I469" i="6"/>
  <c r="N469" i="6"/>
  <c r="Q469" i="6"/>
  <c r="G470" i="6"/>
  <c r="H470" i="6"/>
  <c r="I470" i="6" s="1"/>
  <c r="N470" i="6"/>
  <c r="Q470" i="6"/>
  <c r="G471" i="6"/>
  <c r="H471" i="6"/>
  <c r="I471" i="6" s="1"/>
  <c r="N471" i="6"/>
  <c r="Q471" i="6"/>
  <c r="G472" i="6"/>
  <c r="H472" i="6"/>
  <c r="I472" i="6" s="1"/>
  <c r="N472" i="6"/>
  <c r="Q472" i="6"/>
  <c r="G473" i="6"/>
  <c r="H473" i="6"/>
  <c r="I473" i="6" s="1"/>
  <c r="N473" i="6"/>
  <c r="Q473" i="6"/>
  <c r="G474" i="6"/>
  <c r="O474" i="6" s="1"/>
  <c r="H474" i="6"/>
  <c r="I474" i="6" s="1"/>
  <c r="N474" i="6"/>
  <c r="Q474" i="6"/>
  <c r="G475" i="6"/>
  <c r="H475" i="6"/>
  <c r="I475" i="6"/>
  <c r="N475" i="6"/>
  <c r="Q475" i="6"/>
  <c r="G476" i="6"/>
  <c r="H476" i="6"/>
  <c r="I476" i="6" s="1"/>
  <c r="N476" i="6"/>
  <c r="Q476" i="6"/>
  <c r="G477" i="6"/>
  <c r="H477" i="6"/>
  <c r="I477" i="6" s="1"/>
  <c r="N477" i="6"/>
  <c r="Q477" i="6"/>
  <c r="G478" i="6"/>
  <c r="H478" i="6"/>
  <c r="I478" i="6"/>
  <c r="N478" i="6"/>
  <c r="Q478" i="6"/>
  <c r="G479" i="6"/>
  <c r="H479" i="6"/>
  <c r="I479" i="6"/>
  <c r="N479" i="6"/>
  <c r="Q479" i="6"/>
  <c r="G480" i="6"/>
  <c r="H480" i="6"/>
  <c r="I480" i="6" s="1"/>
  <c r="N480" i="6"/>
  <c r="Q480" i="6"/>
  <c r="G481" i="6"/>
  <c r="H481" i="6"/>
  <c r="I481" i="6" s="1"/>
  <c r="N481" i="6"/>
  <c r="Q481" i="6"/>
  <c r="G482" i="6"/>
  <c r="H482" i="6"/>
  <c r="I482" i="6" s="1"/>
  <c r="N482" i="6"/>
  <c r="Q482" i="6"/>
  <c r="G483" i="6"/>
  <c r="H483" i="6"/>
  <c r="I483" i="6"/>
  <c r="N483" i="6"/>
  <c r="Q483" i="6"/>
  <c r="G484" i="6"/>
  <c r="H484" i="6"/>
  <c r="I484" i="6" s="1"/>
  <c r="N484" i="6"/>
  <c r="Q484" i="6"/>
  <c r="G485" i="6"/>
  <c r="H485" i="6"/>
  <c r="I485" i="6" s="1"/>
  <c r="N485" i="6"/>
  <c r="Q485" i="6"/>
  <c r="G486" i="6"/>
  <c r="H486" i="6"/>
  <c r="I486" i="6" s="1"/>
  <c r="N486" i="6"/>
  <c r="Q486" i="6"/>
  <c r="G487" i="6"/>
  <c r="H487" i="6"/>
  <c r="I487" i="6" s="1"/>
  <c r="N487" i="6"/>
  <c r="Q487" i="6"/>
  <c r="G488" i="6"/>
  <c r="H488" i="6"/>
  <c r="I488" i="6"/>
  <c r="N488" i="6"/>
  <c r="Q488" i="6"/>
  <c r="G489" i="6"/>
  <c r="O489" i="6" s="1"/>
  <c r="H489" i="6"/>
  <c r="I489" i="6" s="1"/>
  <c r="N489" i="6"/>
  <c r="Q489" i="6"/>
  <c r="G490" i="6"/>
  <c r="H490" i="6"/>
  <c r="I490" i="6" s="1"/>
  <c r="N490" i="6"/>
  <c r="Q490" i="6"/>
  <c r="G491" i="6"/>
  <c r="H491" i="6"/>
  <c r="I491" i="6" s="1"/>
  <c r="N491" i="6"/>
  <c r="Q491" i="6"/>
  <c r="G492" i="6"/>
  <c r="H492" i="6"/>
  <c r="I492" i="6" s="1"/>
  <c r="N492" i="6"/>
  <c r="Q492" i="6"/>
  <c r="G493" i="6"/>
  <c r="H493" i="6"/>
  <c r="I493" i="6" s="1"/>
  <c r="N493" i="6"/>
  <c r="Q493" i="6"/>
  <c r="G494" i="6"/>
  <c r="H494" i="6"/>
  <c r="I494" i="6" s="1"/>
  <c r="N494" i="6"/>
  <c r="Q494" i="6"/>
  <c r="G495" i="6"/>
  <c r="H495" i="6"/>
  <c r="I495" i="6" s="1"/>
  <c r="N495" i="6"/>
  <c r="Q495" i="6"/>
  <c r="G496" i="6"/>
  <c r="H496" i="6"/>
  <c r="I496" i="6" s="1"/>
  <c r="N496" i="6"/>
  <c r="Q496" i="6"/>
  <c r="G497" i="6"/>
  <c r="H497" i="6"/>
  <c r="I497" i="6" s="1"/>
  <c r="N497" i="6"/>
  <c r="Q497" i="6"/>
  <c r="G498" i="6"/>
  <c r="H498" i="6"/>
  <c r="I498" i="6" s="1"/>
  <c r="N498" i="6"/>
  <c r="Q498" i="6"/>
  <c r="G499" i="6"/>
  <c r="H499" i="6"/>
  <c r="I499" i="6" s="1"/>
  <c r="N499" i="6"/>
  <c r="Q499" i="6"/>
  <c r="G500" i="6"/>
  <c r="H500" i="6"/>
  <c r="I500" i="6" s="1"/>
  <c r="N500" i="6"/>
  <c r="Q500" i="6"/>
  <c r="G501" i="6"/>
  <c r="H501" i="6"/>
  <c r="I501" i="6" s="1"/>
  <c r="N501" i="6"/>
  <c r="Q501" i="6"/>
  <c r="G502" i="6"/>
  <c r="H502" i="6"/>
  <c r="I502" i="6" s="1"/>
  <c r="N502" i="6"/>
  <c r="Q502" i="6"/>
  <c r="G503" i="6"/>
  <c r="H503" i="6"/>
  <c r="I503" i="6" s="1"/>
  <c r="N503" i="6"/>
  <c r="Q503" i="6"/>
  <c r="G504" i="6"/>
  <c r="O504" i="6" s="1"/>
  <c r="H504" i="6"/>
  <c r="I504" i="6" s="1"/>
  <c r="N504" i="6"/>
  <c r="Q504" i="6"/>
  <c r="G505" i="6"/>
  <c r="H505" i="6"/>
  <c r="I505" i="6" s="1"/>
  <c r="N505" i="6"/>
  <c r="Q505" i="6"/>
  <c r="G506" i="6"/>
  <c r="H506" i="6"/>
  <c r="I506" i="6" s="1"/>
  <c r="N506" i="6"/>
  <c r="Q506" i="6"/>
  <c r="G507" i="6"/>
  <c r="H507" i="6"/>
  <c r="I507" i="6" s="1"/>
  <c r="N507" i="6"/>
  <c r="Q507" i="6"/>
  <c r="G508" i="6"/>
  <c r="H508" i="6"/>
  <c r="I508" i="6"/>
  <c r="N508" i="6"/>
  <c r="Q508" i="6"/>
  <c r="G509" i="6"/>
  <c r="H509" i="6"/>
  <c r="I509" i="6" s="1"/>
  <c r="N509" i="6"/>
  <c r="Q509" i="6"/>
  <c r="G510" i="6"/>
  <c r="H510" i="6"/>
  <c r="I510" i="6" s="1"/>
  <c r="N510" i="6"/>
  <c r="Q510" i="6"/>
  <c r="G511" i="6"/>
  <c r="H511" i="6"/>
  <c r="I511" i="6" s="1"/>
  <c r="N511" i="6"/>
  <c r="Q511" i="6"/>
  <c r="G512" i="6"/>
  <c r="H512" i="6"/>
  <c r="I512" i="6" s="1"/>
  <c r="N512" i="6"/>
  <c r="Q512" i="6"/>
  <c r="G513" i="6"/>
  <c r="H513" i="6"/>
  <c r="I513" i="6" s="1"/>
  <c r="N513" i="6"/>
  <c r="Q513" i="6"/>
  <c r="G514" i="6"/>
  <c r="H514" i="6"/>
  <c r="I514" i="6" s="1"/>
  <c r="N514" i="6"/>
  <c r="Q514" i="6"/>
  <c r="G515" i="6"/>
  <c r="H515" i="6"/>
  <c r="I515" i="6" s="1"/>
  <c r="N515" i="6"/>
  <c r="Q515" i="6"/>
  <c r="G516" i="6"/>
  <c r="H516" i="6"/>
  <c r="I516" i="6" s="1"/>
  <c r="N516" i="6"/>
  <c r="Q516" i="6"/>
  <c r="G517" i="6"/>
  <c r="H517" i="6"/>
  <c r="I517" i="6" s="1"/>
  <c r="N517" i="6"/>
  <c r="Q517" i="6"/>
  <c r="G518" i="6"/>
  <c r="H518" i="6"/>
  <c r="I518" i="6" s="1"/>
  <c r="N518" i="6"/>
  <c r="Q518" i="6"/>
  <c r="G519" i="6"/>
  <c r="H519" i="6"/>
  <c r="I519" i="6" s="1"/>
  <c r="N519" i="6"/>
  <c r="Q519" i="6"/>
  <c r="G520" i="6"/>
  <c r="H520" i="6"/>
  <c r="I520" i="6" s="1"/>
  <c r="N520" i="6"/>
  <c r="Q520" i="6"/>
  <c r="G521" i="6"/>
  <c r="H521" i="6"/>
  <c r="I521" i="6" s="1"/>
  <c r="N521" i="6"/>
  <c r="Q521" i="6"/>
  <c r="G522" i="6"/>
  <c r="H522" i="6"/>
  <c r="I522" i="6" s="1"/>
  <c r="N522" i="6"/>
  <c r="Q522" i="6"/>
  <c r="G523" i="6"/>
  <c r="H523" i="6"/>
  <c r="I523" i="6" s="1"/>
  <c r="N523" i="6"/>
  <c r="Q523" i="6"/>
  <c r="G524" i="6"/>
  <c r="H524" i="6"/>
  <c r="I524" i="6" s="1"/>
  <c r="N524" i="6"/>
  <c r="Q524" i="6"/>
  <c r="G525" i="6"/>
  <c r="H525" i="6"/>
  <c r="I525" i="6" s="1"/>
  <c r="N525" i="6"/>
  <c r="Q525" i="6"/>
  <c r="G526" i="6"/>
  <c r="H526" i="6"/>
  <c r="I526" i="6"/>
  <c r="N526" i="6"/>
  <c r="Q526" i="6"/>
  <c r="G527" i="6"/>
  <c r="H527" i="6"/>
  <c r="I527" i="6" s="1"/>
  <c r="N527" i="6"/>
  <c r="Q527" i="6"/>
  <c r="G528" i="6"/>
  <c r="H528" i="6"/>
  <c r="I528" i="6" s="1"/>
  <c r="N528" i="6"/>
  <c r="Q528" i="6"/>
  <c r="G529" i="6"/>
  <c r="H529" i="6"/>
  <c r="I529" i="6" s="1"/>
  <c r="N529" i="6"/>
  <c r="Q529" i="6"/>
  <c r="G530" i="6"/>
  <c r="H530" i="6"/>
  <c r="I530" i="6" s="1"/>
  <c r="N530" i="6"/>
  <c r="Q530" i="6"/>
  <c r="G531" i="6"/>
  <c r="H531" i="6"/>
  <c r="I531" i="6" s="1"/>
  <c r="N531" i="6"/>
  <c r="Q531" i="6"/>
  <c r="G532" i="6"/>
  <c r="H532" i="6"/>
  <c r="I532" i="6" s="1"/>
  <c r="N532" i="6"/>
  <c r="Q532" i="6"/>
  <c r="G533" i="6"/>
  <c r="H533" i="6"/>
  <c r="I533" i="6" s="1"/>
  <c r="N533" i="6"/>
  <c r="Q533" i="6"/>
  <c r="G534" i="6"/>
  <c r="H534" i="6"/>
  <c r="I534" i="6" s="1"/>
  <c r="N534" i="6"/>
  <c r="Q534" i="6"/>
  <c r="G535" i="6"/>
  <c r="H535" i="6"/>
  <c r="I535" i="6" s="1"/>
  <c r="N535" i="6"/>
  <c r="Q535" i="6"/>
  <c r="G536" i="6"/>
  <c r="H536" i="6"/>
  <c r="I536" i="6" s="1"/>
  <c r="N536" i="6"/>
  <c r="Q536" i="6"/>
  <c r="G537" i="6"/>
  <c r="H537" i="6"/>
  <c r="I537" i="6" s="1"/>
  <c r="N537" i="6"/>
  <c r="Q537" i="6"/>
  <c r="G538" i="6"/>
  <c r="H538" i="6"/>
  <c r="I538" i="6"/>
  <c r="N538" i="6"/>
  <c r="Q538" i="6"/>
  <c r="G539" i="6"/>
  <c r="H539" i="6"/>
  <c r="I539" i="6" s="1"/>
  <c r="N539" i="6"/>
  <c r="Q539" i="6"/>
  <c r="G540" i="6"/>
  <c r="H540" i="6"/>
  <c r="I540" i="6" s="1"/>
  <c r="N540" i="6"/>
  <c r="Q540" i="6"/>
  <c r="G541" i="6"/>
  <c r="H541" i="6"/>
  <c r="I541" i="6" s="1"/>
  <c r="N541" i="6"/>
  <c r="Q541" i="6"/>
  <c r="G542" i="6"/>
  <c r="H542" i="6"/>
  <c r="I542" i="6"/>
  <c r="N542" i="6"/>
  <c r="Q542" i="6"/>
  <c r="G543" i="6"/>
  <c r="H543" i="6"/>
  <c r="I543" i="6" s="1"/>
  <c r="N543" i="6"/>
  <c r="Q543" i="6"/>
  <c r="G544" i="6"/>
  <c r="H544" i="6"/>
  <c r="I544" i="6" s="1"/>
  <c r="N544" i="6"/>
  <c r="Q544" i="6"/>
  <c r="G545" i="6"/>
  <c r="H545" i="6"/>
  <c r="I545" i="6" s="1"/>
  <c r="N545" i="6"/>
  <c r="Q545" i="6"/>
  <c r="G546" i="6"/>
  <c r="H546" i="6"/>
  <c r="I546" i="6" s="1"/>
  <c r="N546" i="6"/>
  <c r="Q546" i="6"/>
  <c r="G547" i="6"/>
  <c r="H547" i="6"/>
  <c r="I547" i="6" s="1"/>
  <c r="N547" i="6"/>
  <c r="Q547" i="6"/>
  <c r="G548" i="6"/>
  <c r="H548" i="6"/>
  <c r="I548" i="6"/>
  <c r="N548" i="6"/>
  <c r="Q548" i="6"/>
  <c r="G549" i="6"/>
  <c r="H549" i="6"/>
  <c r="I549" i="6" s="1"/>
  <c r="N549" i="6"/>
  <c r="Q549" i="6"/>
  <c r="G550" i="6"/>
  <c r="H550" i="6"/>
  <c r="I550" i="6" s="1"/>
  <c r="N550" i="6"/>
  <c r="Q550" i="6"/>
  <c r="G551" i="6"/>
  <c r="H551" i="6"/>
  <c r="I551" i="6" s="1"/>
  <c r="N551" i="6"/>
  <c r="Q551" i="6"/>
  <c r="G552" i="6"/>
  <c r="H552" i="6"/>
  <c r="I552" i="6" s="1"/>
  <c r="N552" i="6"/>
  <c r="Q552" i="6"/>
  <c r="G553" i="6"/>
  <c r="H553" i="6"/>
  <c r="I553" i="6" s="1"/>
  <c r="N553" i="6"/>
  <c r="Q553" i="6"/>
  <c r="G554" i="6"/>
  <c r="H554" i="6"/>
  <c r="I554" i="6" s="1"/>
  <c r="N554" i="6"/>
  <c r="Q554" i="6"/>
  <c r="G555" i="6"/>
  <c r="H555" i="6"/>
  <c r="I555" i="6" s="1"/>
  <c r="N555" i="6"/>
  <c r="Q555" i="6"/>
  <c r="G556" i="6"/>
  <c r="H556" i="6"/>
  <c r="I556" i="6"/>
  <c r="N556" i="6"/>
  <c r="Q556" i="6"/>
  <c r="G557" i="6"/>
  <c r="H557" i="6"/>
  <c r="I557" i="6" s="1"/>
  <c r="N557" i="6"/>
  <c r="Q557" i="6"/>
  <c r="G558" i="6"/>
  <c r="H558" i="6"/>
  <c r="I558" i="6" s="1"/>
  <c r="N558" i="6"/>
  <c r="Q558" i="6"/>
  <c r="G559" i="6"/>
  <c r="H559" i="6"/>
  <c r="I559" i="6" s="1"/>
  <c r="N559" i="6"/>
  <c r="Q559" i="6"/>
  <c r="G560" i="6"/>
  <c r="H560" i="6"/>
  <c r="I560" i="6"/>
  <c r="N560" i="6"/>
  <c r="Q560" i="6"/>
  <c r="G561" i="6"/>
  <c r="H561" i="6"/>
  <c r="I561" i="6" s="1"/>
  <c r="N561" i="6"/>
  <c r="Q561" i="6"/>
  <c r="G562" i="6"/>
  <c r="H562" i="6"/>
  <c r="I562" i="6" s="1"/>
  <c r="N562" i="6"/>
  <c r="Q562" i="6"/>
  <c r="G563" i="6"/>
  <c r="H563" i="6"/>
  <c r="I563" i="6" s="1"/>
  <c r="N563" i="6"/>
  <c r="Q563" i="6"/>
  <c r="G564" i="6"/>
  <c r="H564" i="6"/>
  <c r="I564" i="6"/>
  <c r="N564" i="6"/>
  <c r="Q564" i="6"/>
  <c r="G565" i="6"/>
  <c r="H565" i="6"/>
  <c r="I565" i="6"/>
  <c r="N565" i="6"/>
  <c r="Q565" i="6"/>
  <c r="G566" i="6"/>
  <c r="H566" i="6"/>
  <c r="I566" i="6" s="1"/>
  <c r="N566" i="6"/>
  <c r="Q566" i="6"/>
  <c r="G567" i="6"/>
  <c r="H567" i="6"/>
  <c r="I567" i="6" s="1"/>
  <c r="N567" i="6"/>
  <c r="Q567" i="6"/>
  <c r="G568" i="6"/>
  <c r="H568" i="6"/>
  <c r="I568" i="6" s="1"/>
  <c r="N568" i="6"/>
  <c r="Q568" i="6"/>
  <c r="G569" i="6"/>
  <c r="H569" i="6"/>
  <c r="I569" i="6" s="1"/>
  <c r="N569" i="6"/>
  <c r="Q569" i="6"/>
  <c r="G570" i="6"/>
  <c r="H570" i="6"/>
  <c r="I570" i="6"/>
  <c r="N570" i="6"/>
  <c r="Q570" i="6"/>
  <c r="G571" i="6"/>
  <c r="O570" i="6" s="1"/>
  <c r="H571" i="6"/>
  <c r="I571" i="6" s="1"/>
  <c r="N571" i="6"/>
  <c r="Q571" i="6"/>
  <c r="G572" i="6"/>
  <c r="H572" i="6"/>
  <c r="I572" i="6" s="1"/>
  <c r="N572" i="6"/>
  <c r="Q572" i="6"/>
  <c r="G573" i="6"/>
  <c r="O573" i="6" s="1"/>
  <c r="H573" i="6"/>
  <c r="I573" i="6" s="1"/>
  <c r="N573" i="6"/>
  <c r="Q573" i="6"/>
  <c r="G574" i="6"/>
  <c r="H574" i="6"/>
  <c r="I574" i="6" s="1"/>
  <c r="N574" i="6"/>
  <c r="Q574" i="6"/>
  <c r="G575" i="6"/>
  <c r="O574" i="6" s="1"/>
  <c r="H575" i="6"/>
  <c r="I575" i="6" s="1"/>
  <c r="N575" i="6"/>
  <c r="Q575" i="6"/>
  <c r="G576" i="6"/>
  <c r="H576" i="6"/>
  <c r="I576" i="6" s="1"/>
  <c r="N576" i="6"/>
  <c r="Q576" i="6"/>
  <c r="G577" i="6"/>
  <c r="H577" i="6"/>
  <c r="I577" i="6" s="1"/>
  <c r="N577" i="6"/>
  <c r="Q577" i="6"/>
  <c r="G578" i="6"/>
  <c r="O578" i="6" s="1"/>
  <c r="H578" i="6"/>
  <c r="I578" i="6" s="1"/>
  <c r="N578" i="6"/>
  <c r="Q578" i="6"/>
  <c r="G579" i="6"/>
  <c r="H579" i="6"/>
  <c r="I579" i="6" s="1"/>
  <c r="N579" i="6"/>
  <c r="Q579" i="6"/>
  <c r="G580" i="6"/>
  <c r="H580" i="6"/>
  <c r="I580" i="6" s="1"/>
  <c r="N580" i="6"/>
  <c r="Q580" i="6"/>
  <c r="G581" i="6"/>
  <c r="H581" i="6"/>
  <c r="I581" i="6" s="1"/>
  <c r="N581" i="6"/>
  <c r="Q581" i="6"/>
  <c r="G582" i="6"/>
  <c r="H582" i="6"/>
  <c r="I582" i="6" s="1"/>
  <c r="N582" i="6"/>
  <c r="Q582" i="6"/>
  <c r="G583" i="6"/>
  <c r="H583" i="6"/>
  <c r="I583" i="6" s="1"/>
  <c r="N583" i="6"/>
  <c r="Q583" i="6"/>
  <c r="G584" i="6"/>
  <c r="H584" i="6"/>
  <c r="I584" i="6"/>
  <c r="N584" i="6"/>
  <c r="Q584" i="6"/>
  <c r="G585" i="6"/>
  <c r="H585" i="6"/>
  <c r="I585" i="6" s="1"/>
  <c r="N585" i="6"/>
  <c r="Q585" i="6"/>
  <c r="G586" i="6"/>
  <c r="H586" i="6"/>
  <c r="I586" i="6" s="1"/>
  <c r="N586" i="6"/>
  <c r="Q586" i="6"/>
  <c r="G587" i="6"/>
  <c r="H587" i="6"/>
  <c r="I587" i="6" s="1"/>
  <c r="N587" i="6"/>
  <c r="Q587" i="6"/>
  <c r="G588" i="6"/>
  <c r="H588" i="6"/>
  <c r="I588" i="6" s="1"/>
  <c r="N588" i="6"/>
  <c r="Q588" i="6"/>
  <c r="G589" i="6"/>
  <c r="H589" i="6"/>
  <c r="I589" i="6" s="1"/>
  <c r="N589" i="6"/>
  <c r="Q589" i="6"/>
  <c r="G590" i="6"/>
  <c r="H590" i="6"/>
  <c r="I590" i="6" s="1"/>
  <c r="N590" i="6"/>
  <c r="Q590" i="6"/>
  <c r="G591" i="6"/>
  <c r="O590" i="6" s="1"/>
  <c r="H591" i="6"/>
  <c r="I591" i="6" s="1"/>
  <c r="N591" i="6"/>
  <c r="Q591" i="6"/>
  <c r="G592" i="6"/>
  <c r="H592" i="6"/>
  <c r="I592" i="6" s="1"/>
  <c r="N592" i="6"/>
  <c r="Q592" i="6"/>
  <c r="G593" i="6"/>
  <c r="H593" i="6"/>
  <c r="I593" i="6" s="1"/>
  <c r="N593" i="6"/>
  <c r="Q593" i="6"/>
  <c r="G594" i="6"/>
  <c r="O594" i="6" s="1"/>
  <c r="H594" i="6"/>
  <c r="I594" i="6" s="1"/>
  <c r="N594" i="6"/>
  <c r="Q594" i="6"/>
  <c r="G595" i="6"/>
  <c r="H595" i="6"/>
  <c r="I595" i="6" s="1"/>
  <c r="N595" i="6"/>
  <c r="Q595" i="6"/>
  <c r="G596" i="6"/>
  <c r="H596" i="6"/>
  <c r="I596" i="6" s="1"/>
  <c r="N596" i="6"/>
  <c r="Q596" i="6"/>
  <c r="G597" i="6"/>
  <c r="H597" i="6"/>
  <c r="I597" i="6"/>
  <c r="N597" i="6"/>
  <c r="Q597" i="6"/>
  <c r="G598" i="6"/>
  <c r="H598" i="6"/>
  <c r="I598" i="6" s="1"/>
  <c r="N598" i="6"/>
  <c r="Q598" i="6"/>
  <c r="G599" i="6"/>
  <c r="H599" i="6"/>
  <c r="I599" i="6" s="1"/>
  <c r="N599" i="6"/>
  <c r="Q599" i="6"/>
  <c r="G600" i="6"/>
  <c r="H600" i="6"/>
  <c r="I600" i="6" s="1"/>
  <c r="N600" i="6"/>
  <c r="Q600" i="6"/>
  <c r="G601" i="6"/>
  <c r="H601" i="6"/>
  <c r="I601" i="6" s="1"/>
  <c r="N601" i="6"/>
  <c r="Q601" i="6"/>
  <c r="G602" i="6"/>
  <c r="O602" i="6" s="1"/>
  <c r="H602" i="6"/>
  <c r="I602" i="6" s="1"/>
  <c r="N602" i="6"/>
  <c r="Q602" i="6"/>
  <c r="G603" i="6"/>
  <c r="H603" i="6"/>
  <c r="I603" i="6"/>
  <c r="N603" i="6"/>
  <c r="Q603" i="6"/>
  <c r="G604" i="6"/>
  <c r="O604" i="6" s="1"/>
  <c r="H604" i="6"/>
  <c r="I604" i="6" s="1"/>
  <c r="N604" i="6"/>
  <c r="Q604" i="6"/>
  <c r="G605" i="6"/>
  <c r="H605" i="6"/>
  <c r="I605" i="6" s="1"/>
  <c r="N605" i="6"/>
  <c r="Q605" i="6"/>
  <c r="G606" i="6"/>
  <c r="H606" i="6"/>
  <c r="I606" i="6" s="1"/>
  <c r="N606" i="6"/>
  <c r="Q606" i="6"/>
  <c r="G607" i="6"/>
  <c r="H607" i="6"/>
  <c r="I607" i="6" s="1"/>
  <c r="N607" i="6"/>
  <c r="Q607" i="6"/>
  <c r="G608" i="6"/>
  <c r="H608" i="6"/>
  <c r="I608" i="6" s="1"/>
  <c r="N608" i="6"/>
  <c r="Q608" i="6"/>
  <c r="G609" i="6"/>
  <c r="O609" i="6" s="1"/>
  <c r="H609" i="6"/>
  <c r="I609" i="6" s="1"/>
  <c r="N609" i="6"/>
  <c r="Q609" i="6"/>
  <c r="G610" i="6"/>
  <c r="H610" i="6"/>
  <c r="I610" i="6" s="1"/>
  <c r="N610" i="6"/>
  <c r="Q610" i="6"/>
  <c r="G611" i="6"/>
  <c r="O610" i="6" s="1"/>
  <c r="H611" i="6"/>
  <c r="I611" i="6" s="1"/>
  <c r="N611" i="6"/>
  <c r="Q611" i="6"/>
  <c r="G612" i="6"/>
  <c r="O612" i="6" s="1"/>
  <c r="H612" i="6"/>
  <c r="I612" i="6" s="1"/>
  <c r="N612" i="6"/>
  <c r="Q612" i="6"/>
  <c r="Q3" i="6"/>
  <c r="N3" i="6"/>
  <c r="P165" i="6" l="1"/>
  <c r="P33" i="6"/>
  <c r="P606" i="6"/>
  <c r="P595" i="6"/>
  <c r="P584" i="6"/>
  <c r="P573" i="6"/>
  <c r="P562" i="6"/>
  <c r="P551" i="6"/>
  <c r="P540" i="6"/>
  <c r="P529" i="6"/>
  <c r="P518" i="6"/>
  <c r="P507" i="6"/>
  <c r="P496" i="6"/>
  <c r="P485" i="6"/>
  <c r="P474" i="6"/>
  <c r="P463" i="6"/>
  <c r="P452" i="6"/>
  <c r="P441" i="6"/>
  <c r="P430" i="6"/>
  <c r="P419" i="6"/>
  <c r="P408" i="6"/>
  <c r="P397" i="6"/>
  <c r="P386" i="6"/>
  <c r="P375" i="6"/>
  <c r="P364" i="6"/>
  <c r="P353" i="6"/>
  <c r="P342" i="6"/>
  <c r="P331" i="6"/>
  <c r="P320" i="6"/>
  <c r="P309" i="6"/>
  <c r="P298" i="6"/>
  <c r="P287" i="6"/>
  <c r="P276" i="6"/>
  <c r="P265" i="6"/>
  <c r="P254" i="6"/>
  <c r="P243" i="6"/>
  <c r="P232" i="6"/>
  <c r="P221" i="6"/>
  <c r="P210" i="6"/>
  <c r="P199" i="6"/>
  <c r="P506" i="6"/>
  <c r="P385" i="6"/>
  <c r="P264" i="6"/>
  <c r="P143" i="6"/>
  <c r="P55" i="6"/>
  <c r="P605" i="6"/>
  <c r="P484" i="6"/>
  <c r="P363" i="6"/>
  <c r="P242" i="6"/>
  <c r="P121" i="6"/>
  <c r="P77" i="6"/>
  <c r="O295" i="6"/>
  <c r="P561" i="6"/>
  <c r="P440" i="6"/>
  <c r="P319" i="6"/>
  <c r="P198" i="6"/>
  <c r="O81" i="6"/>
  <c r="O56" i="6"/>
  <c r="P539" i="6"/>
  <c r="P418" i="6"/>
  <c r="P297" i="6"/>
  <c r="P176" i="6"/>
  <c r="O511" i="6"/>
  <c r="O501" i="6"/>
  <c r="O435" i="6"/>
  <c r="O346" i="6"/>
  <c r="O583" i="6"/>
  <c r="O555" i="6"/>
  <c r="O422" i="6"/>
  <c r="O396" i="6"/>
  <c r="O354" i="6"/>
  <c r="O308" i="6"/>
  <c r="O146" i="6"/>
  <c r="O133" i="6"/>
  <c r="P517" i="6"/>
  <c r="P396" i="6"/>
  <c r="P275" i="6"/>
  <c r="P154" i="6"/>
  <c r="P44" i="6"/>
  <c r="O210" i="6"/>
  <c r="O4" i="6"/>
  <c r="P495" i="6"/>
  <c r="P374" i="6"/>
  <c r="P253" i="6"/>
  <c r="P132" i="6"/>
  <c r="P66" i="6"/>
  <c r="O584" i="6"/>
  <c r="O512" i="6"/>
  <c r="O503" i="6"/>
  <c r="O348" i="6"/>
  <c r="O343" i="6"/>
  <c r="O332" i="6"/>
  <c r="O153" i="6"/>
  <c r="P610" i="6"/>
  <c r="P599" i="6"/>
  <c r="P588" i="6"/>
  <c r="P577" i="6"/>
  <c r="P566" i="6"/>
  <c r="P555" i="6"/>
  <c r="P544" i="6"/>
  <c r="P533" i="6"/>
  <c r="P522" i="6"/>
  <c r="P511" i="6"/>
  <c r="P500" i="6"/>
  <c r="P489" i="6"/>
  <c r="P478" i="6"/>
  <c r="P467" i="6"/>
  <c r="P456" i="6"/>
  <c r="P445" i="6"/>
  <c r="P434" i="6"/>
  <c r="P423" i="6"/>
  <c r="P412" i="6"/>
  <c r="P401" i="6"/>
  <c r="P390" i="6"/>
  <c r="P379" i="6"/>
  <c r="P368" i="6"/>
  <c r="P357" i="6"/>
  <c r="P346" i="6"/>
  <c r="P335" i="6"/>
  <c r="P324" i="6"/>
  <c r="P313" i="6"/>
  <c r="P302" i="6"/>
  <c r="P291" i="6"/>
  <c r="P280" i="6"/>
  <c r="P269" i="6"/>
  <c r="P258" i="6"/>
  <c r="P247" i="6"/>
  <c r="P236" i="6"/>
  <c r="P225" i="6"/>
  <c r="P214" i="6"/>
  <c r="P203" i="6"/>
  <c r="P192" i="6"/>
  <c r="P181" i="6"/>
  <c r="P170" i="6"/>
  <c r="P159" i="6"/>
  <c r="P148" i="6"/>
  <c r="P137" i="6"/>
  <c r="P126" i="6"/>
  <c r="P115" i="6"/>
  <c r="P104" i="6"/>
  <c r="P93" i="6"/>
  <c r="P82" i="6"/>
  <c r="P71" i="6"/>
  <c r="P60" i="6"/>
  <c r="P49" i="6"/>
  <c r="P38" i="6"/>
  <c r="P27" i="6"/>
  <c r="P16" i="6"/>
  <c r="P5" i="6"/>
  <c r="P594" i="6"/>
  <c r="P473" i="6"/>
  <c r="P352" i="6"/>
  <c r="P231" i="6"/>
  <c r="P110" i="6"/>
  <c r="P88" i="6"/>
  <c r="O606" i="6"/>
  <c r="O519" i="6"/>
  <c r="O485" i="6"/>
  <c r="O390" i="6"/>
  <c r="O244" i="6"/>
  <c r="O231" i="6"/>
  <c r="O22" i="6"/>
  <c r="P572" i="6"/>
  <c r="P451" i="6"/>
  <c r="P330" i="6"/>
  <c r="P209" i="6"/>
  <c r="O580" i="6"/>
  <c r="O427" i="6"/>
  <c r="O541" i="6"/>
  <c r="O526" i="6"/>
  <c r="O482" i="6"/>
  <c r="O444" i="6"/>
  <c r="O433" i="6"/>
  <c r="O569" i="6"/>
  <c r="O515" i="6"/>
  <c r="O400" i="6"/>
  <c r="P608" i="6"/>
  <c r="P597" i="6"/>
  <c r="P586" i="6"/>
  <c r="P575" i="6"/>
  <c r="P564" i="6"/>
  <c r="P553" i="6"/>
  <c r="P542" i="6"/>
  <c r="P531" i="6"/>
  <c r="P520" i="6"/>
  <c r="P509" i="6"/>
  <c r="P498" i="6"/>
  <c r="P487" i="6"/>
  <c r="P476" i="6"/>
  <c r="P465" i="6"/>
  <c r="P454" i="6"/>
  <c r="P443" i="6"/>
  <c r="P432" i="6"/>
  <c r="P421" i="6"/>
  <c r="P410" i="6"/>
  <c r="P399" i="6"/>
  <c r="P388" i="6"/>
  <c r="P377" i="6"/>
  <c r="P366" i="6"/>
  <c r="P355" i="6"/>
  <c r="P344" i="6"/>
  <c r="P333" i="6"/>
  <c r="P322" i="6"/>
  <c r="P311" i="6"/>
  <c r="P300" i="6"/>
  <c r="P289" i="6"/>
  <c r="P278" i="6"/>
  <c r="P267" i="6"/>
  <c r="P256" i="6"/>
  <c r="P245" i="6"/>
  <c r="P234" i="6"/>
  <c r="P223" i="6"/>
  <c r="P212" i="6"/>
  <c r="P201" i="6"/>
  <c r="P190" i="6"/>
  <c r="P179" i="6"/>
  <c r="P168" i="6"/>
  <c r="P157" i="6"/>
  <c r="P146" i="6"/>
  <c r="P135" i="6"/>
  <c r="P124" i="6"/>
  <c r="P113" i="6"/>
  <c r="P102" i="6"/>
  <c r="P91" i="6"/>
  <c r="P80" i="6"/>
  <c r="P69" i="6"/>
  <c r="P58" i="6"/>
  <c r="P47" i="6"/>
  <c r="P36" i="6"/>
  <c r="P25" i="6"/>
  <c r="P14" i="6"/>
  <c r="P3" i="6"/>
  <c r="P550" i="6"/>
  <c r="P429" i="6"/>
  <c r="P308" i="6"/>
  <c r="P187" i="6"/>
  <c r="P11" i="6"/>
  <c r="O307" i="6"/>
  <c r="O238" i="6"/>
  <c r="O160" i="6"/>
  <c r="O108" i="6"/>
  <c r="O93" i="6"/>
  <c r="O80" i="6"/>
  <c r="O68" i="6"/>
  <c r="O288" i="6"/>
  <c r="O165" i="6"/>
  <c r="O116" i="6"/>
  <c r="O360" i="6"/>
  <c r="O316" i="6"/>
  <c r="O254" i="6"/>
  <c r="O236" i="6"/>
  <c r="O158" i="6"/>
  <c r="O71" i="6"/>
  <c r="O251" i="6"/>
  <c r="O246" i="6"/>
  <c r="O189" i="6"/>
  <c r="O138" i="6"/>
  <c r="O121" i="6"/>
  <c r="O114" i="6"/>
  <c r="O11" i="6"/>
  <c r="O452" i="6"/>
  <c r="O424" i="6"/>
  <c r="O414" i="6"/>
  <c r="O334" i="6"/>
  <c r="O286" i="6"/>
  <c r="O163" i="6"/>
  <c r="O150" i="6"/>
  <c r="O135" i="6"/>
  <c r="O127" i="6"/>
  <c r="O76" i="6"/>
  <c r="O32" i="6"/>
  <c r="O475" i="6"/>
  <c r="O467" i="6"/>
  <c r="O437" i="6"/>
  <c r="O436" i="6"/>
  <c r="O347" i="6"/>
  <c r="O585" i="6"/>
  <c r="O561" i="6"/>
  <c r="O530" i="6"/>
  <c r="O529" i="6"/>
  <c r="O554" i="6"/>
  <c r="O493" i="6"/>
  <c r="O525" i="6"/>
  <c r="O412" i="6"/>
  <c r="O411" i="6"/>
  <c r="O611" i="6"/>
  <c r="O568" i="6"/>
  <c r="O550" i="6"/>
  <c r="O539" i="6"/>
  <c r="O508" i="6"/>
  <c r="O237" i="6"/>
  <c r="O589" i="6"/>
  <c r="O514" i="6"/>
  <c r="O492" i="6"/>
  <c r="O488" i="6"/>
  <c r="O465" i="6"/>
  <c r="O455" i="6"/>
  <c r="O378" i="6"/>
  <c r="O217" i="6"/>
  <c r="O106" i="6"/>
  <c r="O537" i="6"/>
  <c r="O497" i="6"/>
  <c r="O423" i="6"/>
  <c r="O345" i="6"/>
  <c r="O117" i="6"/>
  <c r="O595" i="6"/>
  <c r="O558" i="6"/>
  <c r="O556" i="6"/>
  <c r="O536" i="6"/>
  <c r="O486" i="6"/>
  <c r="O441" i="6"/>
  <c r="O384" i="6"/>
  <c r="O95" i="6"/>
  <c r="O592" i="6"/>
  <c r="O587" i="6"/>
  <c r="O581" i="6"/>
  <c r="O547" i="6"/>
  <c r="O600" i="6"/>
  <c r="O598" i="6"/>
  <c r="O566" i="6"/>
  <c r="O543" i="6"/>
  <c r="O522" i="6"/>
  <c r="O500" i="6"/>
  <c r="O426" i="6"/>
  <c r="O222" i="6"/>
  <c r="O173" i="6"/>
  <c r="O211" i="6"/>
  <c r="O134" i="6"/>
  <c r="O36" i="6"/>
  <c r="O25" i="6"/>
  <c r="O52" i="6"/>
  <c r="O14" i="6"/>
  <c r="O408" i="6"/>
  <c r="O333" i="6"/>
  <c r="O73" i="6"/>
  <c r="O41" i="6"/>
  <c r="O363" i="6"/>
  <c r="O256" i="6"/>
  <c r="O172" i="6"/>
  <c r="O75" i="6"/>
  <c r="O393" i="6"/>
  <c r="O383" i="6"/>
  <c r="O318" i="6"/>
  <c r="O311" i="6"/>
  <c r="O243" i="6"/>
  <c r="O221" i="6"/>
  <c r="O470" i="6"/>
  <c r="O439" i="6"/>
  <c r="O368" i="6"/>
  <c r="O366" i="6"/>
  <c r="O292" i="6"/>
  <c r="O273" i="6"/>
  <c r="O112" i="6"/>
  <c r="O111" i="6"/>
  <c r="O67" i="6"/>
  <c r="O55" i="6"/>
  <c r="O321" i="6"/>
  <c r="O271" i="6"/>
  <c r="O229" i="6"/>
  <c r="O145" i="6"/>
  <c r="O130" i="6"/>
  <c r="O128" i="6"/>
  <c r="O119" i="6"/>
  <c r="O99" i="6"/>
  <c r="O89" i="6"/>
  <c r="O84" i="6"/>
  <c r="O62" i="6"/>
  <c r="O57" i="6"/>
  <c r="O402" i="6"/>
  <c r="O317" i="6"/>
  <c r="O276" i="6"/>
  <c r="O260" i="6"/>
  <c r="O240" i="6"/>
  <c r="O204" i="6"/>
  <c r="O178" i="6"/>
  <c r="O177" i="6"/>
  <c r="O105" i="6"/>
  <c r="O65" i="6"/>
  <c r="O373" i="6"/>
  <c r="O355" i="6"/>
  <c r="O326" i="6"/>
  <c r="O265" i="6"/>
  <c r="O242" i="6"/>
  <c r="O239" i="6"/>
  <c r="O215" i="6"/>
  <c r="O207" i="6"/>
  <c r="O181" i="6"/>
  <c r="O136" i="6"/>
  <c r="O103" i="6"/>
  <c r="O131" i="6"/>
  <c r="O126" i="6"/>
  <c r="O113" i="6"/>
  <c r="O98" i="6"/>
  <c r="O54" i="6"/>
  <c r="O29" i="6"/>
  <c r="O551" i="6"/>
  <c r="O540" i="6"/>
  <c r="O415" i="6"/>
  <c r="O269" i="6"/>
  <c r="O266" i="6"/>
  <c r="O203" i="6"/>
  <c r="O139" i="6"/>
  <c r="O125" i="6"/>
  <c r="O40" i="6"/>
  <c r="O518" i="6"/>
  <c r="O438" i="6"/>
  <c r="O425" i="6"/>
  <c r="O401" i="6"/>
  <c r="O315" i="6"/>
  <c r="O216" i="6"/>
  <c r="O104" i="6"/>
  <c r="O70" i="6"/>
  <c r="O66" i="6"/>
  <c r="O579" i="6"/>
  <c r="O245" i="6"/>
  <c r="O241" i="6"/>
  <c r="O176" i="6"/>
  <c r="O79" i="6"/>
  <c r="O51" i="6"/>
  <c r="O43" i="6"/>
  <c r="O605" i="6"/>
  <c r="O484" i="6"/>
  <c r="O250" i="6"/>
  <c r="O565" i="6"/>
  <c r="O562" i="6"/>
  <c r="O496" i="6"/>
  <c r="O458" i="6"/>
  <c r="O429" i="6"/>
  <c r="O392" i="6"/>
  <c r="O377" i="6"/>
  <c r="O353" i="6"/>
  <c r="O351" i="6"/>
  <c r="O335" i="6"/>
  <c r="O325" i="6"/>
  <c r="O255" i="6"/>
  <c r="O214" i="6"/>
  <c r="O205" i="6"/>
  <c r="O164" i="6"/>
  <c r="O129" i="6"/>
  <c r="O567" i="6"/>
  <c r="O481" i="6"/>
  <c r="O385" i="6"/>
  <c r="O599" i="6"/>
  <c r="O593" i="6"/>
  <c r="O577" i="6"/>
  <c r="O499" i="6"/>
  <c r="O473" i="6"/>
  <c r="O464" i="6"/>
  <c r="O451" i="6"/>
  <c r="O344" i="6"/>
  <c r="O331" i="6"/>
  <c r="O329" i="6"/>
  <c r="O291" i="6"/>
  <c r="O192" i="6"/>
  <c r="O186" i="6"/>
  <c r="O162" i="6"/>
  <c r="O142" i="6"/>
  <c r="O109" i="6"/>
  <c r="O10" i="6"/>
  <c r="O559" i="6"/>
  <c r="O407" i="6"/>
  <c r="O389" i="6"/>
  <c r="O310" i="6"/>
  <c r="O533" i="6"/>
  <c r="O521" i="6"/>
  <c r="O510" i="6"/>
  <c r="O477" i="6"/>
  <c r="O466" i="6"/>
  <c r="O404" i="6"/>
  <c r="O306" i="6"/>
  <c r="O272" i="6"/>
  <c r="O157" i="6"/>
  <c r="O90" i="6"/>
  <c r="O64" i="6"/>
  <c r="O507" i="6"/>
  <c r="O361" i="6"/>
  <c r="O588" i="6"/>
  <c r="O582" i="6"/>
  <c r="O572" i="6"/>
  <c r="O544" i="6"/>
  <c r="O531" i="6"/>
  <c r="O502" i="6"/>
  <c r="O463" i="6"/>
  <c r="O413" i="6"/>
  <c r="O370" i="6"/>
  <c r="O261" i="6"/>
  <c r="O220" i="6"/>
  <c r="O200" i="6"/>
  <c r="O120" i="6"/>
  <c r="O85" i="6"/>
  <c r="O74" i="6"/>
  <c r="O69" i="6"/>
  <c r="O47" i="6"/>
  <c r="O608" i="6"/>
  <c r="O607" i="6"/>
  <c r="O571" i="6"/>
  <c r="O603" i="6"/>
  <c r="O553" i="6"/>
  <c r="O552" i="6"/>
  <c r="O549" i="6"/>
  <c r="O548" i="6"/>
  <c r="O601" i="6"/>
  <c r="O591" i="6"/>
  <c r="O576" i="6"/>
  <c r="O532" i="6"/>
  <c r="O399" i="6"/>
  <c r="O398" i="6"/>
  <c r="O228" i="6"/>
  <c r="O227" i="6"/>
  <c r="O506" i="6"/>
  <c r="O505" i="6"/>
  <c r="O376" i="6"/>
  <c r="O375" i="6"/>
  <c r="O491" i="6"/>
  <c r="O462" i="6"/>
  <c r="O461" i="6"/>
  <c r="O460" i="6"/>
  <c r="O542" i="6"/>
  <c r="O538" i="6"/>
  <c r="O535" i="6"/>
  <c r="O520" i="6"/>
  <c r="O495" i="6"/>
  <c r="O494" i="6"/>
  <c r="O391" i="6"/>
  <c r="O434" i="6"/>
  <c r="O281" i="6"/>
  <c r="O282" i="6"/>
  <c r="O457" i="6"/>
  <c r="O456" i="6"/>
  <c r="O417" i="6"/>
  <c r="O416" i="6"/>
  <c r="O483" i="6"/>
  <c r="O586" i="6"/>
  <c r="O534" i="6"/>
  <c r="O524" i="6"/>
  <c r="O498" i="6"/>
  <c r="O476" i="6"/>
  <c r="O313" i="6"/>
  <c r="O314" i="6"/>
  <c r="O597" i="6"/>
  <c r="O564" i="6"/>
  <c r="O509" i="6"/>
  <c r="O388" i="6"/>
  <c r="O387" i="6"/>
  <c r="O560" i="6"/>
  <c r="O528" i="6"/>
  <c r="O527" i="6"/>
  <c r="O479" i="6"/>
  <c r="O478" i="6"/>
  <c r="O454" i="6"/>
  <c r="O453" i="6"/>
  <c r="O446" i="6"/>
  <c r="O445" i="6"/>
  <c r="O546" i="6"/>
  <c r="O490" i="6"/>
  <c r="O575" i="6"/>
  <c r="O563" i="6"/>
  <c r="O557" i="6"/>
  <c r="O545" i="6"/>
  <c r="O513" i="6"/>
  <c r="O487" i="6"/>
  <c r="O480" i="6"/>
  <c r="O472" i="6"/>
  <c r="O471" i="6"/>
  <c r="O450" i="6"/>
  <c r="O449" i="6"/>
  <c r="O447" i="6"/>
  <c r="O443" i="6"/>
  <c r="O442" i="6"/>
  <c r="O367" i="6"/>
  <c r="O596" i="6"/>
  <c r="O523" i="6"/>
  <c r="O517" i="6"/>
  <c r="O516" i="6"/>
  <c r="O403" i="6"/>
  <c r="O432" i="6"/>
  <c r="O431" i="6"/>
  <c r="O372" i="6"/>
  <c r="O371" i="6"/>
  <c r="O350" i="6"/>
  <c r="O349" i="6"/>
  <c r="O339" i="6"/>
  <c r="O338" i="6"/>
  <c r="O340" i="6"/>
  <c r="O9" i="6"/>
  <c r="O8" i="6"/>
  <c r="O290" i="6"/>
  <c r="O289" i="6"/>
  <c r="O193" i="6"/>
  <c r="O194" i="6"/>
  <c r="O358" i="6"/>
  <c r="O359" i="6"/>
  <c r="O299" i="6"/>
  <c r="O298" i="6"/>
  <c r="O268" i="6"/>
  <c r="O267" i="6"/>
  <c r="O406" i="6"/>
  <c r="O381" i="6"/>
  <c r="O323" i="6"/>
  <c r="O324" i="6"/>
  <c r="O300" i="6"/>
  <c r="O468" i="6"/>
  <c r="O421" i="6"/>
  <c r="O420" i="6"/>
  <c r="O380" i="6"/>
  <c r="O395" i="6"/>
  <c r="O233" i="6"/>
  <c r="O232" i="6"/>
  <c r="O428" i="6"/>
  <c r="O410" i="6"/>
  <c r="O409" i="6"/>
  <c r="O405" i="6"/>
  <c r="O342" i="6"/>
  <c r="O330" i="6"/>
  <c r="O275" i="6"/>
  <c r="O213" i="6"/>
  <c r="O212" i="6"/>
  <c r="O263" i="6"/>
  <c r="O262" i="6"/>
  <c r="O258" i="6"/>
  <c r="O224" i="6"/>
  <c r="O223" i="6"/>
  <c r="O253" i="6"/>
  <c r="O252" i="6"/>
  <c r="O365" i="6"/>
  <c r="O225" i="6"/>
  <c r="O230" i="6"/>
  <c r="O102" i="6"/>
  <c r="O101" i="6"/>
  <c r="O320" i="6"/>
  <c r="O319" i="6"/>
  <c r="O309" i="6"/>
  <c r="O304" i="6"/>
  <c r="O303" i="6"/>
  <c r="O185" i="6"/>
  <c r="O184" i="6"/>
  <c r="O294" i="6"/>
  <c r="O293" i="6"/>
  <c r="O274" i="6"/>
  <c r="O270" i="6"/>
  <c r="O235" i="6"/>
  <c r="O279" i="6"/>
  <c r="O278" i="6"/>
  <c r="O144" i="6"/>
  <c r="O143" i="6"/>
  <c r="J126" i="6"/>
  <c r="K126" i="6" s="1"/>
  <c r="O180" i="6"/>
  <c r="O179" i="6"/>
  <c r="O170" i="6"/>
  <c r="O169" i="6"/>
  <c r="O328" i="6"/>
  <c r="O284" i="6"/>
  <c r="O209" i="6"/>
  <c r="O208" i="6"/>
  <c r="O152" i="6"/>
  <c r="O151" i="6"/>
  <c r="O249" i="6"/>
  <c r="O199" i="6"/>
  <c r="O171" i="6"/>
  <c r="O219" i="6"/>
  <c r="O218" i="6"/>
  <c r="O198" i="6"/>
  <c r="O197" i="6"/>
  <c r="O156" i="6"/>
  <c r="O155" i="6"/>
  <c r="O154" i="6"/>
  <c r="L104" i="6"/>
  <c r="O91" i="6"/>
  <c r="O92" i="6"/>
  <c r="O175" i="6"/>
  <c r="O174" i="6"/>
  <c r="O202" i="6"/>
  <c r="O132" i="6"/>
  <c r="O115" i="6"/>
  <c r="O257" i="6"/>
  <c r="O190" i="6"/>
  <c r="O141" i="6"/>
  <c r="O140" i="6"/>
  <c r="O124" i="6"/>
  <c r="O123" i="6"/>
  <c r="O166" i="6"/>
  <c r="O161" i="6"/>
  <c r="O159" i="6"/>
  <c r="O148" i="6"/>
  <c r="O88" i="6"/>
  <c r="O87" i="6"/>
  <c r="O63" i="6"/>
  <c r="O27" i="6"/>
  <c r="O28" i="6"/>
  <c r="O16" i="6"/>
  <c r="O17" i="6"/>
  <c r="O83" i="6"/>
  <c r="O82" i="6"/>
  <c r="O20" i="6"/>
  <c r="O19" i="6"/>
  <c r="O137" i="6"/>
  <c r="O96" i="6"/>
  <c r="O97" i="6"/>
  <c r="O188" i="6"/>
  <c r="O86" i="6"/>
  <c r="O38" i="6"/>
  <c r="O39" i="6"/>
  <c r="J28" i="6"/>
  <c r="K28" i="6" s="1"/>
  <c r="O58" i="6"/>
  <c r="O49" i="6"/>
  <c r="O50" i="6"/>
  <c r="O94" i="6"/>
  <c r="O122" i="6"/>
  <c r="O46" i="6"/>
  <c r="O45" i="6"/>
  <c r="O5" i="6"/>
  <c r="O6" i="6"/>
  <c r="O72" i="6"/>
  <c r="O31" i="6"/>
  <c r="O42" i="6"/>
  <c r="O13" i="6"/>
  <c r="O12" i="6"/>
  <c r="O61" i="6"/>
  <c r="O53" i="6"/>
  <c r="O24" i="6"/>
  <c r="O23" i="6"/>
  <c r="O35" i="6"/>
  <c r="O34" i="6"/>
  <c r="O30" i="6"/>
  <c r="B8" i="3"/>
  <c r="AB29" i="6"/>
  <c r="AE16" i="6"/>
  <c r="Z16" i="6"/>
  <c r="AE1" i="6"/>
  <c r="Y8" i="6"/>
  <c r="Z1" i="6"/>
  <c r="T1" i="6"/>
  <c r="F7" i="9"/>
  <c r="AB15" i="6" s="1"/>
  <c r="E12" i="9"/>
  <c r="D12" i="9"/>
  <c r="F12" i="9" s="1"/>
  <c r="E11" i="9"/>
  <c r="D11" i="9"/>
  <c r="F11" i="9" s="1"/>
  <c r="F6" i="9"/>
  <c r="V1" i="6" s="1"/>
  <c r="E33" i="9"/>
  <c r="E34" i="9"/>
  <c r="E35" i="9"/>
  <c r="E32" i="9"/>
  <c r="D35" i="9"/>
  <c r="F35" i="9" s="1"/>
  <c r="D34" i="9"/>
  <c r="F34" i="9" s="1"/>
  <c r="D33" i="9"/>
  <c r="F33" i="9" s="1"/>
  <c r="D32" i="9"/>
  <c r="F32" i="9" s="1"/>
  <c r="E26" i="9"/>
  <c r="E27" i="9"/>
  <c r="E28" i="9"/>
  <c r="E25" i="9"/>
  <c r="D26" i="9"/>
  <c r="F26" i="9" s="1"/>
  <c r="D27" i="9"/>
  <c r="F27" i="9" s="1"/>
  <c r="D28" i="9"/>
  <c r="F28" i="9" s="1"/>
  <c r="D25" i="9"/>
  <c r="F25" i="9" s="1"/>
  <c r="F2" i="9"/>
  <c r="B1" i="6" s="1"/>
  <c r="J148" i="6" s="1"/>
  <c r="K148" i="6" s="1"/>
  <c r="J275" i="6" l="1"/>
  <c r="K275" i="6" s="1"/>
  <c r="J193" i="6"/>
  <c r="K193" i="6" s="1"/>
  <c r="J111" i="6"/>
  <c r="K111" i="6" s="1"/>
  <c r="L271" i="6"/>
  <c r="L443" i="6"/>
  <c r="L442" i="6"/>
  <c r="L539" i="6"/>
  <c r="L578" i="6"/>
  <c r="S239" i="6"/>
  <c r="L224" i="6"/>
  <c r="L213" i="6"/>
  <c r="L435" i="6"/>
  <c r="L573" i="6"/>
  <c r="L298" i="6"/>
  <c r="J435" i="6"/>
  <c r="K435" i="6" s="1"/>
  <c r="J306" i="6"/>
  <c r="K306" i="6" s="1"/>
  <c r="S306" i="6" s="1"/>
  <c r="L363" i="6"/>
  <c r="L105" i="6"/>
  <c r="L193" i="6"/>
  <c r="L302" i="6"/>
  <c r="J43" i="6"/>
  <c r="K43" i="6" s="1"/>
  <c r="L382" i="6"/>
  <c r="L538" i="6"/>
  <c r="L158" i="6"/>
  <c r="J239" i="6"/>
  <c r="K239" i="6" s="1"/>
  <c r="L51" i="6"/>
  <c r="J32" i="6"/>
  <c r="K32" i="6" s="1"/>
  <c r="M32" i="6" s="1"/>
  <c r="J54" i="6"/>
  <c r="K54" i="6" s="1"/>
  <c r="M54" i="6" s="1"/>
  <c r="L129" i="6"/>
  <c r="J158" i="6"/>
  <c r="K158" i="6" s="1"/>
  <c r="L265" i="6"/>
  <c r="L225" i="6"/>
  <c r="L23" i="6"/>
  <c r="L275" i="6"/>
  <c r="L192" i="6"/>
  <c r="J36" i="6"/>
  <c r="K36" i="6" s="1"/>
  <c r="L43" i="6"/>
  <c r="L115" i="6"/>
  <c r="J225" i="6"/>
  <c r="K225" i="6" s="1"/>
  <c r="M225" i="6" s="1"/>
  <c r="J157" i="6"/>
  <c r="K157" i="6" s="1"/>
  <c r="J114" i="6"/>
  <c r="K114" i="6" s="1"/>
  <c r="J267" i="6"/>
  <c r="K267" i="6" s="1"/>
  <c r="J185" i="6"/>
  <c r="K185" i="6" s="1"/>
  <c r="J247" i="6"/>
  <c r="K247" i="6" s="1"/>
  <c r="J288" i="6"/>
  <c r="K288" i="6" s="1"/>
  <c r="L273" i="6"/>
  <c r="J413" i="6"/>
  <c r="K413" i="6" s="1"/>
  <c r="S413" i="6" s="1"/>
  <c r="L137" i="6"/>
  <c r="J70" i="6"/>
  <c r="K70" i="6" s="1"/>
  <c r="L28" i="6"/>
  <c r="M28" i="6" s="1"/>
  <c r="R28" i="6" s="1"/>
  <c r="L64" i="6"/>
  <c r="L303" i="6"/>
  <c r="J177" i="6"/>
  <c r="K177" i="6" s="1"/>
  <c r="J203" i="6"/>
  <c r="K203" i="6" s="1"/>
  <c r="S203" i="6" s="1"/>
  <c r="L557" i="6"/>
  <c r="L6" i="6"/>
  <c r="J270" i="6"/>
  <c r="K270" i="6" s="1"/>
  <c r="L250" i="6"/>
  <c r="L452" i="6"/>
  <c r="J365" i="6"/>
  <c r="K365" i="6" s="1"/>
  <c r="J150" i="6"/>
  <c r="K150" i="6" s="1"/>
  <c r="J26" i="6"/>
  <c r="K26" i="6" s="1"/>
  <c r="S26" i="6" s="1"/>
  <c r="J64" i="6"/>
  <c r="K64" i="6" s="1"/>
  <c r="S64" i="6" s="1"/>
  <c r="L126" i="6"/>
  <c r="J372" i="6"/>
  <c r="K372" i="6" s="1"/>
  <c r="J188" i="6"/>
  <c r="K188" i="6" s="1"/>
  <c r="J105" i="6"/>
  <c r="K105" i="6" s="1"/>
  <c r="L372" i="6"/>
  <c r="J310" i="6"/>
  <c r="K310" i="6" s="1"/>
  <c r="S310" i="6" s="1"/>
  <c r="J73" i="6"/>
  <c r="K73" i="6" s="1"/>
  <c r="S73" i="6" s="1"/>
  <c r="J29" i="6"/>
  <c r="K29" i="6" s="1"/>
  <c r="S29" i="6" s="1"/>
  <c r="J382" i="6"/>
  <c r="K382" i="6" s="1"/>
  <c r="L400" i="6"/>
  <c r="J439" i="6"/>
  <c r="K439" i="6" s="1"/>
  <c r="L307" i="6"/>
  <c r="L32" i="6"/>
  <c r="L54" i="6"/>
  <c r="J13" i="6"/>
  <c r="K13" i="6" s="1"/>
  <c r="L13" i="6"/>
  <c r="J151" i="6"/>
  <c r="K151" i="6" s="1"/>
  <c r="J294" i="6"/>
  <c r="K294" i="6" s="1"/>
  <c r="J156" i="6"/>
  <c r="K156" i="6" s="1"/>
  <c r="L433" i="6"/>
  <c r="J254" i="6"/>
  <c r="K254" i="6" s="1"/>
  <c r="M254" i="6" s="1"/>
  <c r="R254" i="6" s="1"/>
  <c r="J425" i="6"/>
  <c r="K425" i="6" s="1"/>
  <c r="S425" i="6" s="1"/>
  <c r="L455" i="6"/>
  <c r="J442" i="6"/>
  <c r="K442" i="6" s="1"/>
  <c r="L365" i="6"/>
  <c r="J578" i="6"/>
  <c r="K578" i="6" s="1"/>
  <c r="J56" i="6"/>
  <c r="K56" i="6" s="1"/>
  <c r="M151" i="6"/>
  <c r="M578" i="6"/>
  <c r="S578" i="6"/>
  <c r="R54" i="6"/>
  <c r="L36" i="6"/>
  <c r="J14" i="6"/>
  <c r="K14" i="6" s="1"/>
  <c r="J8" i="6"/>
  <c r="K8" i="6" s="1"/>
  <c r="L17" i="6"/>
  <c r="L131" i="6"/>
  <c r="L111" i="6"/>
  <c r="J142" i="6"/>
  <c r="K142" i="6" s="1"/>
  <c r="J115" i="6"/>
  <c r="K115" i="6" s="1"/>
  <c r="M115" i="6" s="1"/>
  <c r="J164" i="6"/>
  <c r="K164" i="6" s="1"/>
  <c r="L157" i="6"/>
  <c r="L114" i="6"/>
  <c r="J262" i="6"/>
  <c r="K262" i="6" s="1"/>
  <c r="J102" i="6"/>
  <c r="K102" i="6" s="1"/>
  <c r="L176" i="6"/>
  <c r="J250" i="6"/>
  <c r="K250" i="6" s="1"/>
  <c r="J329" i="6"/>
  <c r="K329" i="6" s="1"/>
  <c r="L288" i="6"/>
  <c r="L9" i="6"/>
  <c r="L399" i="6"/>
  <c r="L480" i="6"/>
  <c r="L439" i="6"/>
  <c r="L373" i="6"/>
  <c r="L293" i="6"/>
  <c r="J539" i="6"/>
  <c r="K539" i="6" s="1"/>
  <c r="J589" i="6"/>
  <c r="K589" i="6" s="1"/>
  <c r="J544" i="6"/>
  <c r="K544" i="6" s="1"/>
  <c r="J19" i="6"/>
  <c r="K19" i="6" s="1"/>
  <c r="S19" i="6" s="1"/>
  <c r="L204" i="6"/>
  <c r="L143" i="6"/>
  <c r="L147" i="6"/>
  <c r="J598" i="6"/>
  <c r="K598" i="6" s="1"/>
  <c r="J63" i="6"/>
  <c r="K63" i="6" s="1"/>
  <c r="M193" i="6"/>
  <c r="L15" i="6"/>
  <c r="L33" i="6"/>
  <c r="L90" i="6"/>
  <c r="L306" i="6"/>
  <c r="M306" i="6" s="1"/>
  <c r="R306" i="6" s="1"/>
  <c r="T306" i="6" s="1"/>
  <c r="L4" i="6"/>
  <c r="J53" i="6"/>
  <c r="K53" i="6" s="1"/>
  <c r="L196" i="6"/>
  <c r="L227" i="6"/>
  <c r="L279" i="6"/>
  <c r="J226" i="6"/>
  <c r="K226" i="6" s="1"/>
  <c r="L378" i="6"/>
  <c r="L55" i="6"/>
  <c r="J58" i="6"/>
  <c r="K58" i="6" s="1"/>
  <c r="L286" i="6"/>
  <c r="L60" i="6"/>
  <c r="J86" i="6"/>
  <c r="K86" i="6" s="1"/>
  <c r="J190" i="6"/>
  <c r="K190" i="6" s="1"/>
  <c r="L226" i="6"/>
  <c r="M226" i="6" s="1"/>
  <c r="J276" i="6"/>
  <c r="K276" i="6" s="1"/>
  <c r="J308" i="6"/>
  <c r="K308" i="6" s="1"/>
  <c r="L347" i="6"/>
  <c r="J352" i="6"/>
  <c r="K352" i="6" s="1"/>
  <c r="L386" i="6"/>
  <c r="J20" i="6"/>
  <c r="K20" i="6" s="1"/>
  <c r="J46" i="6"/>
  <c r="K46" i="6" s="1"/>
  <c r="J79" i="6"/>
  <c r="K79" i="6" s="1"/>
  <c r="L66" i="6"/>
  <c r="J24" i="6"/>
  <c r="K24" i="6" s="1"/>
  <c r="L70" i="6"/>
  <c r="M70" i="6" s="1"/>
  <c r="R70" i="6" s="1"/>
  <c r="J196" i="6"/>
  <c r="K196" i="6" s="1"/>
  <c r="J227" i="6"/>
  <c r="K227" i="6" s="1"/>
  <c r="L183" i="6"/>
  <c r="J305" i="6"/>
  <c r="K305" i="6" s="1"/>
  <c r="L375" i="6"/>
  <c r="L323" i="6"/>
  <c r="J390" i="6"/>
  <c r="K390" i="6" s="1"/>
  <c r="L86" i="6"/>
  <c r="J127" i="6"/>
  <c r="K127" i="6" s="1"/>
  <c r="J182" i="6"/>
  <c r="K182" i="6" s="1"/>
  <c r="L208" i="6"/>
  <c r="L305" i="6"/>
  <c r="J363" i="6"/>
  <c r="K363" i="6" s="1"/>
  <c r="L127" i="6"/>
  <c r="L172" i="6"/>
  <c r="L182" i="6"/>
  <c r="L297" i="6"/>
  <c r="J369" i="6"/>
  <c r="K369" i="6" s="1"/>
  <c r="J510" i="6"/>
  <c r="K510" i="6" s="1"/>
  <c r="J512" i="6"/>
  <c r="K512" i="6" s="1"/>
  <c r="J532" i="6"/>
  <c r="K532" i="6" s="1"/>
  <c r="J534" i="6"/>
  <c r="K534" i="6" s="1"/>
  <c r="L545" i="6"/>
  <c r="J560" i="6"/>
  <c r="K560" i="6" s="1"/>
  <c r="J568" i="6"/>
  <c r="K568" i="6" s="1"/>
  <c r="J505" i="6"/>
  <c r="K505" i="6" s="1"/>
  <c r="L512" i="6"/>
  <c r="L168" i="6"/>
  <c r="L243" i="6"/>
  <c r="L337" i="6"/>
  <c r="L197" i="6"/>
  <c r="L369" i="6"/>
  <c r="L406" i="6"/>
  <c r="L445" i="6"/>
  <c r="L560" i="6"/>
  <c r="J83" i="6"/>
  <c r="K83" i="6" s="1"/>
  <c r="L100" i="6"/>
  <c r="L161" i="6"/>
  <c r="J207" i="6"/>
  <c r="K207" i="6" s="1"/>
  <c r="J221" i="6"/>
  <c r="K221" i="6" s="1"/>
  <c r="L239" i="6"/>
  <c r="M239" i="6" s="1"/>
  <c r="R239" i="6" s="1"/>
  <c r="T239" i="6" s="1"/>
  <c r="J242" i="6"/>
  <c r="K242" i="6" s="1"/>
  <c r="M242" i="6" s="1"/>
  <c r="L276" i="6"/>
  <c r="L146" i="6"/>
  <c r="J165" i="6"/>
  <c r="K165" i="6" s="1"/>
  <c r="L207" i="6"/>
  <c r="J241" i="6"/>
  <c r="K241" i="6" s="1"/>
  <c r="J108" i="6"/>
  <c r="K108" i="6" s="1"/>
  <c r="L140" i="6"/>
  <c r="L165" i="6"/>
  <c r="L78" i="6"/>
  <c r="L93" i="6"/>
  <c r="L190" i="6"/>
  <c r="M190" i="6" s="1"/>
  <c r="J204" i="6"/>
  <c r="K204" i="6" s="1"/>
  <c r="L241" i="6"/>
  <c r="L108" i="6"/>
  <c r="J160" i="6"/>
  <c r="K160" i="6" s="1"/>
  <c r="L248" i="6"/>
  <c r="J183" i="6"/>
  <c r="K183" i="6" s="1"/>
  <c r="L308" i="6"/>
  <c r="J401" i="6"/>
  <c r="K401" i="6" s="1"/>
  <c r="L574" i="6"/>
  <c r="L438" i="6"/>
  <c r="L586" i="6"/>
  <c r="L524" i="6"/>
  <c r="L527" i="6"/>
  <c r="L556" i="6"/>
  <c r="L563" i="6"/>
  <c r="L602" i="6"/>
  <c r="J581" i="6"/>
  <c r="K581" i="6" s="1"/>
  <c r="J592" i="6"/>
  <c r="K592" i="6" s="1"/>
  <c r="J597" i="6"/>
  <c r="K597" i="6" s="1"/>
  <c r="J577" i="6"/>
  <c r="K577" i="6" s="1"/>
  <c r="J587" i="6"/>
  <c r="K587" i="6" s="1"/>
  <c r="L571" i="6"/>
  <c r="L555" i="6"/>
  <c r="L221" i="6"/>
  <c r="J317" i="6"/>
  <c r="K317" i="6" s="1"/>
  <c r="L428" i="6"/>
  <c r="L605" i="6"/>
  <c r="J427" i="6"/>
  <c r="K427" i="6" s="1"/>
  <c r="J479" i="6"/>
  <c r="K479" i="6" s="1"/>
  <c r="J546" i="6"/>
  <c r="K546" i="6" s="1"/>
  <c r="J586" i="6"/>
  <c r="K586" i="6" s="1"/>
  <c r="M586" i="6" s="1"/>
  <c r="L460" i="6"/>
  <c r="J464" i="6"/>
  <c r="K464" i="6" s="1"/>
  <c r="J556" i="6"/>
  <c r="K556" i="6" s="1"/>
  <c r="L562" i="6"/>
  <c r="L301" i="6"/>
  <c r="L390" i="6"/>
  <c r="J501" i="6"/>
  <c r="K501" i="6" s="1"/>
  <c r="J528" i="6"/>
  <c r="K528" i="6" s="1"/>
  <c r="J570" i="6"/>
  <c r="K570" i="6" s="1"/>
  <c r="L242" i="6"/>
  <c r="L317" i="6"/>
  <c r="J319" i="6"/>
  <c r="K319" i="6" s="1"/>
  <c r="J349" i="6"/>
  <c r="K349" i="6" s="1"/>
  <c r="M349" i="6" s="1"/>
  <c r="J353" i="6"/>
  <c r="K353" i="6" s="1"/>
  <c r="M353" i="6" s="1"/>
  <c r="J375" i="6"/>
  <c r="K375" i="6" s="1"/>
  <c r="M375" i="6" s="1"/>
  <c r="J394" i="6"/>
  <c r="K394" i="6" s="1"/>
  <c r="L423" i="6"/>
  <c r="J483" i="6"/>
  <c r="K483" i="6" s="1"/>
  <c r="L610" i="6"/>
  <c r="L383" i="6"/>
  <c r="L526" i="6"/>
  <c r="L408" i="6"/>
  <c r="J342" i="6"/>
  <c r="K342" i="6" s="1"/>
  <c r="J526" i="6"/>
  <c r="K526" i="6" s="1"/>
  <c r="L249" i="6"/>
  <c r="L292" i="6"/>
  <c r="L296" i="6"/>
  <c r="L505" i="6"/>
  <c r="L501" i="6"/>
  <c r="J355" i="6"/>
  <c r="K355" i="6" s="1"/>
  <c r="S355" i="6" s="1"/>
  <c r="J383" i="6"/>
  <c r="K383" i="6" s="1"/>
  <c r="L427" i="6"/>
  <c r="J527" i="6"/>
  <c r="K527" i="6" s="1"/>
  <c r="M527" i="6" s="1"/>
  <c r="J563" i="6"/>
  <c r="K563" i="6" s="1"/>
  <c r="M563" i="6" s="1"/>
  <c r="L570" i="6"/>
  <c r="J602" i="6"/>
  <c r="K602" i="6" s="1"/>
  <c r="L581" i="6"/>
  <c r="J612" i="6"/>
  <c r="K612" i="6" s="1"/>
  <c r="J405" i="6"/>
  <c r="K405" i="6" s="1"/>
  <c r="L486" i="6"/>
  <c r="L537" i="6"/>
  <c r="L548" i="6"/>
  <c r="L370" i="6"/>
  <c r="J453" i="6"/>
  <c r="K453" i="6" s="1"/>
  <c r="J498" i="6"/>
  <c r="K498" i="6" s="1"/>
  <c r="J323" i="6"/>
  <c r="K323" i="6" s="1"/>
  <c r="J312" i="6"/>
  <c r="K312" i="6" s="1"/>
  <c r="L316" i="6"/>
  <c r="L432" i="6"/>
  <c r="L546" i="6"/>
  <c r="L349" i="6"/>
  <c r="J588" i="6"/>
  <c r="K588" i="6" s="1"/>
  <c r="L528" i="6"/>
  <c r="J434" i="6"/>
  <c r="K434" i="6" s="1"/>
  <c r="J445" i="6"/>
  <c r="K445" i="6" s="1"/>
  <c r="M445" i="6" s="1"/>
  <c r="L592" i="6"/>
  <c r="J364" i="6"/>
  <c r="K364" i="6" s="1"/>
  <c r="L107" i="6"/>
  <c r="L152" i="6"/>
  <c r="L175" i="6"/>
  <c r="L167" i="6"/>
  <c r="L209" i="6"/>
  <c r="L256" i="6"/>
  <c r="J85" i="6"/>
  <c r="K85" i="6" s="1"/>
  <c r="L83" i="6"/>
  <c r="L577" i="6"/>
  <c r="J237" i="6"/>
  <c r="K237" i="6" s="1"/>
  <c r="J477" i="6"/>
  <c r="K477" i="6" s="1"/>
  <c r="L123" i="6"/>
  <c r="L564" i="6"/>
  <c r="L409" i="6"/>
  <c r="L117" i="6"/>
  <c r="J277" i="6"/>
  <c r="K277" i="6" s="1"/>
  <c r="J97" i="6"/>
  <c r="K97" i="6" s="1"/>
  <c r="J68" i="6"/>
  <c r="K68" i="6" s="1"/>
  <c r="J41" i="6"/>
  <c r="K41" i="6" s="1"/>
  <c r="J297" i="6"/>
  <c r="K297" i="6" s="1"/>
  <c r="L20" i="6"/>
  <c r="L203" i="6"/>
  <c r="M203" i="6" s="1"/>
  <c r="R203" i="6" s="1"/>
  <c r="J211" i="6"/>
  <c r="K211" i="6" s="1"/>
  <c r="S211" i="6" s="1"/>
  <c r="J55" i="6"/>
  <c r="K55" i="6" s="1"/>
  <c r="J286" i="6"/>
  <c r="K286" i="6" s="1"/>
  <c r="J337" i="6"/>
  <c r="K337" i="6" s="1"/>
  <c r="L353" i="6"/>
  <c r="L567" i="6"/>
  <c r="L492" i="6"/>
  <c r="J462" i="6"/>
  <c r="K462" i="6" s="1"/>
  <c r="L535" i="6"/>
  <c r="J553" i="6"/>
  <c r="K553" i="6" s="1"/>
  <c r="J603" i="6"/>
  <c r="K603" i="6" s="1"/>
  <c r="S603" i="6" s="1"/>
  <c r="J531" i="6"/>
  <c r="K531" i="6" s="1"/>
  <c r="S531" i="6" s="1"/>
  <c r="L541" i="6"/>
  <c r="J499" i="6"/>
  <c r="K499" i="6" s="1"/>
  <c r="J566" i="6"/>
  <c r="K566" i="6" s="1"/>
  <c r="J533" i="6"/>
  <c r="K533" i="6" s="1"/>
  <c r="L481" i="6"/>
  <c r="J223" i="6"/>
  <c r="K223" i="6" s="1"/>
  <c r="J350" i="6"/>
  <c r="K350" i="6" s="1"/>
  <c r="L522" i="6"/>
  <c r="L413" i="6"/>
  <c r="J463" i="6"/>
  <c r="K463" i="6" s="1"/>
  <c r="L485" i="6"/>
  <c r="L222" i="6"/>
  <c r="J558" i="6"/>
  <c r="K558" i="6" s="1"/>
  <c r="J443" i="6"/>
  <c r="K443" i="6" s="1"/>
  <c r="M443" i="6" s="1"/>
  <c r="J518" i="6"/>
  <c r="K518" i="6" s="1"/>
  <c r="L451" i="6"/>
  <c r="L343" i="6"/>
  <c r="J213" i="6"/>
  <c r="K213" i="6" s="1"/>
  <c r="M213" i="6" s="1"/>
  <c r="J315" i="6"/>
  <c r="K315" i="6" s="1"/>
  <c r="J9" i="6"/>
  <c r="K9" i="6" s="1"/>
  <c r="M9" i="6" s="1"/>
  <c r="J268" i="6"/>
  <c r="K268" i="6" s="1"/>
  <c r="J265" i="6"/>
  <c r="K265" i="6" s="1"/>
  <c r="L300" i="6"/>
  <c r="L426" i="6"/>
  <c r="J371" i="6"/>
  <c r="K371" i="6" s="1"/>
  <c r="L549" i="6"/>
  <c r="J380" i="6"/>
  <c r="K380" i="6" s="1"/>
  <c r="L412" i="6"/>
  <c r="J537" i="6"/>
  <c r="K537" i="6" s="1"/>
  <c r="J470" i="6"/>
  <c r="K470" i="6" s="1"/>
  <c r="J548" i="6"/>
  <c r="K548" i="6" s="1"/>
  <c r="M548" i="6" s="1"/>
  <c r="J437" i="6"/>
  <c r="K437" i="6" s="1"/>
  <c r="S437" i="6" s="1"/>
  <c r="L498" i="6"/>
  <c r="J304" i="6"/>
  <c r="K304" i="6" s="1"/>
  <c r="L312" i="6"/>
  <c r="L285" i="6"/>
  <c r="J432" i="6"/>
  <c r="K432" i="6" s="1"/>
  <c r="L483" i="6"/>
  <c r="L319" i="6"/>
  <c r="J474" i="6"/>
  <c r="K474" i="6" s="1"/>
  <c r="J493" i="6"/>
  <c r="K493" i="6" s="1"/>
  <c r="L434" i="6"/>
  <c r="M434" i="6" s="1"/>
  <c r="J430" i="6"/>
  <c r="K430" i="6" s="1"/>
  <c r="J555" i="6"/>
  <c r="K555" i="6" s="1"/>
  <c r="L364" i="6"/>
  <c r="L35" i="6"/>
  <c r="L139" i="6"/>
  <c r="J169" i="6"/>
  <c r="K169" i="6" s="1"/>
  <c r="J167" i="6"/>
  <c r="K167" i="6" s="1"/>
  <c r="J209" i="6"/>
  <c r="K209" i="6" s="1"/>
  <c r="M209" i="6" s="1"/>
  <c r="L85" i="6"/>
  <c r="M85" i="6" s="1"/>
  <c r="L252" i="6"/>
  <c r="J497" i="6"/>
  <c r="K497" i="6" s="1"/>
  <c r="L474" i="6"/>
  <c r="J201" i="6"/>
  <c r="K201" i="6" s="1"/>
  <c r="J426" i="6"/>
  <c r="K426" i="6" s="1"/>
  <c r="S426" i="6" s="1"/>
  <c r="J123" i="6"/>
  <c r="K123" i="6" s="1"/>
  <c r="M123" i="6" s="1"/>
  <c r="L391" i="6"/>
  <c r="J107" i="6"/>
  <c r="K107" i="6" s="1"/>
  <c r="L277" i="6"/>
  <c r="L97" i="6"/>
  <c r="L41" i="6"/>
  <c r="L263" i="6"/>
  <c r="J12" i="6"/>
  <c r="K12" i="6" s="1"/>
  <c r="L211" i="6"/>
  <c r="L8" i="6"/>
  <c r="L284" i="6"/>
  <c r="L342" i="6"/>
  <c r="L569" i="6"/>
  <c r="J564" i="6"/>
  <c r="K564" i="6" s="1"/>
  <c r="J492" i="6"/>
  <c r="K492" i="6" s="1"/>
  <c r="J583" i="6"/>
  <c r="K583" i="6" s="1"/>
  <c r="J535" i="6"/>
  <c r="K535" i="6" s="1"/>
  <c r="L553" i="6"/>
  <c r="L612" i="6"/>
  <c r="L531" i="6"/>
  <c r="L472" i="6"/>
  <c r="J491" i="6"/>
  <c r="K491" i="6" s="1"/>
  <c r="L566" i="6"/>
  <c r="L506" i="6"/>
  <c r="L533" i="6"/>
  <c r="J476" i="6"/>
  <c r="K476" i="6" s="1"/>
  <c r="J420" i="6"/>
  <c r="K420" i="6" s="1"/>
  <c r="L350" i="6"/>
  <c r="L463" i="6"/>
  <c r="L360" i="6"/>
  <c r="L607" i="6"/>
  <c r="J392" i="6"/>
  <c r="K392" i="6" s="1"/>
  <c r="M392" i="6" s="1"/>
  <c r="J412" i="6"/>
  <c r="K412" i="6" s="1"/>
  <c r="S412" i="6" s="1"/>
  <c r="L594" i="6"/>
  <c r="L470" i="6"/>
  <c r="L458" i="6"/>
  <c r="L356" i="6"/>
  <c r="J424" i="6"/>
  <c r="K424" i="6" s="1"/>
  <c r="J482" i="6"/>
  <c r="K482" i="6" s="1"/>
  <c r="L304" i="6"/>
  <c r="L247" i="6"/>
  <c r="M247" i="6" s="1"/>
  <c r="R247" i="6" s="1"/>
  <c r="J285" i="6"/>
  <c r="K285" i="6" s="1"/>
  <c r="L381" i="6"/>
  <c r="J456" i="6"/>
  <c r="K456" i="6" s="1"/>
  <c r="M456" i="6" s="1"/>
  <c r="J307" i="6"/>
  <c r="K307" i="6" s="1"/>
  <c r="J590" i="6"/>
  <c r="K590" i="6" s="1"/>
  <c r="L493" i="6"/>
  <c r="L358" i="6"/>
  <c r="J334" i="6"/>
  <c r="K334" i="6" s="1"/>
  <c r="J35" i="6"/>
  <c r="K35" i="6" s="1"/>
  <c r="J135" i="6"/>
  <c r="K135" i="6" s="1"/>
  <c r="S135" i="6" s="1"/>
  <c r="L160" i="6"/>
  <c r="L130" i="6"/>
  <c r="J231" i="6"/>
  <c r="K231" i="6" s="1"/>
  <c r="J76" i="6"/>
  <c r="K76" i="6" s="1"/>
  <c r="L464" i="6"/>
  <c r="J252" i="6"/>
  <c r="K252" i="6" s="1"/>
  <c r="L151" i="6"/>
  <c r="L497" i="6"/>
  <c r="L469" i="6"/>
  <c r="L201" i="6"/>
  <c r="J611" i="6"/>
  <c r="K611" i="6" s="1"/>
  <c r="J101" i="6"/>
  <c r="K101" i="6" s="1"/>
  <c r="L259" i="6"/>
  <c r="L24" i="6"/>
  <c r="J22" i="6"/>
  <c r="K22" i="6" s="1"/>
  <c r="J263" i="6"/>
  <c r="K263" i="6" s="1"/>
  <c r="M263" i="6" s="1"/>
  <c r="J441" i="6"/>
  <c r="K441" i="6" s="1"/>
  <c r="S441" i="6" s="1"/>
  <c r="J168" i="6"/>
  <c r="K168" i="6" s="1"/>
  <c r="J274" i="6"/>
  <c r="K274" i="6" s="1"/>
  <c r="J175" i="6"/>
  <c r="K175" i="6" s="1"/>
  <c r="J490" i="6"/>
  <c r="K490" i="6" s="1"/>
  <c r="L76" i="6"/>
  <c r="J302" i="6"/>
  <c r="K302" i="6" s="1"/>
  <c r="S302" i="6" s="1"/>
  <c r="J33" i="6"/>
  <c r="K33" i="6" s="1"/>
  <c r="J569" i="6"/>
  <c r="K569" i="6" s="1"/>
  <c r="J549" i="6"/>
  <c r="K549" i="6" s="1"/>
  <c r="M549" i="6" s="1"/>
  <c r="J376" i="6"/>
  <c r="K376" i="6" s="1"/>
  <c r="L583" i="6"/>
  <c r="L609" i="6"/>
  <c r="L611" i="6"/>
  <c r="L521" i="6"/>
  <c r="J472" i="6"/>
  <c r="K472" i="6" s="1"/>
  <c r="L491" i="6"/>
  <c r="J502" i="6"/>
  <c r="K502" i="6" s="1"/>
  <c r="L565" i="6"/>
  <c r="J604" i="6"/>
  <c r="K604" i="6" s="1"/>
  <c r="J506" i="6"/>
  <c r="K506" i="6" s="1"/>
  <c r="M506" i="6" s="1"/>
  <c r="J468" i="6"/>
  <c r="K468" i="6" s="1"/>
  <c r="L325" i="6"/>
  <c r="J496" i="6"/>
  <c r="K496" i="6" s="1"/>
  <c r="L396" i="6"/>
  <c r="J458" i="6"/>
  <c r="K458" i="6" s="1"/>
  <c r="J360" i="6"/>
  <c r="K360" i="6" s="1"/>
  <c r="J607" i="6"/>
  <c r="K607" i="6" s="1"/>
  <c r="M607" i="6" s="1"/>
  <c r="J282" i="6"/>
  <c r="K282" i="6" s="1"/>
  <c r="L322" i="6"/>
  <c r="J519" i="6"/>
  <c r="K519" i="6" s="1"/>
  <c r="L468" i="6"/>
  <c r="J594" i="6"/>
  <c r="K594" i="6" s="1"/>
  <c r="J356" i="6"/>
  <c r="K356" i="6" s="1"/>
  <c r="L424" i="6"/>
  <c r="L482" i="6"/>
  <c r="J292" i="6"/>
  <c r="K292" i="6" s="1"/>
  <c r="L218" i="6"/>
  <c r="L178" i="6"/>
  <c r="J381" i="6"/>
  <c r="K381" i="6" s="1"/>
  <c r="M381" i="6" s="1"/>
  <c r="L454" i="6"/>
  <c r="J303" i="6"/>
  <c r="K303" i="6" s="1"/>
  <c r="L590" i="6"/>
  <c r="L477" i="6"/>
  <c r="J559" i="6"/>
  <c r="K559" i="6" s="1"/>
  <c r="L334" i="6"/>
  <c r="J253" i="6"/>
  <c r="K253" i="6" s="1"/>
  <c r="J99" i="6"/>
  <c r="K99" i="6" s="1"/>
  <c r="L150" i="6"/>
  <c r="L122" i="6"/>
  <c r="J124" i="6"/>
  <c r="K124" i="6" s="1"/>
  <c r="L231" i="6"/>
  <c r="L49" i="6"/>
  <c r="J408" i="6"/>
  <c r="K408" i="6" s="1"/>
  <c r="L219" i="6"/>
  <c r="J109" i="6"/>
  <c r="K109" i="6" s="1"/>
  <c r="L479" i="6"/>
  <c r="L436" i="6"/>
  <c r="J197" i="6"/>
  <c r="K197" i="6" s="1"/>
  <c r="J359" i="6"/>
  <c r="K359" i="6" s="1"/>
  <c r="L67" i="6"/>
  <c r="L101" i="6"/>
  <c r="J246" i="6"/>
  <c r="K246" i="6" s="1"/>
  <c r="J61" i="6"/>
  <c r="K61" i="6" s="1"/>
  <c r="S61" i="6" s="1"/>
  <c r="J11" i="6"/>
  <c r="K11" i="6" s="1"/>
  <c r="L22" i="6"/>
  <c r="L254" i="6"/>
  <c r="J386" i="6"/>
  <c r="K386" i="6" s="1"/>
  <c r="L272" i="6"/>
  <c r="J166" i="6"/>
  <c r="K166" i="6" s="1"/>
  <c r="J259" i="6"/>
  <c r="K259" i="6" s="1"/>
  <c r="J279" i="6"/>
  <c r="K279" i="6" s="1"/>
  <c r="M279" i="6" s="1"/>
  <c r="L124" i="6"/>
  <c r="L536" i="6"/>
  <c r="L376" i="6"/>
  <c r="M376" i="6" s="1"/>
  <c r="R376" i="6" s="1"/>
  <c r="J609" i="6"/>
  <c r="K609" i="6" s="1"/>
  <c r="M609" i="6" s="1"/>
  <c r="R609" i="6" s="1"/>
  <c r="J521" i="6"/>
  <c r="K521" i="6" s="1"/>
  <c r="S521" i="6" s="1"/>
  <c r="J573" i="6"/>
  <c r="K573" i="6" s="1"/>
  <c r="L450" i="6"/>
  <c r="L484" i="6"/>
  <c r="L502" i="6"/>
  <c r="J565" i="6"/>
  <c r="K565" i="6" s="1"/>
  <c r="L604" i="6"/>
  <c r="J325" i="6"/>
  <c r="K325" i="6" s="1"/>
  <c r="M325" i="6" s="1"/>
  <c r="L496" i="6"/>
  <c r="J396" i="6"/>
  <c r="K396" i="6" s="1"/>
  <c r="S396" i="6" s="1"/>
  <c r="J449" i="6"/>
  <c r="K449" i="6" s="1"/>
  <c r="S449" i="6" s="1"/>
  <c r="L339" i="6"/>
  <c r="L596" i="6"/>
  <c r="J316" i="6"/>
  <c r="K316" i="6" s="1"/>
  <c r="L576" i="6"/>
  <c r="L519" i="6"/>
  <c r="J438" i="6"/>
  <c r="K438" i="6" s="1"/>
  <c r="J574" i="6"/>
  <c r="K574" i="6" s="1"/>
  <c r="J332" i="6"/>
  <c r="K332" i="6" s="1"/>
  <c r="L420" i="6"/>
  <c r="J596" i="6"/>
  <c r="K596" i="6" s="1"/>
  <c r="M596" i="6" s="1"/>
  <c r="L437" i="6"/>
  <c r="J576" i="6"/>
  <c r="K576" i="6" s="1"/>
  <c r="M576" i="6" s="1"/>
  <c r="L457" i="6"/>
  <c r="L402" i="6"/>
  <c r="J320" i="6"/>
  <c r="K320" i="6" s="1"/>
  <c r="J523" i="6"/>
  <c r="K523" i="6" s="1"/>
  <c r="L410" i="6"/>
  <c r="L601" i="6"/>
  <c r="J416" i="6"/>
  <c r="K416" i="6" s="1"/>
  <c r="J402" i="6"/>
  <c r="K402" i="6" s="1"/>
  <c r="M402" i="6" s="1"/>
  <c r="L488" i="6"/>
  <c r="J486" i="6"/>
  <c r="K486" i="6" s="1"/>
  <c r="L338" i="6"/>
  <c r="J504" i="6"/>
  <c r="K504" i="6" s="1"/>
  <c r="J591" i="6"/>
  <c r="K591" i="6" s="1"/>
  <c r="J601" i="6"/>
  <c r="K601" i="6" s="1"/>
  <c r="J398" i="6"/>
  <c r="K398" i="6" s="1"/>
  <c r="J488" i="6"/>
  <c r="K488" i="6" s="1"/>
  <c r="J459" i="6"/>
  <c r="K459" i="6" s="1"/>
  <c r="J338" i="6"/>
  <c r="K338" i="6" s="1"/>
  <c r="M338" i="6" s="1"/>
  <c r="L494" i="6"/>
  <c r="L591" i="6"/>
  <c r="L517" i="6"/>
  <c r="J524" i="6"/>
  <c r="K524" i="6" s="1"/>
  <c r="M524" i="6" s="1"/>
  <c r="L398" i="6"/>
  <c r="L430" i="6"/>
  <c r="J571" i="6"/>
  <c r="K571" i="6" s="1"/>
  <c r="J575" i="6"/>
  <c r="K575" i="6" s="1"/>
  <c r="L405" i="6"/>
  <c r="L559" i="6"/>
  <c r="J471" i="6"/>
  <c r="K471" i="6" s="1"/>
  <c r="L575" i="6"/>
  <c r="L600" i="6"/>
  <c r="J370" i="6"/>
  <c r="K370" i="6" s="1"/>
  <c r="L453" i="6"/>
  <c r="J551" i="6"/>
  <c r="K551" i="6" s="1"/>
  <c r="L348" i="6"/>
  <c r="L416" i="6"/>
  <c r="L333" i="6"/>
  <c r="L516" i="6"/>
  <c r="J552" i="6"/>
  <c r="K552" i="6" s="1"/>
  <c r="J379" i="6"/>
  <c r="K379" i="6" s="1"/>
  <c r="L588" i="6"/>
  <c r="L585" i="6"/>
  <c r="L471" i="6"/>
  <c r="J428" i="6"/>
  <c r="K428" i="6" s="1"/>
  <c r="M428" i="6" s="1"/>
  <c r="J345" i="6"/>
  <c r="K345" i="6" s="1"/>
  <c r="L162" i="6"/>
  <c r="J154" i="6"/>
  <c r="K154" i="6" s="1"/>
  <c r="J236" i="6"/>
  <c r="K236" i="6" s="1"/>
  <c r="J249" i="6"/>
  <c r="K249" i="6" s="1"/>
  <c r="L260" i="6"/>
  <c r="J89" i="6"/>
  <c r="K89" i="6" s="1"/>
  <c r="J106" i="6"/>
  <c r="K106" i="6" s="1"/>
  <c r="J272" i="6"/>
  <c r="K272" i="6" s="1"/>
  <c r="M272" i="6" s="1"/>
  <c r="L274" i="6"/>
  <c r="J23" i="6"/>
  <c r="K23" i="6" s="1"/>
  <c r="M23" i="6" s="1"/>
  <c r="L374" i="6"/>
  <c r="L456" i="6"/>
  <c r="J141" i="6"/>
  <c r="K141" i="6" s="1"/>
  <c r="J117" i="6"/>
  <c r="K117" i="6" s="1"/>
  <c r="S117" i="6" s="1"/>
  <c r="J284" i="6"/>
  <c r="K284" i="6" s="1"/>
  <c r="L68" i="6"/>
  <c r="J243" i="6"/>
  <c r="K243" i="6" s="1"/>
  <c r="J336" i="6"/>
  <c r="K336" i="6" s="1"/>
  <c r="S336" i="6" s="1"/>
  <c r="L217" i="6"/>
  <c r="L58" i="6"/>
  <c r="L136" i="6"/>
  <c r="J572" i="6"/>
  <c r="K572" i="6" s="1"/>
  <c r="J567" i="6"/>
  <c r="K567" i="6" s="1"/>
  <c r="L462" i="6"/>
  <c r="J542" i="6"/>
  <c r="K542" i="6" s="1"/>
  <c r="L603" i="6"/>
  <c r="J541" i="6"/>
  <c r="K541" i="6" s="1"/>
  <c r="L499" i="6"/>
  <c r="J543" i="6"/>
  <c r="K543" i="6" s="1"/>
  <c r="J466" i="6"/>
  <c r="K466" i="6" s="1"/>
  <c r="S466" i="6" s="1"/>
  <c r="J256" i="6"/>
  <c r="K256" i="6" s="1"/>
  <c r="J469" i="6"/>
  <c r="K469" i="6" s="1"/>
  <c r="L206" i="6"/>
  <c r="L95" i="6"/>
  <c r="J93" i="6"/>
  <c r="K93" i="6" s="1"/>
  <c r="J91" i="6"/>
  <c r="K91" i="6" s="1"/>
  <c r="J309" i="6"/>
  <c r="K309" i="6" s="1"/>
  <c r="J100" i="6"/>
  <c r="K100" i="6" s="1"/>
  <c r="L149" i="6"/>
  <c r="L508" i="6"/>
  <c r="L42" i="6"/>
  <c r="J545" i="6"/>
  <c r="K545" i="6" s="1"/>
  <c r="M545" i="6" s="1"/>
  <c r="J92" i="6"/>
  <c r="K92" i="6" s="1"/>
  <c r="J136" i="6"/>
  <c r="K136" i="6" s="1"/>
  <c r="J52" i="6"/>
  <c r="K52" i="6" s="1"/>
  <c r="L184" i="6"/>
  <c r="L311" i="6"/>
  <c r="L61" i="6"/>
  <c r="L246" i="6"/>
  <c r="L44" i="6"/>
  <c r="L572" i="6"/>
  <c r="J388" i="6"/>
  <c r="K388" i="6" s="1"/>
  <c r="S388" i="6" s="1"/>
  <c r="L547" i="6"/>
  <c r="L377" i="6"/>
  <c r="L513" i="6"/>
  <c r="L509" i="6"/>
  <c r="J481" i="6"/>
  <c r="K481" i="6" s="1"/>
  <c r="M481" i="6" s="1"/>
  <c r="L361" i="6"/>
  <c r="J478" i="6"/>
  <c r="K478" i="6" s="1"/>
  <c r="J525" i="6"/>
  <c r="K525" i="6" s="1"/>
  <c r="J287" i="6"/>
  <c r="K287" i="6" s="1"/>
  <c r="M287" i="6" s="1"/>
  <c r="L529" i="6"/>
  <c r="J393" i="6"/>
  <c r="K393" i="6" s="1"/>
  <c r="S393" i="6" s="1"/>
  <c r="L214" i="6"/>
  <c r="J514" i="6"/>
  <c r="K514" i="6" s="1"/>
  <c r="S514" i="6" s="1"/>
  <c r="J503" i="6"/>
  <c r="K503" i="6" s="1"/>
  <c r="J407" i="6"/>
  <c r="K407" i="6" s="1"/>
  <c r="L429" i="6"/>
  <c r="L418" i="6"/>
  <c r="L473" i="6"/>
  <c r="L387" i="6"/>
  <c r="J205" i="6"/>
  <c r="K205" i="6" s="1"/>
  <c r="S205" i="6" s="1"/>
  <c r="J343" i="6"/>
  <c r="K343" i="6" s="1"/>
  <c r="M343" i="6" s="1"/>
  <c r="J186" i="6"/>
  <c r="K186" i="6" s="1"/>
  <c r="L198" i="6"/>
  <c r="L341" i="6"/>
  <c r="J224" i="6"/>
  <c r="K224" i="6" s="1"/>
  <c r="M224" i="6" s="1"/>
  <c r="L354" i="6"/>
  <c r="L441" i="6"/>
  <c r="L180" i="6"/>
  <c r="J187" i="6"/>
  <c r="K187" i="6" s="1"/>
  <c r="L82" i="6"/>
  <c r="J194" i="6"/>
  <c r="K194" i="6" s="1"/>
  <c r="J230" i="6"/>
  <c r="K230" i="6" s="1"/>
  <c r="L195" i="6"/>
  <c r="L163" i="6"/>
  <c r="L181" i="6"/>
  <c r="M181" i="6" s="1"/>
  <c r="R181" i="6" s="1"/>
  <c r="J96" i="6"/>
  <c r="K96" i="6" s="1"/>
  <c r="L212" i="6"/>
  <c r="J121" i="6"/>
  <c r="K121" i="6" s="1"/>
  <c r="L153" i="6"/>
  <c r="J31" i="6"/>
  <c r="K31" i="6" s="1"/>
  <c r="J119" i="6"/>
  <c r="K119" i="6" s="1"/>
  <c r="L177" i="6"/>
  <c r="M177" i="6" s="1"/>
  <c r="R177" i="6" s="1"/>
  <c r="J149" i="6"/>
  <c r="K149" i="6" s="1"/>
  <c r="S149" i="6" s="1"/>
  <c r="L29" i="6"/>
  <c r="J7" i="6"/>
  <c r="K7" i="6" s="1"/>
  <c r="S7" i="6" s="1"/>
  <c r="L25" i="6"/>
  <c r="J81" i="6"/>
  <c r="K81" i="6" s="1"/>
  <c r="J18" i="6"/>
  <c r="K18" i="6" s="1"/>
  <c r="L63" i="6"/>
  <c r="L7" i="6"/>
  <c r="J47" i="6"/>
  <c r="K47" i="6" s="1"/>
  <c r="J374" i="6"/>
  <c r="K374" i="6" s="1"/>
  <c r="L446" i="6"/>
  <c r="L582" i="6"/>
  <c r="J152" i="6"/>
  <c r="K152" i="6" s="1"/>
  <c r="M152" i="6" s="1"/>
  <c r="L475" i="6"/>
  <c r="J467" i="6"/>
  <c r="K467" i="6" s="1"/>
  <c r="J206" i="6"/>
  <c r="K206" i="6" s="1"/>
  <c r="J95" i="6"/>
  <c r="K95" i="6" s="1"/>
  <c r="L87" i="6"/>
  <c r="L89" i="6"/>
  <c r="L309" i="6"/>
  <c r="J436" i="6"/>
  <c r="K436" i="6" s="1"/>
  <c r="M436" i="6" s="1"/>
  <c r="J42" i="6"/>
  <c r="K42" i="6" s="1"/>
  <c r="M42" i="6" s="1"/>
  <c r="L92" i="6"/>
  <c r="L52" i="6"/>
  <c r="J172" i="6"/>
  <c r="K172" i="6" s="1"/>
  <c r="L270" i="6"/>
  <c r="M270" i="6" s="1"/>
  <c r="R270" i="6" s="1"/>
  <c r="J60" i="6"/>
  <c r="K60" i="6" s="1"/>
  <c r="J159" i="6"/>
  <c r="K159" i="6" s="1"/>
  <c r="J330" i="6"/>
  <c r="K330" i="6" s="1"/>
  <c r="J90" i="6"/>
  <c r="K90" i="6" s="1"/>
  <c r="J547" i="6"/>
  <c r="K547" i="6" s="1"/>
  <c r="J377" i="6"/>
  <c r="K377" i="6" s="1"/>
  <c r="M377" i="6" s="1"/>
  <c r="J513" i="6"/>
  <c r="K513" i="6" s="1"/>
  <c r="M513" i="6" s="1"/>
  <c r="J450" i="6"/>
  <c r="K450" i="6" s="1"/>
  <c r="M450" i="6" s="1"/>
  <c r="R450" i="6" s="1"/>
  <c r="J448" i="6"/>
  <c r="K448" i="6" s="1"/>
  <c r="J361" i="6"/>
  <c r="K361" i="6" s="1"/>
  <c r="M361" i="6" s="1"/>
  <c r="J431" i="6"/>
  <c r="K431" i="6" s="1"/>
  <c r="M431" i="6" s="1"/>
  <c r="J511" i="6"/>
  <c r="K511" i="6" s="1"/>
  <c r="M511" i="6" s="1"/>
  <c r="L287" i="6"/>
  <c r="L393" i="6"/>
  <c r="J214" i="6"/>
  <c r="K214" i="6" s="1"/>
  <c r="L490" i="6"/>
  <c r="M490" i="6" s="1"/>
  <c r="L403" i="6"/>
  <c r="J429" i="6"/>
  <c r="K429" i="6" s="1"/>
  <c r="J418" i="6"/>
  <c r="K418" i="6" s="1"/>
  <c r="M418" i="6" s="1"/>
  <c r="J473" i="6"/>
  <c r="K473" i="6" s="1"/>
  <c r="S473" i="6" s="1"/>
  <c r="J387" i="6"/>
  <c r="K387" i="6" s="1"/>
  <c r="M387" i="6" s="1"/>
  <c r="J321" i="6"/>
  <c r="K321" i="6" s="1"/>
  <c r="S321" i="6" s="1"/>
  <c r="J328" i="6"/>
  <c r="K328" i="6" s="1"/>
  <c r="L186" i="6"/>
  <c r="J341" i="6"/>
  <c r="K341" i="6" s="1"/>
  <c r="S341" i="6" s="1"/>
  <c r="J422" i="6"/>
  <c r="K422" i="6" s="1"/>
  <c r="S422" i="6" s="1"/>
  <c r="L440" i="6"/>
  <c r="J245" i="6"/>
  <c r="K245" i="6" s="1"/>
  <c r="J180" i="6"/>
  <c r="K180" i="6" s="1"/>
  <c r="M180" i="6" s="1"/>
  <c r="R180" i="6" s="1"/>
  <c r="J82" i="6"/>
  <c r="K82" i="6" s="1"/>
  <c r="S82" i="6" s="1"/>
  <c r="L179" i="6"/>
  <c r="L230" i="6"/>
  <c r="J163" i="6"/>
  <c r="K163" i="6" s="1"/>
  <c r="M163" i="6" s="1"/>
  <c r="R163" i="6" s="1"/>
  <c r="J181" i="6"/>
  <c r="K181" i="6" s="1"/>
  <c r="J37" i="6"/>
  <c r="K37" i="6" s="1"/>
  <c r="J210" i="6"/>
  <c r="K210" i="6" s="1"/>
  <c r="L121" i="6"/>
  <c r="L145" i="6"/>
  <c r="L94" i="6"/>
  <c r="L119" i="6"/>
  <c r="L169" i="6"/>
  <c r="M169" i="6" s="1"/>
  <c r="R169" i="6" s="1"/>
  <c r="L21" i="6"/>
  <c r="J74" i="6"/>
  <c r="K74" i="6" s="1"/>
  <c r="S74" i="6" s="1"/>
  <c r="J348" i="6"/>
  <c r="K348" i="6" s="1"/>
  <c r="J446" i="6"/>
  <c r="K446" i="6" s="1"/>
  <c r="J582" i="6"/>
  <c r="K582" i="6" s="1"/>
  <c r="L98" i="6"/>
  <c r="L392" i="6"/>
  <c r="J475" i="6"/>
  <c r="K475" i="6" s="1"/>
  <c r="L467" i="6"/>
  <c r="J184" i="6"/>
  <c r="K184" i="6" s="1"/>
  <c r="M184" i="6" s="1"/>
  <c r="L11" i="6"/>
  <c r="J49" i="6"/>
  <c r="K49" i="6" s="1"/>
  <c r="M49" i="6" s="1"/>
  <c r="J296" i="6"/>
  <c r="K296" i="6" s="1"/>
  <c r="L38" i="6"/>
  <c r="J113" i="6"/>
  <c r="K113" i="6" s="1"/>
  <c r="S113" i="6" s="1"/>
  <c r="L495" i="6"/>
  <c r="L84" i="6"/>
  <c r="J140" i="6"/>
  <c r="K140" i="6" s="1"/>
  <c r="M140" i="6" s="1"/>
  <c r="J261" i="6"/>
  <c r="K261" i="6" s="1"/>
  <c r="L159" i="6"/>
  <c r="M159" i="6" s="1"/>
  <c r="R159" i="6" s="1"/>
  <c r="L53" i="6"/>
  <c r="J44" i="6"/>
  <c r="K44" i="6" s="1"/>
  <c r="L542" i="6"/>
  <c r="J487" i="6"/>
  <c r="K487" i="6" s="1"/>
  <c r="M487" i="6" s="1"/>
  <c r="R487" i="6" s="1"/>
  <c r="L593" i="6"/>
  <c r="M593" i="6" s="1"/>
  <c r="R593" i="6" s="1"/>
  <c r="L448" i="6"/>
  <c r="J358" i="6"/>
  <c r="K358" i="6" s="1"/>
  <c r="M358" i="6" s="1"/>
  <c r="L431" i="6"/>
  <c r="L511" i="6"/>
  <c r="L414" i="6"/>
  <c r="J222" i="6"/>
  <c r="K222" i="6" s="1"/>
  <c r="S222" i="6" s="1"/>
  <c r="J517" i="6"/>
  <c r="K517" i="6" s="1"/>
  <c r="M517" i="6" s="1"/>
  <c r="J489" i="6"/>
  <c r="K489" i="6" s="1"/>
  <c r="M489" i="6" s="1"/>
  <c r="J403" i="6"/>
  <c r="K403" i="6" s="1"/>
  <c r="M403" i="6" s="1"/>
  <c r="L419" i="6"/>
  <c r="L321" i="6"/>
  <c r="L340" i="6"/>
  <c r="J238" i="6"/>
  <c r="K238" i="6" s="1"/>
  <c r="L328" i="6"/>
  <c r="J311" i="6"/>
  <c r="K311" i="6" s="1"/>
  <c r="M311" i="6" s="1"/>
  <c r="L422" i="6"/>
  <c r="L291" i="6"/>
  <c r="J440" i="6"/>
  <c r="K440" i="6" s="1"/>
  <c r="L362" i="6"/>
  <c r="L245" i="6"/>
  <c r="J260" i="6"/>
  <c r="K260" i="6" s="1"/>
  <c r="S260" i="6" s="1"/>
  <c r="J138" i="6"/>
  <c r="K138" i="6" s="1"/>
  <c r="L234" i="6"/>
  <c r="L128" i="6"/>
  <c r="L244" i="6"/>
  <c r="J179" i="6"/>
  <c r="K179" i="6" s="1"/>
  <c r="J220" i="6"/>
  <c r="K220" i="6" s="1"/>
  <c r="L37" i="6"/>
  <c r="M37" i="6" s="1"/>
  <c r="R37" i="6" s="1"/>
  <c r="L210" i="6"/>
  <c r="M210" i="6" s="1"/>
  <c r="R210" i="6" s="1"/>
  <c r="J281" i="6"/>
  <c r="K281" i="6" s="1"/>
  <c r="M281" i="6" s="1"/>
  <c r="J145" i="6"/>
  <c r="K145" i="6" s="1"/>
  <c r="S145" i="6" s="1"/>
  <c r="J94" i="6"/>
  <c r="K94" i="6" s="1"/>
  <c r="S94" i="6" s="1"/>
  <c r="L134" i="6"/>
  <c r="J57" i="6"/>
  <c r="K57" i="6" s="1"/>
  <c r="S57" i="6" s="1"/>
  <c r="L81" i="6"/>
  <c r="L18" i="6"/>
  <c r="J178" i="6"/>
  <c r="K178" i="6" s="1"/>
  <c r="J21" i="6"/>
  <c r="K21" i="6" s="1"/>
  <c r="S21" i="6" s="1"/>
  <c r="J16" i="6"/>
  <c r="K16" i="6" s="1"/>
  <c r="L459" i="6"/>
  <c r="J251" i="6"/>
  <c r="K251" i="6" s="1"/>
  <c r="J333" i="6"/>
  <c r="K333" i="6" s="1"/>
  <c r="L561" i="6"/>
  <c r="J98" i="6"/>
  <c r="K98" i="6" s="1"/>
  <c r="J301" i="6"/>
  <c r="K301" i="6" s="1"/>
  <c r="J322" i="6"/>
  <c r="K322" i="6" s="1"/>
  <c r="J173" i="6"/>
  <c r="K173" i="6" s="1"/>
  <c r="J266" i="6"/>
  <c r="K266" i="6" s="1"/>
  <c r="L45" i="6"/>
  <c r="J219" i="6"/>
  <c r="K219" i="6" s="1"/>
  <c r="M219" i="6" s="1"/>
  <c r="J38" i="6"/>
  <c r="K38" i="6" s="1"/>
  <c r="M38" i="6" s="1"/>
  <c r="J419" i="6"/>
  <c r="K419" i="6" s="1"/>
  <c r="S419" i="6" s="1"/>
  <c r="L449" i="6"/>
  <c r="J84" i="6"/>
  <c r="K84" i="6" s="1"/>
  <c r="L79" i="6"/>
  <c r="L148" i="6"/>
  <c r="M148" i="6" s="1"/>
  <c r="R148" i="6" s="1"/>
  <c r="J30" i="6"/>
  <c r="K30" i="6" s="1"/>
  <c r="S30" i="6" s="1"/>
  <c r="J15" i="6"/>
  <c r="K15" i="6" s="1"/>
  <c r="L487" i="6"/>
  <c r="J593" i="6"/>
  <c r="K593" i="6" s="1"/>
  <c r="L461" i="6"/>
  <c r="J595" i="6"/>
  <c r="K595" i="6" s="1"/>
  <c r="M595" i="6" s="1"/>
  <c r="J444" i="6"/>
  <c r="K444" i="6" s="1"/>
  <c r="L310" i="6"/>
  <c r="J452" i="6"/>
  <c r="K452" i="6" s="1"/>
  <c r="S452" i="6" s="1"/>
  <c r="J485" i="6"/>
  <c r="K485" i="6" s="1"/>
  <c r="M485" i="6" s="1"/>
  <c r="L258" i="6"/>
  <c r="J414" i="6"/>
  <c r="K414" i="6" s="1"/>
  <c r="L599" i="6"/>
  <c r="L489" i="6"/>
  <c r="L447" i="6"/>
  <c r="J455" i="6"/>
  <c r="K455" i="6" s="1"/>
  <c r="M455" i="6" s="1"/>
  <c r="R455" i="6" s="1"/>
  <c r="J415" i="6"/>
  <c r="K415" i="6" s="1"/>
  <c r="S415" i="6" s="1"/>
  <c r="J451" i="6"/>
  <c r="K451" i="6" s="1"/>
  <c r="M451" i="6" s="1"/>
  <c r="R451" i="6" s="1"/>
  <c r="J400" i="6"/>
  <c r="K400" i="6" s="1"/>
  <c r="M400" i="6" s="1"/>
  <c r="R400" i="6" s="1"/>
  <c r="J340" i="6"/>
  <c r="K340" i="6" s="1"/>
  <c r="M340" i="6" s="1"/>
  <c r="L238" i="6"/>
  <c r="M238" i="6" s="1"/>
  <c r="R238" i="6" s="1"/>
  <c r="J273" i="6"/>
  <c r="K273" i="6" s="1"/>
  <c r="S273" i="6" s="1"/>
  <c r="J300" i="6"/>
  <c r="K300" i="6" s="1"/>
  <c r="L329" i="6"/>
  <c r="J291" i="6"/>
  <c r="K291" i="6" s="1"/>
  <c r="J411" i="6"/>
  <c r="K411" i="6" s="1"/>
  <c r="J362" i="6"/>
  <c r="K362" i="6" s="1"/>
  <c r="M362" i="6" s="1"/>
  <c r="L125" i="6"/>
  <c r="J234" i="6"/>
  <c r="K234" i="6" s="1"/>
  <c r="M234" i="6" s="1"/>
  <c r="J128" i="6"/>
  <c r="K128" i="6" s="1"/>
  <c r="M128" i="6" s="1"/>
  <c r="L267" i="6"/>
  <c r="M267" i="6" s="1"/>
  <c r="R267" i="6" s="1"/>
  <c r="T267" i="6" s="1"/>
  <c r="L144" i="6"/>
  <c r="J162" i="6"/>
  <c r="K162" i="6" s="1"/>
  <c r="L220" i="6"/>
  <c r="L118" i="6"/>
  <c r="L281" i="6"/>
  <c r="J200" i="6"/>
  <c r="K200" i="6" s="1"/>
  <c r="L50" i="6"/>
  <c r="J134" i="6"/>
  <c r="K134" i="6" s="1"/>
  <c r="S134" i="6" s="1"/>
  <c r="L57" i="6"/>
  <c r="M57" i="6" s="1"/>
  <c r="R57" i="6" s="1"/>
  <c r="L156" i="6"/>
  <c r="M156" i="6" s="1"/>
  <c r="R156" i="6" s="1"/>
  <c r="L135" i="6"/>
  <c r="M135" i="6" s="1"/>
  <c r="R135" i="6" s="1"/>
  <c r="J130" i="6"/>
  <c r="K130" i="6" s="1"/>
  <c r="S130" i="6" s="1"/>
  <c r="J131" i="6"/>
  <c r="K131" i="6" s="1"/>
  <c r="L30" i="6"/>
  <c r="M30" i="6" s="1"/>
  <c r="L16" i="6"/>
  <c r="L47" i="6"/>
  <c r="J457" i="6"/>
  <c r="K457" i="6" s="1"/>
  <c r="L251" i="6"/>
  <c r="J606" i="6"/>
  <c r="K606" i="6" s="1"/>
  <c r="J561" i="6"/>
  <c r="K561" i="6" s="1"/>
  <c r="J599" i="6"/>
  <c r="K599" i="6" s="1"/>
  <c r="L264" i="6"/>
  <c r="L320" i="6"/>
  <c r="L332" i="6"/>
  <c r="J80" i="6"/>
  <c r="K80" i="6" s="1"/>
  <c r="L173" i="6"/>
  <c r="L266" i="6"/>
  <c r="M266" i="6" s="1"/>
  <c r="J45" i="6"/>
  <c r="K45" i="6" s="1"/>
  <c r="J161" i="6"/>
  <c r="K161" i="6" s="1"/>
  <c r="M161" i="6" s="1"/>
  <c r="J406" i="6"/>
  <c r="K406" i="6" s="1"/>
  <c r="M406" i="6" s="1"/>
  <c r="L417" i="6"/>
  <c r="L74" i="6"/>
  <c r="L380" i="6"/>
  <c r="L189" i="6"/>
  <c r="L606" i="6"/>
  <c r="J454" i="6"/>
  <c r="K454" i="6" s="1"/>
  <c r="J610" i="6"/>
  <c r="K610" i="6" s="1"/>
  <c r="J264" i="6"/>
  <c r="K264" i="6" s="1"/>
  <c r="J515" i="6"/>
  <c r="K515" i="6" s="1"/>
  <c r="L330" i="6"/>
  <c r="J409" i="6"/>
  <c r="K409" i="6" s="1"/>
  <c r="M409" i="6" s="1"/>
  <c r="L80" i="6"/>
  <c r="J122" i="6"/>
  <c r="K122" i="6" s="1"/>
  <c r="M122" i="6" s="1"/>
  <c r="L262" i="6"/>
  <c r="J34" i="6"/>
  <c r="K34" i="6" s="1"/>
  <c r="M34" i="6" s="1"/>
  <c r="L155" i="6"/>
  <c r="J384" i="6"/>
  <c r="K384" i="6" s="1"/>
  <c r="J423" i="6"/>
  <c r="K423" i="6" s="1"/>
  <c r="J397" i="6"/>
  <c r="K397" i="6" s="1"/>
  <c r="J283" i="6"/>
  <c r="K283" i="6" s="1"/>
  <c r="J189" i="6"/>
  <c r="K189" i="6" s="1"/>
  <c r="L425" i="6"/>
  <c r="J540" i="6"/>
  <c r="K540" i="6" s="1"/>
  <c r="S540" i="6" s="1"/>
  <c r="L154" i="6"/>
  <c r="L515" i="6"/>
  <c r="J460" i="6"/>
  <c r="K460" i="6" s="1"/>
  <c r="L295" i="6"/>
  <c r="L112" i="6"/>
  <c r="L34" i="6"/>
  <c r="J155" i="6"/>
  <c r="K155" i="6" s="1"/>
  <c r="L401" i="6"/>
  <c r="J395" i="6"/>
  <c r="K395" i="6" s="1"/>
  <c r="S395" i="6" s="1"/>
  <c r="J212" i="6"/>
  <c r="K212" i="6" s="1"/>
  <c r="S212" i="6" s="1"/>
  <c r="L283" i="6"/>
  <c r="L282" i="6"/>
  <c r="J139" i="6"/>
  <c r="K139" i="6" s="1"/>
  <c r="S139" i="6" s="1"/>
  <c r="J530" i="6"/>
  <c r="K530" i="6" s="1"/>
  <c r="M530" i="6" s="1"/>
  <c r="L421" i="6"/>
  <c r="J585" i="6"/>
  <c r="K585" i="6" s="1"/>
  <c r="J562" i="6"/>
  <c r="K562" i="6" s="1"/>
  <c r="L261" i="6"/>
  <c r="J248" i="6"/>
  <c r="K248" i="6" s="1"/>
  <c r="J112" i="6"/>
  <c r="K112" i="6" s="1"/>
  <c r="J146" i="6"/>
  <c r="K146" i="6" s="1"/>
  <c r="L106" i="6"/>
  <c r="J600" i="6"/>
  <c r="K600" i="6" s="1"/>
  <c r="L534" i="6"/>
  <c r="L257" i="6"/>
  <c r="J217" i="6"/>
  <c r="K217" i="6" s="1"/>
  <c r="L478" i="6"/>
  <c r="L476" i="6"/>
  <c r="L530" i="6"/>
  <c r="J421" i="6"/>
  <c r="K421" i="6" s="1"/>
  <c r="L568" i="6"/>
  <c r="L597" i="6"/>
  <c r="J244" i="6"/>
  <c r="K244" i="6" s="1"/>
  <c r="L132" i="6"/>
  <c r="J605" i="6"/>
  <c r="K605" i="6" s="1"/>
  <c r="M605" i="6" s="1"/>
  <c r="J584" i="6"/>
  <c r="K584" i="6" s="1"/>
  <c r="S584" i="6" s="1"/>
  <c r="J191" i="6"/>
  <c r="K191" i="6" s="1"/>
  <c r="L532" i="6"/>
  <c r="J147" i="6"/>
  <c r="K147" i="6" s="1"/>
  <c r="J174" i="6"/>
  <c r="K174" i="6" s="1"/>
  <c r="J516" i="6"/>
  <c r="K516" i="6" s="1"/>
  <c r="M516" i="6" s="1"/>
  <c r="L394" i="6"/>
  <c r="L523" i="6"/>
  <c r="L587" i="6"/>
  <c r="L345" i="6"/>
  <c r="L253" i="6"/>
  <c r="L236" i="6"/>
  <c r="J78" i="6"/>
  <c r="K78" i="6" s="1"/>
  <c r="J132" i="6"/>
  <c r="K132" i="6" s="1"/>
  <c r="L313" i="6"/>
  <c r="L109" i="6"/>
  <c r="J557" i="6"/>
  <c r="K557" i="6" s="1"/>
  <c r="L191" i="6"/>
  <c r="L510" i="6"/>
  <c r="L141" i="6"/>
  <c r="J208" i="6"/>
  <c r="K208" i="6" s="1"/>
  <c r="M208" i="6" s="1"/>
  <c r="L174" i="6"/>
  <c r="L355" i="6"/>
  <c r="M355" i="6" s="1"/>
  <c r="R355" i="6" s="1"/>
  <c r="T355" i="6" s="1"/>
  <c r="L379" i="6"/>
  <c r="L554" i="6"/>
  <c r="L504" i="6"/>
  <c r="J218" i="6"/>
  <c r="K218" i="6" s="1"/>
  <c r="M218" i="6" s="1"/>
  <c r="J110" i="6"/>
  <c r="K110" i="6" s="1"/>
  <c r="J66" i="6"/>
  <c r="K66" i="6" s="1"/>
  <c r="L91" i="6"/>
  <c r="J313" i="6"/>
  <c r="K313" i="6" s="1"/>
  <c r="M313" i="6" s="1"/>
  <c r="L520" i="6"/>
  <c r="L166" i="6"/>
  <c r="M166" i="6" s="1"/>
  <c r="R166" i="6" s="1"/>
  <c r="T166" i="6" s="1"/>
  <c r="J508" i="6"/>
  <c r="K508" i="6" s="1"/>
  <c r="S508" i="6" s="1"/>
  <c r="J143" i="6"/>
  <c r="K143" i="6" s="1"/>
  <c r="M143" i="6" s="1"/>
  <c r="J71" i="6"/>
  <c r="K71" i="6" s="1"/>
  <c r="J318" i="6"/>
  <c r="K318" i="6" s="1"/>
  <c r="L99" i="6"/>
  <c r="L56" i="6"/>
  <c r="L110" i="6"/>
  <c r="L388" i="6"/>
  <c r="J550" i="6"/>
  <c r="K550" i="6" s="1"/>
  <c r="S550" i="6" s="1"/>
  <c r="J538" i="6"/>
  <c r="K538" i="6" s="1"/>
  <c r="S538" i="6" s="1"/>
  <c r="J509" i="6"/>
  <c r="K509" i="6" s="1"/>
  <c r="M509" i="6" s="1"/>
  <c r="J608" i="6"/>
  <c r="K608" i="6" s="1"/>
  <c r="M608" i="6" s="1"/>
  <c r="J391" i="6"/>
  <c r="K391" i="6" s="1"/>
  <c r="M391" i="6" s="1"/>
  <c r="L404" i="6"/>
  <c r="L525" i="6"/>
  <c r="J366" i="6"/>
  <c r="K366" i="6" s="1"/>
  <c r="J298" i="6"/>
  <c r="K298" i="6" s="1"/>
  <c r="M298" i="6" s="1"/>
  <c r="J529" i="6"/>
  <c r="K529" i="6" s="1"/>
  <c r="M529" i="6" s="1"/>
  <c r="L514" i="6"/>
  <c r="L503" i="6"/>
  <c r="L465" i="6"/>
  <c r="L407" i="6"/>
  <c r="L205" i="6"/>
  <c r="L344" i="6"/>
  <c r="L188" i="6"/>
  <c r="J198" i="6"/>
  <c r="K198" i="6" s="1"/>
  <c r="J354" i="6"/>
  <c r="K354" i="6" s="1"/>
  <c r="J269" i="6"/>
  <c r="K269" i="6" s="1"/>
  <c r="J215" i="6"/>
  <c r="K215" i="6" s="1"/>
  <c r="L187" i="6"/>
  <c r="J280" i="6"/>
  <c r="K280" i="6" s="1"/>
  <c r="L294" i="6"/>
  <c r="M294" i="6" s="1"/>
  <c r="R294" i="6" s="1"/>
  <c r="L235" i="6"/>
  <c r="L194" i="6"/>
  <c r="J195" i="6"/>
  <c r="K195" i="6" s="1"/>
  <c r="J170" i="6"/>
  <c r="K170" i="6" s="1"/>
  <c r="L96" i="6"/>
  <c r="J6" i="6"/>
  <c r="K6" i="6" s="1"/>
  <c r="M6" i="6" s="1"/>
  <c r="J39" i="6"/>
  <c r="K39" i="6" s="1"/>
  <c r="J199" i="6"/>
  <c r="K199" i="6" s="1"/>
  <c r="S199" i="6" s="1"/>
  <c r="L185" i="6"/>
  <c r="M185" i="6" s="1"/>
  <c r="R185" i="6" s="1"/>
  <c r="J385" i="6"/>
  <c r="K385" i="6" s="1"/>
  <c r="L314" i="6"/>
  <c r="J27" i="6"/>
  <c r="K27" i="6" s="1"/>
  <c r="M27" i="6" s="1"/>
  <c r="L40" i="6"/>
  <c r="M40" i="6" s="1"/>
  <c r="R40" i="6" s="1"/>
  <c r="J144" i="6"/>
  <c r="K144" i="6" s="1"/>
  <c r="S144" i="6" s="1"/>
  <c r="L289" i="6"/>
  <c r="L268" i="6"/>
  <c r="L608" i="6"/>
  <c r="S272" i="6"/>
  <c r="L75" i="6"/>
  <c r="M75" i="6" s="1"/>
  <c r="R75" i="6" s="1"/>
  <c r="T75" i="6" s="1"/>
  <c r="R123" i="6"/>
  <c r="L10" i="6"/>
  <c r="J240" i="6"/>
  <c r="K240" i="6" s="1"/>
  <c r="M240" i="6" s="1"/>
  <c r="R240" i="6" s="1"/>
  <c r="J278" i="6"/>
  <c r="K278" i="6" s="1"/>
  <c r="R278" i="6" s="1"/>
  <c r="L299" i="6"/>
  <c r="J290" i="6"/>
  <c r="K290" i="6" s="1"/>
  <c r="J258" i="6"/>
  <c r="K258" i="6" s="1"/>
  <c r="L371" i="6"/>
  <c r="L65" i="6"/>
  <c r="L120" i="6"/>
  <c r="L69" i="6"/>
  <c r="L48" i="6"/>
  <c r="J50" i="6"/>
  <c r="K50" i="6" s="1"/>
  <c r="S50" i="6" s="1"/>
  <c r="L103" i="6"/>
  <c r="L170" i="6"/>
  <c r="L232" i="6"/>
  <c r="J255" i="6"/>
  <c r="K255" i="6" s="1"/>
  <c r="S255" i="6" s="1"/>
  <c r="L327" i="6"/>
  <c r="L269" i="6"/>
  <c r="L411" i="6"/>
  <c r="M411" i="6" s="1"/>
  <c r="R411" i="6" s="1"/>
  <c r="J410" i="6"/>
  <c r="K410" i="6" s="1"/>
  <c r="M410" i="6" s="1"/>
  <c r="J299" i="6"/>
  <c r="K299" i="6" s="1"/>
  <c r="J331" i="6"/>
  <c r="K331" i="6" s="1"/>
  <c r="S331" i="6" s="1"/>
  <c r="L290" i="6"/>
  <c r="M290" i="6" s="1"/>
  <c r="R290" i="6" s="1"/>
  <c r="L415" i="6"/>
  <c r="L357" i="6"/>
  <c r="J465" i="6"/>
  <c r="K465" i="6" s="1"/>
  <c r="J351" i="6"/>
  <c r="K351" i="6" s="1"/>
  <c r="J389" i="6"/>
  <c r="K389" i="6" s="1"/>
  <c r="J522" i="6"/>
  <c r="K522" i="6" s="1"/>
  <c r="J495" i="6"/>
  <c r="K495" i="6" s="1"/>
  <c r="M495" i="6" s="1"/>
  <c r="L580" i="6"/>
  <c r="J484" i="6"/>
  <c r="K484" i="6" s="1"/>
  <c r="S484" i="6" s="1"/>
  <c r="L598" i="6"/>
  <c r="M598" i="6" s="1"/>
  <c r="R598" i="6" s="1"/>
  <c r="S126" i="6"/>
  <c r="J378" i="6"/>
  <c r="K378" i="6" s="1"/>
  <c r="L352" i="6"/>
  <c r="M43" i="6"/>
  <c r="R43" i="6" s="1"/>
  <c r="S43" i="6"/>
  <c r="M150" i="6"/>
  <c r="R150" i="6" s="1"/>
  <c r="S150" i="6"/>
  <c r="J129" i="6"/>
  <c r="K129" i="6" s="1"/>
  <c r="S129" i="6" s="1"/>
  <c r="J289" i="6"/>
  <c r="K289" i="6" s="1"/>
  <c r="M289" i="6" s="1"/>
  <c r="J271" i="6"/>
  <c r="K271" i="6" s="1"/>
  <c r="S271" i="6" s="1"/>
  <c r="J192" i="6"/>
  <c r="K192" i="6" s="1"/>
  <c r="S192" i="6" s="1"/>
  <c r="L237" i="6"/>
  <c r="L59" i="6"/>
  <c r="J87" i="6"/>
  <c r="K87" i="6" s="1"/>
  <c r="M87" i="6" s="1"/>
  <c r="L240" i="6"/>
  <c r="J324" i="6"/>
  <c r="K324" i="6" s="1"/>
  <c r="J59" i="6"/>
  <c r="K59" i="6" s="1"/>
  <c r="J216" i="6"/>
  <c r="K216" i="6" s="1"/>
  <c r="M216" i="6" s="1"/>
  <c r="R216" i="6" s="1"/>
  <c r="L255" i="6"/>
  <c r="L552" i="6"/>
  <c r="M552" i="6" s="1"/>
  <c r="R552" i="6" s="1"/>
  <c r="J494" i="6"/>
  <c r="K494" i="6" s="1"/>
  <c r="M494" i="6" s="1"/>
  <c r="J25" i="6"/>
  <c r="K25" i="6" s="1"/>
  <c r="S25" i="6" s="1"/>
  <c r="L12" i="6"/>
  <c r="M12" i="6" s="1"/>
  <c r="J75" i="6"/>
  <c r="K75" i="6" s="1"/>
  <c r="J62" i="6"/>
  <c r="K62" i="6" s="1"/>
  <c r="S62" i="6" s="1"/>
  <c r="J116" i="6"/>
  <c r="K116" i="6" s="1"/>
  <c r="L19" i="6"/>
  <c r="M19" i="6" s="1"/>
  <c r="J65" i="6"/>
  <c r="K65" i="6" s="1"/>
  <c r="S65" i="6" s="1"/>
  <c r="L88" i="6"/>
  <c r="L62" i="6"/>
  <c r="J120" i="6"/>
  <c r="K120" i="6" s="1"/>
  <c r="S120" i="6" s="1"/>
  <c r="J69" i="6"/>
  <c r="K69" i="6" s="1"/>
  <c r="S69" i="6" s="1"/>
  <c r="J48" i="6"/>
  <c r="K48" i="6" s="1"/>
  <c r="M48" i="6" s="1"/>
  <c r="L31" i="6"/>
  <c r="M31" i="6" s="1"/>
  <c r="R31" i="6" s="1"/>
  <c r="J153" i="6"/>
  <c r="K153" i="6" s="1"/>
  <c r="S153" i="6" s="1"/>
  <c r="J171" i="6"/>
  <c r="K171" i="6" s="1"/>
  <c r="J103" i="6"/>
  <c r="K103" i="6" s="1"/>
  <c r="J232" i="6"/>
  <c r="K232" i="6" s="1"/>
  <c r="M232" i="6" s="1"/>
  <c r="J235" i="6"/>
  <c r="K235" i="6" s="1"/>
  <c r="L346" i="6"/>
  <c r="J125" i="6"/>
  <c r="K125" i="6" s="1"/>
  <c r="J202" i="6"/>
  <c r="K202" i="6" s="1"/>
  <c r="M202" i="6" s="1"/>
  <c r="R202" i="6" s="1"/>
  <c r="L326" i="6"/>
  <c r="L229" i="6"/>
  <c r="L336" i="6"/>
  <c r="J335" i="6"/>
  <c r="K335" i="6" s="1"/>
  <c r="J357" i="6"/>
  <c r="K357" i="6" s="1"/>
  <c r="S357" i="6" s="1"/>
  <c r="L351" i="6"/>
  <c r="L359" i="6"/>
  <c r="L5" i="6"/>
  <c r="L223" i="6"/>
  <c r="M223" i="6" s="1"/>
  <c r="R223" i="6" s="1"/>
  <c r="L507" i="6"/>
  <c r="M507" i="6" s="1"/>
  <c r="R507" i="6" s="1"/>
  <c r="J580" i="6"/>
  <c r="K580" i="6" s="1"/>
  <c r="S580" i="6" s="1"/>
  <c r="L550" i="6"/>
  <c r="J347" i="6"/>
  <c r="K347" i="6" s="1"/>
  <c r="S347" i="6" s="1"/>
  <c r="L77" i="6"/>
  <c r="M435" i="6"/>
  <c r="S435" i="6"/>
  <c r="J51" i="6"/>
  <c r="K51" i="6" s="1"/>
  <c r="S51" i="6" s="1"/>
  <c r="S54" i="6"/>
  <c r="L73" i="6"/>
  <c r="J228" i="6"/>
  <c r="K228" i="6" s="1"/>
  <c r="L500" i="6"/>
  <c r="L384" i="6"/>
  <c r="J137" i="6"/>
  <c r="K137" i="6" s="1"/>
  <c r="M137" i="6" s="1"/>
  <c r="J295" i="6"/>
  <c r="K295" i="6" s="1"/>
  <c r="S295" i="6" s="1"/>
  <c r="L216" i="6"/>
  <c r="L278" i="6"/>
  <c r="J314" i="6"/>
  <c r="K314" i="6" s="1"/>
  <c r="J339" i="6"/>
  <c r="K339" i="6" s="1"/>
  <c r="S339" i="6" s="1"/>
  <c r="L543" i="6"/>
  <c r="L116" i="6"/>
  <c r="M116" i="6" s="1"/>
  <c r="R116" i="6" s="1"/>
  <c r="L280" i="6"/>
  <c r="J327" i="6"/>
  <c r="K327" i="6" s="1"/>
  <c r="L389" i="6"/>
  <c r="L318" i="6"/>
  <c r="J72" i="6"/>
  <c r="K72" i="6" s="1"/>
  <c r="L171" i="6"/>
  <c r="L133" i="6"/>
  <c r="J118" i="6"/>
  <c r="K118" i="6" s="1"/>
  <c r="S118" i="6" s="1"/>
  <c r="J257" i="6"/>
  <c r="K257" i="6" s="1"/>
  <c r="J346" i="6"/>
  <c r="K346" i="6" s="1"/>
  <c r="L215" i="6"/>
  <c r="L202" i="6"/>
  <c r="L233" i="6"/>
  <c r="J326" i="6"/>
  <c r="K326" i="6" s="1"/>
  <c r="L466" i="6"/>
  <c r="J229" i="6"/>
  <c r="K229" i="6" s="1"/>
  <c r="S229" i="6" s="1"/>
  <c r="L368" i="6"/>
  <c r="J344" i="6"/>
  <c r="K344" i="6" s="1"/>
  <c r="S344" i="6" s="1"/>
  <c r="L335" i="6"/>
  <c r="L540" i="6"/>
  <c r="L518" i="6"/>
  <c r="L395" i="6"/>
  <c r="M395" i="6" s="1"/>
  <c r="L558" i="6"/>
  <c r="J367" i="6"/>
  <c r="K367" i="6" s="1"/>
  <c r="M367" i="6" s="1"/>
  <c r="J554" i="6"/>
  <c r="K554" i="6" s="1"/>
  <c r="S554" i="6" s="1"/>
  <c r="L366" i="6"/>
  <c r="J417" i="6"/>
  <c r="K417" i="6" s="1"/>
  <c r="J5" i="6"/>
  <c r="K5" i="6" s="1"/>
  <c r="J507" i="6"/>
  <c r="K507" i="6" s="1"/>
  <c r="S507" i="6" s="1"/>
  <c r="L595" i="6"/>
  <c r="L579" i="6"/>
  <c r="S464" i="6"/>
  <c r="S401" i="6"/>
  <c r="J77" i="6"/>
  <c r="K77" i="6" s="1"/>
  <c r="M114" i="6"/>
  <c r="R114" i="6" s="1"/>
  <c r="T114" i="6" s="1"/>
  <c r="M557" i="6"/>
  <c r="S247" i="6"/>
  <c r="S193" i="6"/>
  <c r="T193" i="6" s="1"/>
  <c r="S178" i="6"/>
  <c r="M56" i="6"/>
  <c r="R56" i="6"/>
  <c r="S56" i="6"/>
  <c r="J104" i="6"/>
  <c r="K104" i="6" s="1"/>
  <c r="M104" i="6" s="1"/>
  <c r="R104" i="6" s="1"/>
  <c r="J433" i="6"/>
  <c r="K433" i="6" s="1"/>
  <c r="R433" i="6" s="1"/>
  <c r="L397" i="6"/>
  <c r="M397" i="6" s="1"/>
  <c r="L315" i="6"/>
  <c r="J447" i="6"/>
  <c r="K447" i="6" s="1"/>
  <c r="L324" i="6"/>
  <c r="J404" i="6"/>
  <c r="K404" i="6" s="1"/>
  <c r="J461" i="6"/>
  <c r="K461" i="6" s="1"/>
  <c r="S461" i="6" s="1"/>
  <c r="L39" i="6"/>
  <c r="J10" i="6"/>
  <c r="K10" i="6" s="1"/>
  <c r="S10" i="6" s="1"/>
  <c r="L199" i="6"/>
  <c r="L385" i="6"/>
  <c r="L228" i="6"/>
  <c r="J500" i="6"/>
  <c r="K500" i="6" s="1"/>
  <c r="L444" i="6"/>
  <c r="J536" i="6"/>
  <c r="K536" i="6" s="1"/>
  <c r="J67" i="6"/>
  <c r="K67" i="6" s="1"/>
  <c r="L27" i="6"/>
  <c r="J40" i="6"/>
  <c r="K40" i="6" s="1"/>
  <c r="S40" i="6" s="1"/>
  <c r="S221" i="6"/>
  <c r="L331" i="6"/>
  <c r="L26" i="6"/>
  <c r="M26" i="6" s="1"/>
  <c r="R26" i="6" s="1"/>
  <c r="T26" i="6" s="1"/>
  <c r="J88" i="6"/>
  <c r="K88" i="6" s="1"/>
  <c r="S88" i="6" s="1"/>
  <c r="L14" i="6"/>
  <c r="J17" i="6"/>
  <c r="K17" i="6" s="1"/>
  <c r="M17" i="6" s="1"/>
  <c r="L142" i="6"/>
  <c r="M142" i="6" s="1"/>
  <c r="R142" i="6" s="1"/>
  <c r="L72" i="6"/>
  <c r="L200" i="6"/>
  <c r="M200" i="6" s="1"/>
  <c r="R200" i="6" s="1"/>
  <c r="T200" i="6" s="1"/>
  <c r="L164" i="6"/>
  <c r="J133" i="6"/>
  <c r="K133" i="6" s="1"/>
  <c r="S133" i="6" s="1"/>
  <c r="S114" i="6"/>
  <c r="L102" i="6"/>
  <c r="M102" i="6" s="1"/>
  <c r="R102" i="6" s="1"/>
  <c r="J176" i="6"/>
  <c r="K176" i="6" s="1"/>
  <c r="M176" i="6" s="1"/>
  <c r="J233" i="6"/>
  <c r="K233" i="6" s="1"/>
  <c r="S233" i="6" s="1"/>
  <c r="S242" i="6"/>
  <c r="J368" i="6"/>
  <c r="K368" i="6" s="1"/>
  <c r="S368" i="6" s="1"/>
  <c r="J399" i="6"/>
  <c r="K399" i="6" s="1"/>
  <c r="M399" i="6" s="1"/>
  <c r="L551" i="6"/>
  <c r="J480" i="6"/>
  <c r="K480" i="6" s="1"/>
  <c r="M480" i="6" s="1"/>
  <c r="L367" i="6"/>
  <c r="L584" i="6"/>
  <c r="J373" i="6"/>
  <c r="K373" i="6" s="1"/>
  <c r="S373" i="6" s="1"/>
  <c r="J293" i="6"/>
  <c r="K293" i="6" s="1"/>
  <c r="S293" i="6" s="1"/>
  <c r="J520" i="6"/>
  <c r="K520" i="6" s="1"/>
  <c r="M520" i="6" s="1"/>
  <c r="R548" i="6"/>
  <c r="S548" i="6"/>
  <c r="J579" i="6"/>
  <c r="K579" i="6" s="1"/>
  <c r="S579" i="6" s="1"/>
  <c r="L589" i="6"/>
  <c r="L544" i="6"/>
  <c r="J4" i="6"/>
  <c r="K4" i="6" s="1"/>
  <c r="L138" i="6"/>
  <c r="L113" i="6"/>
  <c r="L46" i="6"/>
  <c r="L71" i="6"/>
  <c r="R381" i="6"/>
  <c r="S552" i="6"/>
  <c r="S585" i="6"/>
  <c r="S8" i="6"/>
  <c r="S557" i="6"/>
  <c r="S587" i="6"/>
  <c r="S500" i="6"/>
  <c r="R563" i="6"/>
  <c r="R190" i="6"/>
  <c r="S300" i="6"/>
  <c r="S267" i="6"/>
  <c r="R193" i="6"/>
  <c r="R263" i="6"/>
  <c r="S599" i="6"/>
  <c r="R392" i="6"/>
  <c r="S551" i="6"/>
  <c r="S261" i="6"/>
  <c r="S588" i="6"/>
  <c r="R456" i="6"/>
  <c r="T456" i="6" s="1"/>
  <c r="R353" i="6"/>
  <c r="S70" i="6"/>
  <c r="S353" i="6"/>
  <c r="T353" i="6" s="1"/>
  <c r="R266" i="6"/>
  <c r="S266" i="6"/>
  <c r="S562" i="6"/>
  <c r="R605" i="6"/>
  <c r="S154" i="6"/>
  <c r="S563" i="6"/>
  <c r="S284" i="6"/>
  <c r="S263" i="6"/>
  <c r="S445" i="6"/>
  <c r="S575" i="6"/>
  <c r="M440" i="6"/>
  <c r="R440" i="6"/>
  <c r="S440" i="6"/>
  <c r="S148" i="6"/>
  <c r="S294" i="6"/>
  <c r="R516" i="6"/>
  <c r="S516" i="6"/>
  <c r="S31" i="6"/>
  <c r="M157" i="6"/>
  <c r="R157" i="6" s="1"/>
  <c r="M382" i="6"/>
  <c r="R382" i="6" s="1"/>
  <c r="M134" i="6"/>
  <c r="R134" i="6" s="1"/>
  <c r="S46" i="6"/>
  <c r="S32" i="6"/>
  <c r="M111" i="6"/>
  <c r="R111" i="6" s="1"/>
  <c r="S111" i="6"/>
  <c r="M81" i="6"/>
  <c r="R81" i="6" s="1"/>
  <c r="S249" i="6"/>
  <c r="S67" i="6"/>
  <c r="S39" i="6"/>
  <c r="S161" i="6"/>
  <c r="R19" i="6"/>
  <c r="T19" i="6" s="1"/>
  <c r="S83" i="6"/>
  <c r="M120" i="6"/>
  <c r="R120" i="6" s="1"/>
  <c r="R115" i="6"/>
  <c r="S115" i="6"/>
  <c r="S175" i="6"/>
  <c r="M121" i="6"/>
  <c r="R121" i="6" s="1"/>
  <c r="S121" i="6"/>
  <c r="M295" i="6"/>
  <c r="R295" i="6" s="1"/>
  <c r="S143" i="6"/>
  <c r="M220" i="6"/>
  <c r="R220" i="6"/>
  <c r="S220" i="6"/>
  <c r="S227" i="6"/>
  <c r="S223" i="6"/>
  <c r="S219" i="6"/>
  <c r="S411" i="6"/>
  <c r="M291" i="6"/>
  <c r="R291" i="6" s="1"/>
  <c r="M300" i="6"/>
  <c r="R300" i="6" s="1"/>
  <c r="R325" i="6"/>
  <c r="M335" i="6"/>
  <c r="M447" i="6"/>
  <c r="S560" i="6"/>
  <c r="S407" i="6"/>
  <c r="S417" i="6"/>
  <c r="S542" i="6"/>
  <c r="M396" i="6"/>
  <c r="R396" i="6" s="1"/>
  <c r="T396" i="6" s="1"/>
  <c r="M293" i="6"/>
  <c r="R293" i="6" s="1"/>
  <c r="S398" i="6"/>
  <c r="S511" i="6"/>
  <c r="R511" i="6"/>
  <c r="M365" i="6"/>
  <c r="S598" i="6"/>
  <c r="S525" i="6"/>
  <c r="M425" i="6"/>
  <c r="R425" i="6"/>
  <c r="T425" i="6" s="1"/>
  <c r="R490" i="6"/>
  <c r="S490" i="6"/>
  <c r="S483" i="6"/>
  <c r="R375" i="6"/>
  <c r="R399" i="6"/>
  <c r="M589" i="6"/>
  <c r="R589" i="6" s="1"/>
  <c r="S589" i="6"/>
  <c r="S38" i="6"/>
  <c r="S450" i="6"/>
  <c r="S546" i="6"/>
  <c r="S453" i="6"/>
  <c r="S376" i="6"/>
  <c r="S432" i="6"/>
  <c r="R188" i="6"/>
  <c r="R409" i="6"/>
  <c r="S409" i="6"/>
  <c r="S454" i="6"/>
  <c r="R234" i="6"/>
  <c r="S532" i="6"/>
  <c r="M583" i="6"/>
  <c r="R583" i="6" s="1"/>
  <c r="M14" i="6"/>
  <c r="R14" i="6" s="1"/>
  <c r="S198" i="6"/>
  <c r="M326" i="6"/>
  <c r="R326" i="6" s="1"/>
  <c r="S326" i="6"/>
  <c r="S420" i="6"/>
  <c r="M329" i="6"/>
  <c r="R329" i="6" s="1"/>
  <c r="S329" i="6"/>
  <c r="M265" i="6"/>
  <c r="R265" i="6" s="1"/>
  <c r="S265" i="6"/>
  <c r="M328" i="6"/>
  <c r="R328" i="6" s="1"/>
  <c r="S371" i="6"/>
  <c r="S523" i="6"/>
  <c r="R545" i="6"/>
  <c r="S545" i="6"/>
  <c r="M503" i="6"/>
  <c r="R503" i="6" s="1"/>
  <c r="S503" i="6"/>
  <c r="S564" i="6"/>
  <c r="M439" i="6"/>
  <c r="R439" i="6" s="1"/>
  <c r="S439" i="6"/>
  <c r="S534" i="6"/>
  <c r="S457" i="6"/>
  <c r="M413" i="6"/>
  <c r="R413" i="6" s="1"/>
  <c r="T413" i="6" s="1"/>
  <c r="M310" i="6"/>
  <c r="R310" i="6" s="1"/>
  <c r="T310" i="6" s="1"/>
  <c r="S565" i="6"/>
  <c r="M573" i="6"/>
  <c r="R573" i="6" s="1"/>
  <c r="S481" i="6"/>
  <c r="M553" i="6"/>
  <c r="R553" i="6" s="1"/>
  <c r="R578" i="6"/>
  <c r="T578" i="6" s="1"/>
  <c r="M18" i="6"/>
  <c r="R18" i="6" s="1"/>
  <c r="S210" i="6"/>
  <c r="S258" i="6"/>
  <c r="S478" i="6"/>
  <c r="S351" i="6"/>
  <c r="S372" i="6"/>
  <c r="M429" i="6"/>
  <c r="R429" i="6" s="1"/>
  <c r="S429" i="6"/>
  <c r="R557" i="6"/>
  <c r="S597" i="6"/>
  <c r="S476" i="6"/>
  <c r="S281" i="6"/>
  <c r="S553" i="6"/>
  <c r="R481" i="6"/>
  <c r="S583" i="6"/>
  <c r="S188" i="6"/>
  <c r="S187" i="6"/>
  <c r="S471" i="6"/>
  <c r="M465" i="6"/>
  <c r="R465" i="6" s="1"/>
  <c r="S465" i="6"/>
  <c r="M554" i="6"/>
  <c r="R554" i="6"/>
  <c r="S360" i="6"/>
  <c r="R435" i="6"/>
  <c r="M567" i="6"/>
  <c r="R567" i="6" s="1"/>
  <c r="S567" i="6"/>
  <c r="S116" i="6"/>
  <c r="M164" i="6"/>
  <c r="R164" i="6" s="1"/>
  <c r="M518" i="6"/>
  <c r="R518" i="6" s="1"/>
  <c r="S518" i="6"/>
  <c r="S28" i="6"/>
  <c r="R213" i="6"/>
  <c r="S213" i="6"/>
  <c r="S268" i="6"/>
  <c r="M331" i="6"/>
  <c r="M415" i="6"/>
  <c r="M105" i="6"/>
  <c r="R105" i="6"/>
  <c r="S105" i="6"/>
  <c r="M149" i="6"/>
  <c r="R149" i="6" s="1"/>
  <c r="S179" i="6"/>
  <c r="M51" i="6"/>
  <c r="R51" i="6" s="1"/>
  <c r="S177" i="6"/>
  <c r="R6" i="6"/>
  <c r="S58" i="6"/>
  <c r="M21" i="6"/>
  <c r="R21" i="6" s="1"/>
  <c r="S123" i="6"/>
  <c r="T123" i="6" s="1"/>
  <c r="S63" i="6"/>
  <c r="M64" i="6"/>
  <c r="R64" i="6" s="1"/>
  <c r="T64" i="6" s="1"/>
  <c r="S197" i="6"/>
  <c r="R218" i="6"/>
  <c r="S218" i="6"/>
  <c r="S170" i="6"/>
  <c r="S262" i="6"/>
  <c r="M170" i="6"/>
  <c r="R170" i="6" s="1"/>
  <c r="T170" i="6" s="1"/>
  <c r="S270" i="6"/>
  <c r="R184" i="6"/>
  <c r="S456" i="6"/>
  <c r="S315" i="6"/>
  <c r="S359" i="6"/>
  <c r="M344" i="6"/>
  <c r="R344" i="6" s="1"/>
  <c r="S455" i="6"/>
  <c r="S382" i="6"/>
  <c r="S472" i="6"/>
  <c r="R527" i="6"/>
  <c r="S527" i="6"/>
  <c r="S533" i="6"/>
  <c r="S328" i="6"/>
  <c r="S434" i="6"/>
  <c r="M5" i="6"/>
  <c r="R5" i="6" s="1"/>
  <c r="R485" i="6"/>
  <c r="M580" i="6"/>
  <c r="R580" i="6" s="1"/>
  <c r="T580" i="6" s="1"/>
  <c r="M579" i="6"/>
  <c r="R579" i="6" s="1"/>
  <c r="T579" i="6" s="1"/>
  <c r="S496" i="6"/>
  <c r="S571" i="6"/>
  <c r="S20" i="6"/>
  <c r="S209" i="6"/>
  <c r="R209" i="6"/>
  <c r="M288" i="6"/>
  <c r="R288" i="6" s="1"/>
  <c r="R140" i="6"/>
  <c r="S140" i="6"/>
  <c r="S132" i="6"/>
  <c r="S200" i="6"/>
  <c r="M29" i="6"/>
  <c r="R29" i="6" s="1"/>
  <c r="T29" i="6" s="1"/>
  <c r="R152" i="6"/>
  <c r="S152" i="6"/>
  <c r="S164" i="6"/>
  <c r="S159" i="6"/>
  <c r="S421" i="6"/>
  <c r="R30" i="6"/>
  <c r="S14" i="6"/>
  <c r="S166" i="6"/>
  <c r="R128" i="6"/>
  <c r="S157" i="6"/>
  <c r="S180" i="6"/>
  <c r="R311" i="6"/>
  <c r="M278" i="6"/>
  <c r="M273" i="6"/>
  <c r="S5" i="6"/>
  <c r="M72" i="6"/>
  <c r="R72" i="6" s="1"/>
  <c r="M171" i="6"/>
  <c r="S288" i="6"/>
  <c r="S202" i="6"/>
  <c r="S185" i="6"/>
  <c r="S342" i="6"/>
  <c r="M433" i="6"/>
  <c r="M354" i="6"/>
  <c r="R354" i="6" s="1"/>
  <c r="S354" i="6"/>
  <c r="S214" i="6"/>
  <c r="R358" i="6"/>
  <c r="M198" i="6"/>
  <c r="R198" i="6" s="1"/>
  <c r="T198" i="6" s="1"/>
  <c r="S274" i="6"/>
  <c r="S346" i="6"/>
  <c r="R480" i="6"/>
  <c r="S480" i="6"/>
  <c r="S479" i="6"/>
  <c r="S528" i="6"/>
  <c r="M393" i="6"/>
  <c r="R393" i="6" s="1"/>
  <c r="S498" i="6"/>
  <c r="R586" i="6"/>
  <c r="S586" i="6"/>
  <c r="M414" i="6"/>
  <c r="R414" i="6" s="1"/>
  <c r="S414" i="6"/>
  <c r="S505" i="6"/>
  <c r="M502" i="6"/>
  <c r="R502" i="6"/>
  <c r="S502" i="6"/>
  <c r="M521" i="6"/>
  <c r="R521" i="6" s="1"/>
  <c r="M603" i="6"/>
  <c r="R603" i="6" s="1"/>
  <c r="T603" i="6" s="1"/>
  <c r="S499" i="6"/>
  <c r="M47" i="6"/>
  <c r="R47" i="6" s="1"/>
  <c r="S47" i="6"/>
  <c r="R224" i="6"/>
  <c r="S224" i="6"/>
  <c r="S124" i="6"/>
  <c r="S13" i="6"/>
  <c r="S142" i="6"/>
  <c r="S6" i="6"/>
  <c r="M269" i="6"/>
  <c r="R269" i="6"/>
  <c r="S269" i="6"/>
  <c r="M566" i="6"/>
  <c r="R566" i="6" s="1"/>
  <c r="S566" i="6"/>
  <c r="R151" i="6"/>
  <c r="S151" i="6"/>
  <c r="S311" i="6"/>
  <c r="S169" i="6"/>
  <c r="M158" i="6"/>
  <c r="R158" i="6" s="1"/>
  <c r="T158" i="6" s="1"/>
  <c r="S343" i="6"/>
  <c r="R273" i="6"/>
  <c r="T273" i="6" s="1"/>
  <c r="M36" i="6"/>
  <c r="R36" i="6"/>
  <c r="S36" i="6"/>
  <c r="R49" i="6"/>
  <c r="S49" i="6"/>
  <c r="S87" i="6"/>
  <c r="R87" i="6"/>
  <c r="T87" i="6" s="1"/>
  <c r="S155" i="6"/>
  <c r="S181" i="6"/>
  <c r="S253" i="6"/>
  <c r="S405" i="6"/>
  <c r="S375" i="6"/>
  <c r="S468" i="6"/>
  <c r="S190" i="6"/>
  <c r="R298" i="6"/>
  <c r="S298" i="6"/>
  <c r="R9" i="6"/>
  <c r="S9" i="6"/>
  <c r="R349" i="6"/>
  <c r="S349" i="6"/>
  <c r="S442" i="6"/>
  <c r="S487" i="6"/>
  <c r="S418" i="6"/>
  <c r="S535" i="6"/>
  <c r="S462" i="6"/>
  <c r="S280" i="6"/>
  <c r="R331" i="6"/>
  <c r="R506" i="6"/>
  <c r="S591" i="6"/>
  <c r="S593" i="6"/>
  <c r="S573" i="6"/>
  <c r="S609" i="6"/>
  <c r="S366" i="6"/>
  <c r="S572" i="6"/>
  <c r="S97" i="6"/>
  <c r="M129" i="6"/>
  <c r="R129" i="6"/>
  <c r="M188" i="6"/>
  <c r="S24" i="6"/>
  <c r="R171" i="6"/>
  <c r="S171" i="6"/>
  <c r="M341" i="6"/>
  <c r="R341" i="6" s="1"/>
  <c r="T341" i="6" s="1"/>
  <c r="S18" i="6"/>
  <c r="S141" i="6"/>
  <c r="S102" i="6"/>
  <c r="M96" i="6"/>
  <c r="R96" i="6" s="1"/>
  <c r="S304" i="6"/>
  <c r="S72" i="6"/>
  <c r="S122" i="6"/>
  <c r="S257" i="6"/>
  <c r="S275" i="6"/>
  <c r="S35" i="6"/>
  <c r="S137" i="6"/>
  <c r="S53" i="6"/>
  <c r="S81" i="6"/>
  <c r="M7" i="6"/>
  <c r="R7" i="6" s="1"/>
  <c r="T7" i="6" s="1"/>
  <c r="M16" i="6"/>
  <c r="S96" i="6"/>
  <c r="S37" i="6"/>
  <c r="M131" i="6"/>
  <c r="R131" i="6" s="1"/>
  <c r="S131" i="6"/>
  <c r="S75" i="6"/>
  <c r="M13" i="6"/>
  <c r="R13" i="6" s="1"/>
  <c r="S91" i="6"/>
  <c r="R32" i="6"/>
  <c r="S174" i="6"/>
  <c r="S156" i="6"/>
  <c r="S158" i="6"/>
  <c r="S287" i="6"/>
  <c r="M153" i="6"/>
  <c r="R153" i="6" s="1"/>
  <c r="T153" i="6" s="1"/>
  <c r="M126" i="6"/>
  <c r="R126" i="6" s="1"/>
  <c r="S358" i="6"/>
  <c r="S238" i="6"/>
  <c r="R225" i="6"/>
  <c r="S225" i="6"/>
  <c r="R365" i="6"/>
  <c r="S365" i="6"/>
  <c r="S330" i="6"/>
  <c r="S291" i="6"/>
  <c r="S380" i="6"/>
  <c r="S324" i="6"/>
  <c r="M422" i="6"/>
  <c r="R422" i="6" s="1"/>
  <c r="S195" i="6"/>
  <c r="S299" i="6"/>
  <c r="M73" i="6"/>
  <c r="R73" i="6" s="1"/>
  <c r="M229" i="6"/>
  <c r="R229" i="6" s="1"/>
  <c r="S290" i="6"/>
  <c r="S350" i="6"/>
  <c r="R596" i="6"/>
  <c r="S596" i="6"/>
  <c r="R443" i="6"/>
  <c r="S443" i="6"/>
  <c r="S400" i="6"/>
  <c r="S446" i="6"/>
  <c r="S314" i="6"/>
  <c r="M525" i="6"/>
  <c r="R525" i="6" s="1"/>
  <c r="R391" i="6"/>
  <c r="S391" i="6"/>
  <c r="S491" i="6"/>
  <c r="S601" i="6"/>
  <c r="S539" i="6"/>
  <c r="S362" i="6"/>
  <c r="M484" i="6"/>
  <c r="R484" i="6" s="1"/>
  <c r="T484" i="6" s="1"/>
  <c r="M538" i="6"/>
  <c r="R538" i="6" s="1"/>
  <c r="S595" i="6"/>
  <c r="AG15" i="6"/>
  <c r="AB1" i="6"/>
  <c r="X540" i="6"/>
  <c r="X544" i="6"/>
  <c r="X547" i="6"/>
  <c r="O548" i="8"/>
  <c r="X552" i="6"/>
  <c r="O555" i="8"/>
  <c r="X555" i="6"/>
  <c r="O558" i="5"/>
  <c r="X559" i="6"/>
  <c r="X560" i="6"/>
  <c r="O561" i="8"/>
  <c r="X561" i="6"/>
  <c r="O564" i="8"/>
  <c r="X564" i="6"/>
  <c r="X565" i="6"/>
  <c r="X568" i="6"/>
  <c r="X569" i="6"/>
  <c r="O571" i="5"/>
  <c r="X572" i="6"/>
  <c r="X573" i="6"/>
  <c r="O574" i="8"/>
  <c r="X576" i="6"/>
  <c r="O577" i="8"/>
  <c r="O580" i="8"/>
  <c r="X581" i="6"/>
  <c r="X584" i="6"/>
  <c r="X586" i="6"/>
  <c r="O587" i="5"/>
  <c r="X588" i="6"/>
  <c r="X589" i="6"/>
  <c r="O591" i="8"/>
  <c r="O593" i="8"/>
  <c r="O594" i="5"/>
  <c r="X594" i="6"/>
  <c r="X597" i="6"/>
  <c r="X598" i="6"/>
  <c r="O599" i="5"/>
  <c r="X600" i="6"/>
  <c r="X601" i="6"/>
  <c r="O604" i="8"/>
  <c r="X607" i="6"/>
  <c r="X608" i="6"/>
  <c r="X609" i="6"/>
  <c r="P612" i="5"/>
  <c r="X612" i="6"/>
  <c r="T190" i="6" l="1"/>
  <c r="R176" i="6"/>
  <c r="M373" i="6"/>
  <c r="R373" i="6" s="1"/>
  <c r="T373" i="6" s="1"/>
  <c r="S184" i="6"/>
  <c r="M260" i="6"/>
  <c r="R415" i="6"/>
  <c r="R281" i="6"/>
  <c r="R495" i="6"/>
  <c r="R403" i="6"/>
  <c r="M82" i="6"/>
  <c r="R82" i="6" s="1"/>
  <c r="T548" i="6"/>
  <c r="T148" i="6"/>
  <c r="M63" i="6"/>
  <c r="R63" i="6" s="1"/>
  <c r="R509" i="6"/>
  <c r="T466" i="6"/>
  <c r="M532" i="6"/>
  <c r="R532" i="6" s="1"/>
  <c r="T532" i="6" s="1"/>
  <c r="M230" i="6"/>
  <c r="R230" i="6" s="1"/>
  <c r="M543" i="6"/>
  <c r="R543" i="6" s="1"/>
  <c r="M268" i="6"/>
  <c r="R268" i="6" s="1"/>
  <c r="T203" i="6"/>
  <c r="R12" i="6"/>
  <c r="M317" i="6"/>
  <c r="T300" i="6"/>
  <c r="T56" i="6"/>
  <c r="M385" i="6"/>
  <c r="S176" i="6"/>
  <c r="T32" i="6"/>
  <c r="M130" i="6"/>
  <c r="R130" i="6" s="1"/>
  <c r="T130" i="6" s="1"/>
  <c r="R48" i="6"/>
  <c r="T48" i="6" s="1"/>
  <c r="S27" i="6"/>
  <c r="M10" i="6"/>
  <c r="R10" i="6" s="1"/>
  <c r="T10" i="6" s="1"/>
  <c r="S410" i="6"/>
  <c r="M145" i="6"/>
  <c r="R145" i="6" s="1"/>
  <c r="R428" i="6"/>
  <c r="T428" i="6" s="1"/>
  <c r="S385" i="6"/>
  <c r="S451" i="6"/>
  <c r="T121" i="6"/>
  <c r="R161" i="6"/>
  <c r="M302" i="6"/>
  <c r="R302" i="6" s="1"/>
  <c r="T302" i="6" s="1"/>
  <c r="R219" i="6"/>
  <c r="T219" i="6" s="1"/>
  <c r="R272" i="6"/>
  <c r="T272" i="6" s="1"/>
  <c r="M457" i="6"/>
  <c r="R457" i="6" s="1"/>
  <c r="R434" i="6"/>
  <c r="T434" i="6" s="1"/>
  <c r="T73" i="6"/>
  <c r="R520" i="6"/>
  <c r="T589" i="6"/>
  <c r="M235" i="6"/>
  <c r="R235" i="6" s="1"/>
  <c r="R16" i="6"/>
  <c r="T126" i="6"/>
  <c r="T13" i="6"/>
  <c r="R27" i="6"/>
  <c r="R410" i="6"/>
  <c r="T410" i="6" s="1"/>
  <c r="M233" i="6"/>
  <c r="R233" i="6" s="1"/>
  <c r="S428" i="6"/>
  <c r="S48" i="6"/>
  <c r="S485" i="6"/>
  <c r="S494" i="6"/>
  <c r="S23" i="6"/>
  <c r="R122" i="6"/>
  <c r="T122" i="6" s="1"/>
  <c r="R447" i="6"/>
  <c r="M303" i="6"/>
  <c r="R303" i="6" s="1"/>
  <c r="T303" i="6" s="1"/>
  <c r="M275" i="6"/>
  <c r="R275" i="6" s="1"/>
  <c r="T275" i="6" s="1"/>
  <c r="R395" i="6"/>
  <c r="T395" i="6" s="1"/>
  <c r="M251" i="6"/>
  <c r="M461" i="6"/>
  <c r="R461" i="6" s="1"/>
  <c r="R362" i="6"/>
  <c r="S278" i="6"/>
  <c r="S128" i="6"/>
  <c r="R494" i="6"/>
  <c r="R513" i="6"/>
  <c r="S240" i="6"/>
  <c r="T240" i="6" s="1"/>
  <c r="S605" i="6"/>
  <c r="M258" i="6"/>
  <c r="R258" i="6" s="1"/>
  <c r="T258" i="6" s="1"/>
  <c r="M441" i="6"/>
  <c r="R441" i="6" s="1"/>
  <c r="T441" i="6" s="1"/>
  <c r="S254" i="6"/>
  <c r="T254" i="6" s="1"/>
  <c r="M442" i="6"/>
  <c r="R442" i="6" s="1"/>
  <c r="M372" i="6"/>
  <c r="R372" i="6" s="1"/>
  <c r="T159" i="6"/>
  <c r="S520" i="6"/>
  <c r="T266" i="6"/>
  <c r="R377" i="6"/>
  <c r="M118" i="6"/>
  <c r="R118" i="6" s="1"/>
  <c r="T118" i="6" s="1"/>
  <c r="S338" i="6"/>
  <c r="S433" i="6"/>
  <c r="T433" i="6" s="1"/>
  <c r="R260" i="6"/>
  <c r="T260" i="6" s="1"/>
  <c r="M133" i="6"/>
  <c r="R133" i="6" s="1"/>
  <c r="T133" i="6" s="1"/>
  <c r="S506" i="6"/>
  <c r="T30" i="6"/>
  <c r="R595" i="6"/>
  <c r="M452" i="6"/>
  <c r="R452" i="6" s="1"/>
  <c r="T452" i="6" s="1"/>
  <c r="S495" i="6"/>
  <c r="S234" i="6"/>
  <c r="T234" i="6" s="1"/>
  <c r="S513" i="6"/>
  <c r="S232" i="6"/>
  <c r="S392" i="6"/>
  <c r="T392" i="6" s="1"/>
  <c r="R23" i="6"/>
  <c r="S12" i="6"/>
  <c r="T12" i="6" s="1"/>
  <c r="M500" i="6"/>
  <c r="M466" i="6"/>
  <c r="R466" i="6" s="1"/>
  <c r="R335" i="6"/>
  <c r="T18" i="6"/>
  <c r="T294" i="6"/>
  <c r="T263" i="6"/>
  <c r="T150" i="6"/>
  <c r="T43" i="6"/>
  <c r="T538" i="6"/>
  <c r="T344" i="6"/>
  <c r="T21" i="6"/>
  <c r="T503" i="6"/>
  <c r="T422" i="6"/>
  <c r="T135" i="6"/>
  <c r="T70" i="6"/>
  <c r="T247" i="6"/>
  <c r="T557" i="6"/>
  <c r="T134" i="6"/>
  <c r="T552" i="6"/>
  <c r="T507" i="6"/>
  <c r="T435" i="6"/>
  <c r="R92" i="6"/>
  <c r="T92" i="6" s="1"/>
  <c r="R449" i="6"/>
  <c r="T449" i="6" s="1"/>
  <c r="T57" i="6"/>
  <c r="T543" i="6"/>
  <c r="T229" i="6"/>
  <c r="R137" i="6"/>
  <c r="M271" i="6"/>
  <c r="R271" i="6" s="1"/>
  <c r="T271" i="6" s="1"/>
  <c r="S216" i="6"/>
  <c r="M65" i="6"/>
  <c r="R406" i="6"/>
  <c r="R343" i="6"/>
  <c r="R289" i="6"/>
  <c r="S230" i="6"/>
  <c r="T230" i="6" s="1"/>
  <c r="M119" i="6"/>
  <c r="R119" i="6" s="1"/>
  <c r="S235" i="6"/>
  <c r="T235" i="6" s="1"/>
  <c r="S335" i="6"/>
  <c r="M25" i="6"/>
  <c r="R25" i="6" s="1"/>
  <c r="M192" i="6"/>
  <c r="R192" i="6" s="1"/>
  <c r="T192" i="6" s="1"/>
  <c r="S381" i="6"/>
  <c r="T381" i="6" s="1"/>
  <c r="R524" i="6"/>
  <c r="S543" i="6"/>
  <c r="R387" i="6"/>
  <c r="S403" i="6"/>
  <c r="M67" i="6"/>
  <c r="R67" i="6" s="1"/>
  <c r="T67" i="6" s="1"/>
  <c r="M404" i="6"/>
  <c r="R404" i="6" s="1"/>
  <c r="T404" i="6" s="1"/>
  <c r="S404" i="6"/>
  <c r="M77" i="6"/>
  <c r="R77" i="6"/>
  <c r="S77" i="6"/>
  <c r="M417" i="6"/>
  <c r="R417" i="6" s="1"/>
  <c r="T417" i="6" s="1"/>
  <c r="M195" i="6"/>
  <c r="R195" i="6" s="1"/>
  <c r="S78" i="6"/>
  <c r="M78" i="6"/>
  <c r="R78" i="6" s="1"/>
  <c r="T78" i="6" s="1"/>
  <c r="S191" i="6"/>
  <c r="M191" i="6"/>
  <c r="R191" i="6" s="1"/>
  <c r="M217" i="6"/>
  <c r="R217" i="6" s="1"/>
  <c r="T217" i="6" s="1"/>
  <c r="S217" i="6"/>
  <c r="M162" i="6"/>
  <c r="R162" i="6" s="1"/>
  <c r="S162" i="6"/>
  <c r="M301" i="6"/>
  <c r="R301" i="6" s="1"/>
  <c r="S301" i="6"/>
  <c r="M113" i="6"/>
  <c r="R113" i="6" s="1"/>
  <c r="T113" i="6" s="1"/>
  <c r="M446" i="6"/>
  <c r="R446" i="6" s="1"/>
  <c r="T446" i="6" s="1"/>
  <c r="M60" i="6"/>
  <c r="R60" i="6" s="1"/>
  <c r="S60" i="6"/>
  <c r="S206" i="6"/>
  <c r="M136" i="6"/>
  <c r="R136" i="6" s="1"/>
  <c r="S136" i="6"/>
  <c r="M206" i="6"/>
  <c r="R206" i="6" s="1"/>
  <c r="M572" i="6"/>
  <c r="R572" i="6" s="1"/>
  <c r="T572" i="6" s="1"/>
  <c r="M374" i="6"/>
  <c r="M345" i="6"/>
  <c r="R345" i="6" s="1"/>
  <c r="S345" i="6"/>
  <c r="M551" i="6"/>
  <c r="R551" i="6" s="1"/>
  <c r="T551" i="6" s="1"/>
  <c r="M504" i="6"/>
  <c r="R504" i="6"/>
  <c r="S504" i="6"/>
  <c r="T504" i="6" s="1"/>
  <c r="M109" i="6"/>
  <c r="R109" i="6" s="1"/>
  <c r="S109" i="6"/>
  <c r="M559" i="6"/>
  <c r="R559" i="6" s="1"/>
  <c r="S559" i="6"/>
  <c r="M356" i="6"/>
  <c r="R356" i="6" s="1"/>
  <c r="S356" i="6"/>
  <c r="M252" i="6"/>
  <c r="R252" i="6" s="1"/>
  <c r="S252" i="6"/>
  <c r="M590" i="6"/>
  <c r="R590" i="6" s="1"/>
  <c r="S590" i="6"/>
  <c r="M139" i="6"/>
  <c r="R139" i="6" s="1"/>
  <c r="T139" i="6" s="1"/>
  <c r="M371" i="6"/>
  <c r="R371" i="6" s="1"/>
  <c r="M337" i="6"/>
  <c r="R337" i="6" s="1"/>
  <c r="T337" i="6" s="1"/>
  <c r="S337" i="6"/>
  <c r="M117" i="6"/>
  <c r="R117" i="6" s="1"/>
  <c r="T117" i="6" s="1"/>
  <c r="M405" i="6"/>
  <c r="R405" i="6" s="1"/>
  <c r="M160" i="6"/>
  <c r="S160" i="6"/>
  <c r="R160" i="6"/>
  <c r="M560" i="6"/>
  <c r="R560" i="6" s="1"/>
  <c r="T560" i="6" s="1"/>
  <c r="M363" i="6"/>
  <c r="R363" i="6" s="1"/>
  <c r="S363" i="6"/>
  <c r="M227" i="6"/>
  <c r="R227" i="6" s="1"/>
  <c r="T227" i="6" s="1"/>
  <c r="M308" i="6"/>
  <c r="R308" i="6" s="1"/>
  <c r="T308" i="6" s="1"/>
  <c r="S308" i="6"/>
  <c r="T54" i="6"/>
  <c r="T295" i="6"/>
  <c r="T120" i="6"/>
  <c r="M536" i="6"/>
  <c r="R536" i="6" s="1"/>
  <c r="S536" i="6"/>
  <c r="M125" i="6"/>
  <c r="R125" i="6" s="1"/>
  <c r="T125" i="6" s="1"/>
  <c r="S125" i="6"/>
  <c r="M508" i="6"/>
  <c r="R508" i="6" s="1"/>
  <c r="T508" i="6" s="1"/>
  <c r="M460" i="6"/>
  <c r="S460" i="6"/>
  <c r="M98" i="6"/>
  <c r="R98" i="6" s="1"/>
  <c r="S98" i="6"/>
  <c r="M138" i="6"/>
  <c r="R138" i="6"/>
  <c r="M348" i="6"/>
  <c r="R348" i="6" s="1"/>
  <c r="S348" i="6"/>
  <c r="M467" i="6"/>
  <c r="R467" i="6" s="1"/>
  <c r="M92" i="6"/>
  <c r="M469" i="6"/>
  <c r="R469" i="6" s="1"/>
  <c r="S469" i="6"/>
  <c r="M594" i="6"/>
  <c r="S594" i="6"/>
  <c r="R594" i="6"/>
  <c r="M468" i="6"/>
  <c r="R468" i="6" s="1"/>
  <c r="T468" i="6" s="1"/>
  <c r="M307" i="6"/>
  <c r="R307" i="6"/>
  <c r="S307" i="6"/>
  <c r="M426" i="6"/>
  <c r="R426" i="6" s="1"/>
  <c r="T426" i="6" s="1"/>
  <c r="M558" i="6"/>
  <c r="R558" i="6" s="1"/>
  <c r="S558" i="6"/>
  <c r="M499" i="6"/>
  <c r="R499" i="6" s="1"/>
  <c r="T499" i="6" s="1"/>
  <c r="M286" i="6"/>
  <c r="R286" i="6" s="1"/>
  <c r="T286" i="6" s="1"/>
  <c r="S286" i="6"/>
  <c r="S612" i="6"/>
  <c r="M612" i="6"/>
  <c r="R612" i="6" s="1"/>
  <c r="M394" i="6"/>
  <c r="R394" i="6"/>
  <c r="S394" i="6"/>
  <c r="T394" i="6" s="1"/>
  <c r="S317" i="6"/>
  <c r="R317" i="6"/>
  <c r="M165" i="6"/>
  <c r="R165" i="6"/>
  <c r="T165" i="6" s="1"/>
  <c r="S165" i="6"/>
  <c r="M196" i="6"/>
  <c r="R196" i="6" s="1"/>
  <c r="S196" i="6"/>
  <c r="S276" i="6"/>
  <c r="M276" i="6"/>
  <c r="R276" i="6" s="1"/>
  <c r="T276" i="6" s="1"/>
  <c r="T429" i="6"/>
  <c r="T326" i="6"/>
  <c r="T605" i="6"/>
  <c r="M522" i="6"/>
  <c r="R522" i="6" s="1"/>
  <c r="S522" i="6"/>
  <c r="M84" i="6"/>
  <c r="R84" i="6" s="1"/>
  <c r="T84" i="6" s="1"/>
  <c r="S84" i="6"/>
  <c r="M419" i="6"/>
  <c r="R419" i="6" s="1"/>
  <c r="T419" i="6" s="1"/>
  <c r="M296" i="6"/>
  <c r="R296" i="6"/>
  <c r="S296" i="6"/>
  <c r="M172" i="6"/>
  <c r="R172" i="6" s="1"/>
  <c r="S172" i="6"/>
  <c r="M256" i="6"/>
  <c r="R256" i="6" s="1"/>
  <c r="S370" i="6"/>
  <c r="S486" i="6"/>
  <c r="M449" i="6"/>
  <c r="M11" i="6"/>
  <c r="R11" i="6" s="1"/>
  <c r="S11" i="6"/>
  <c r="M408" i="6"/>
  <c r="R408" i="6"/>
  <c r="M22" i="6"/>
  <c r="R22" i="6" s="1"/>
  <c r="S22" i="6"/>
  <c r="M76" i="6"/>
  <c r="R76" i="6" s="1"/>
  <c r="T76" i="6" s="1"/>
  <c r="S76" i="6"/>
  <c r="M491" i="6"/>
  <c r="R491" i="6" s="1"/>
  <c r="T491" i="6" s="1"/>
  <c r="M304" i="6"/>
  <c r="R304" i="6" s="1"/>
  <c r="T304" i="6" s="1"/>
  <c r="M55" i="6"/>
  <c r="R55" i="6" s="1"/>
  <c r="S55" i="6"/>
  <c r="M146" i="6"/>
  <c r="R146" i="6" s="1"/>
  <c r="M534" i="6"/>
  <c r="R534" i="6" s="1"/>
  <c r="T534" i="6" s="1"/>
  <c r="T415" i="6"/>
  <c r="T598" i="6"/>
  <c r="M327" i="6"/>
  <c r="R327" i="6" s="1"/>
  <c r="S327" i="6"/>
  <c r="M389" i="6"/>
  <c r="R389" i="6" s="1"/>
  <c r="M600" i="6"/>
  <c r="S600" i="6"/>
  <c r="R600" i="6"/>
  <c r="S333" i="6"/>
  <c r="M448" i="6"/>
  <c r="R448" i="6" s="1"/>
  <c r="S448" i="6"/>
  <c r="M186" i="6"/>
  <c r="R186" i="6" s="1"/>
  <c r="S186" i="6"/>
  <c r="M388" i="6"/>
  <c r="R388" i="6" s="1"/>
  <c r="T388" i="6" s="1"/>
  <c r="M519" i="6"/>
  <c r="R519" i="6" s="1"/>
  <c r="S519" i="6"/>
  <c r="M604" i="6"/>
  <c r="R604" i="6" s="1"/>
  <c r="T604" i="6" s="1"/>
  <c r="S604" i="6"/>
  <c r="M569" i="6"/>
  <c r="R569" i="6" s="1"/>
  <c r="S569" i="6"/>
  <c r="M231" i="6"/>
  <c r="S231" i="6"/>
  <c r="R231" i="6"/>
  <c r="M201" i="6"/>
  <c r="R201" i="6" s="1"/>
  <c r="S201" i="6"/>
  <c r="M555" i="6"/>
  <c r="R555" i="6" s="1"/>
  <c r="S555" i="6"/>
  <c r="M531" i="6"/>
  <c r="M211" i="6"/>
  <c r="R211" i="6" s="1"/>
  <c r="T211" i="6" s="1"/>
  <c r="M312" i="6"/>
  <c r="S312" i="6"/>
  <c r="R312" i="6"/>
  <c r="T312" i="6" s="1"/>
  <c r="M602" i="6"/>
  <c r="R602" i="6"/>
  <c r="T602" i="6" s="1"/>
  <c r="S602" i="6"/>
  <c r="M556" i="6"/>
  <c r="R556" i="6" s="1"/>
  <c r="S556" i="6"/>
  <c r="M204" i="6"/>
  <c r="S204" i="6"/>
  <c r="R204" i="6"/>
  <c r="T204" i="6" s="1"/>
  <c r="M182" i="6"/>
  <c r="S182" i="6"/>
  <c r="R182" i="6"/>
  <c r="M24" i="6"/>
  <c r="R24" i="6" s="1"/>
  <c r="T24" i="6" s="1"/>
  <c r="M53" i="6"/>
  <c r="R53" i="6" s="1"/>
  <c r="T53" i="6" s="1"/>
  <c r="M351" i="6"/>
  <c r="M280" i="6"/>
  <c r="S244" i="6"/>
  <c r="M244" i="6"/>
  <c r="R244" i="6" s="1"/>
  <c r="M561" i="6"/>
  <c r="R561" i="6" s="1"/>
  <c r="S561" i="6"/>
  <c r="M444" i="6"/>
  <c r="R444" i="6" s="1"/>
  <c r="S444" i="6"/>
  <c r="R251" i="6"/>
  <c r="S251" i="6"/>
  <c r="M44" i="6"/>
  <c r="R44" i="6" s="1"/>
  <c r="T44" i="6" s="1"/>
  <c r="S44" i="6"/>
  <c r="M106" i="6"/>
  <c r="M246" i="6"/>
  <c r="R246" i="6" s="1"/>
  <c r="S246" i="6"/>
  <c r="M33" i="6"/>
  <c r="S33" i="6"/>
  <c r="R33" i="6"/>
  <c r="T33" i="6" s="1"/>
  <c r="M285" i="6"/>
  <c r="R285" i="6" s="1"/>
  <c r="S285" i="6"/>
  <c r="M430" i="6"/>
  <c r="R430" i="6" s="1"/>
  <c r="T430" i="6" s="1"/>
  <c r="S430" i="6"/>
  <c r="M437" i="6"/>
  <c r="R437" i="6" s="1"/>
  <c r="T437" i="6" s="1"/>
  <c r="M463" i="6"/>
  <c r="R463" i="6" s="1"/>
  <c r="S463" i="6"/>
  <c r="M477" i="6"/>
  <c r="R477" i="6"/>
  <c r="S477" i="6"/>
  <c r="M364" i="6"/>
  <c r="R364" i="6" s="1"/>
  <c r="S364" i="6"/>
  <c r="M323" i="6"/>
  <c r="R323" i="6" s="1"/>
  <c r="S323" i="6"/>
  <c r="M526" i="6"/>
  <c r="R526" i="6" s="1"/>
  <c r="S526" i="6"/>
  <c r="M464" i="6"/>
  <c r="R464" i="6" s="1"/>
  <c r="T464" i="6" s="1"/>
  <c r="S512" i="6"/>
  <c r="M127" i="6"/>
  <c r="R127" i="6" s="1"/>
  <c r="S127" i="6"/>
  <c r="S86" i="6"/>
  <c r="M86" i="6"/>
  <c r="R86" i="6" s="1"/>
  <c r="T86" i="6" s="1"/>
  <c r="M544" i="6"/>
  <c r="R544" i="6" s="1"/>
  <c r="S544" i="6"/>
  <c r="M228" i="6"/>
  <c r="R228" i="6" s="1"/>
  <c r="M255" i="6"/>
  <c r="R255" i="6" s="1"/>
  <c r="T255" i="6" s="1"/>
  <c r="S146" i="6"/>
  <c r="M606" i="6"/>
  <c r="R606" i="6" s="1"/>
  <c r="S606" i="6"/>
  <c r="M194" i="6"/>
  <c r="R194" i="6" s="1"/>
  <c r="S194" i="6"/>
  <c r="M205" i="6"/>
  <c r="R205" i="6" s="1"/>
  <c r="M243" i="6"/>
  <c r="R243" i="6"/>
  <c r="T243" i="6" s="1"/>
  <c r="S243" i="6"/>
  <c r="M89" i="6"/>
  <c r="R89" i="6" s="1"/>
  <c r="S89" i="6"/>
  <c r="M379" i="6"/>
  <c r="R379" i="6" s="1"/>
  <c r="T379" i="6" s="1"/>
  <c r="S379" i="6"/>
  <c r="M471" i="6"/>
  <c r="R471" i="6" s="1"/>
  <c r="T471" i="6" s="1"/>
  <c r="M416" i="6"/>
  <c r="R416" i="6" s="1"/>
  <c r="S416" i="6"/>
  <c r="M332" i="6"/>
  <c r="S332" i="6"/>
  <c r="R332" i="6"/>
  <c r="M124" i="6"/>
  <c r="R124" i="6" s="1"/>
  <c r="T124" i="6" s="1"/>
  <c r="M282" i="6"/>
  <c r="M101" i="6"/>
  <c r="R101" i="6" s="1"/>
  <c r="M497" i="6"/>
  <c r="R497" i="6" s="1"/>
  <c r="S497" i="6"/>
  <c r="M237" i="6"/>
  <c r="R237" i="6" s="1"/>
  <c r="S237" i="6"/>
  <c r="T237" i="6" s="1"/>
  <c r="M498" i="6"/>
  <c r="R498" i="6" s="1"/>
  <c r="T498" i="6" s="1"/>
  <c r="M342" i="6"/>
  <c r="R342" i="6" s="1"/>
  <c r="T342" i="6" s="1"/>
  <c r="M319" i="6"/>
  <c r="R319" i="6" s="1"/>
  <c r="S319" i="6"/>
  <c r="M587" i="6"/>
  <c r="R587" i="6" s="1"/>
  <c r="T587" i="6" s="1"/>
  <c r="M510" i="6"/>
  <c r="R510" i="6" s="1"/>
  <c r="S510" i="6"/>
  <c r="M79" i="6"/>
  <c r="R79" i="6" s="1"/>
  <c r="S79" i="6"/>
  <c r="M189" i="6"/>
  <c r="R189" i="6" s="1"/>
  <c r="S189" i="6"/>
  <c r="M245" i="6"/>
  <c r="R245" i="6" s="1"/>
  <c r="T245" i="6" s="1"/>
  <c r="S374" i="6"/>
  <c r="R374" i="6"/>
  <c r="M541" i="6"/>
  <c r="R541" i="6" s="1"/>
  <c r="S541" i="6"/>
  <c r="M459" i="6"/>
  <c r="R459" i="6" s="1"/>
  <c r="S459" i="6"/>
  <c r="M574" i="6"/>
  <c r="S574" i="6"/>
  <c r="R574" i="6"/>
  <c r="R611" i="6"/>
  <c r="S611" i="6"/>
  <c r="M493" i="6"/>
  <c r="S493" i="6"/>
  <c r="M470" i="6"/>
  <c r="S470" i="6"/>
  <c r="R470" i="6"/>
  <c r="M315" i="6"/>
  <c r="R315" i="6" s="1"/>
  <c r="M297" i="6"/>
  <c r="S297" i="6"/>
  <c r="R297" i="6"/>
  <c r="M453" i="6"/>
  <c r="R453" i="6" s="1"/>
  <c r="T453" i="6" s="1"/>
  <c r="M577" i="6"/>
  <c r="R577" i="6" s="1"/>
  <c r="S577" i="6"/>
  <c r="M221" i="6"/>
  <c r="R221" i="6" s="1"/>
  <c r="T221" i="6" s="1"/>
  <c r="S369" i="6"/>
  <c r="M369" i="6"/>
  <c r="R369" i="6" s="1"/>
  <c r="M390" i="6"/>
  <c r="R390" i="6"/>
  <c r="S390" i="6"/>
  <c r="M46" i="6"/>
  <c r="R46" i="6" s="1"/>
  <c r="T46" i="6" s="1"/>
  <c r="M539" i="6"/>
  <c r="R539" i="6" s="1"/>
  <c r="T539" i="6" s="1"/>
  <c r="M250" i="6"/>
  <c r="R250" i="6" s="1"/>
  <c r="S250" i="6"/>
  <c r="T521" i="6"/>
  <c r="T457" i="6"/>
  <c r="T485" i="6"/>
  <c r="M66" i="6"/>
  <c r="S66" i="6"/>
  <c r="R66" i="6"/>
  <c r="M473" i="6"/>
  <c r="R473" i="6" s="1"/>
  <c r="T473" i="6" s="1"/>
  <c r="S16" i="6"/>
  <c r="T16" i="6" s="1"/>
  <c r="S138" i="6"/>
  <c r="M88" i="6"/>
  <c r="R88" i="6" s="1"/>
  <c r="T88" i="6" s="1"/>
  <c r="R17" i="6"/>
  <c r="S529" i="6"/>
  <c r="R489" i="6"/>
  <c r="T489" i="6" s="1"/>
  <c r="R38" i="6"/>
  <c r="T38" i="6" s="1"/>
  <c r="S431" i="6"/>
  <c r="S447" i="6"/>
  <c r="T447" i="6" s="1"/>
  <c r="T563" i="6"/>
  <c r="S530" i="6"/>
  <c r="S467" i="6"/>
  <c r="S389" i="6"/>
  <c r="S436" i="6"/>
  <c r="M540" i="6"/>
  <c r="R540" i="6" s="1"/>
  <c r="T540" i="6" s="1"/>
  <c r="M257" i="6"/>
  <c r="R257" i="6" s="1"/>
  <c r="T257" i="6" s="1"/>
  <c r="M339" i="6"/>
  <c r="R339" i="6" s="1"/>
  <c r="T339" i="6" s="1"/>
  <c r="R338" i="6"/>
  <c r="M59" i="6"/>
  <c r="R59" i="6" s="1"/>
  <c r="S59" i="6"/>
  <c r="R34" i="6"/>
  <c r="M378" i="6"/>
  <c r="R378" i="6" s="1"/>
  <c r="S378" i="6"/>
  <c r="M39" i="6"/>
  <c r="R39" i="6" s="1"/>
  <c r="T39" i="6" s="1"/>
  <c r="M110" i="6"/>
  <c r="R110" i="6" s="1"/>
  <c r="S110" i="6"/>
  <c r="M421" i="6"/>
  <c r="R421" i="6" s="1"/>
  <c r="M248" i="6"/>
  <c r="R248" i="6" s="1"/>
  <c r="T248" i="6" s="1"/>
  <c r="S248" i="6"/>
  <c r="S283" i="6"/>
  <c r="M283" i="6"/>
  <c r="R283" i="6" s="1"/>
  <c r="M515" i="6"/>
  <c r="S515" i="6"/>
  <c r="T515" i="6" s="1"/>
  <c r="R515" i="6"/>
  <c r="M45" i="6"/>
  <c r="R45" i="6" s="1"/>
  <c r="T45" i="6" s="1"/>
  <c r="S45" i="6"/>
  <c r="M261" i="6"/>
  <c r="R261" i="6" s="1"/>
  <c r="T261" i="6" s="1"/>
  <c r="M475" i="6"/>
  <c r="R475" i="6" s="1"/>
  <c r="T475" i="6" s="1"/>
  <c r="S475" i="6"/>
  <c r="M547" i="6"/>
  <c r="R547" i="6" s="1"/>
  <c r="S547" i="6"/>
  <c r="M187" i="6"/>
  <c r="R187" i="6" s="1"/>
  <c r="T187" i="6" s="1"/>
  <c r="M478" i="6"/>
  <c r="R478" i="6" s="1"/>
  <c r="T478" i="6" s="1"/>
  <c r="M61" i="6"/>
  <c r="R61" i="6" s="1"/>
  <c r="T61" i="6" s="1"/>
  <c r="M309" i="6"/>
  <c r="R309" i="6" s="1"/>
  <c r="S309" i="6"/>
  <c r="M284" i="6"/>
  <c r="R284" i="6" s="1"/>
  <c r="T284" i="6" s="1"/>
  <c r="M249" i="6"/>
  <c r="R249" i="6" s="1"/>
  <c r="M488" i="6"/>
  <c r="R488" i="6" s="1"/>
  <c r="S488" i="6"/>
  <c r="M438" i="6"/>
  <c r="R438" i="6" s="1"/>
  <c r="S438" i="6"/>
  <c r="T438" i="6" s="1"/>
  <c r="M565" i="6"/>
  <c r="R565" i="6" s="1"/>
  <c r="T565" i="6" s="1"/>
  <c r="M259" i="6"/>
  <c r="S259" i="6"/>
  <c r="R259" i="6"/>
  <c r="M359" i="6"/>
  <c r="R359" i="6" s="1"/>
  <c r="T359" i="6" s="1"/>
  <c r="M360" i="6"/>
  <c r="R360" i="6" s="1"/>
  <c r="T360" i="6" s="1"/>
  <c r="M472" i="6"/>
  <c r="R472" i="6" s="1"/>
  <c r="T472" i="6" s="1"/>
  <c r="M35" i="6"/>
  <c r="R35" i="6" s="1"/>
  <c r="M482" i="6"/>
  <c r="S482" i="6"/>
  <c r="R482" i="6"/>
  <c r="T482" i="6" s="1"/>
  <c r="M535" i="6"/>
  <c r="R535" i="6" s="1"/>
  <c r="T535" i="6" s="1"/>
  <c r="M474" i="6"/>
  <c r="R474" i="6"/>
  <c r="S474" i="6"/>
  <c r="M537" i="6"/>
  <c r="R537" i="6" s="1"/>
  <c r="S537" i="6"/>
  <c r="M350" i="6"/>
  <c r="R350" i="6" s="1"/>
  <c r="M462" i="6"/>
  <c r="R462" i="6" s="1"/>
  <c r="T462" i="6" s="1"/>
  <c r="M41" i="6"/>
  <c r="S41" i="6"/>
  <c r="R41" i="6"/>
  <c r="T41" i="6" s="1"/>
  <c r="M370" i="6"/>
  <c r="R370" i="6" s="1"/>
  <c r="M546" i="6"/>
  <c r="R546" i="6" s="1"/>
  <c r="M597" i="6"/>
  <c r="R597" i="6" s="1"/>
  <c r="T597" i="6" s="1"/>
  <c r="M401" i="6"/>
  <c r="R401" i="6"/>
  <c r="T401" i="6" s="1"/>
  <c r="M207" i="6"/>
  <c r="R207" i="6" s="1"/>
  <c r="T207" i="6" s="1"/>
  <c r="S207" i="6"/>
  <c r="M20" i="6"/>
  <c r="R20" i="6" s="1"/>
  <c r="M58" i="6"/>
  <c r="R58" i="6" s="1"/>
  <c r="S241" i="6"/>
  <c r="S408" i="6"/>
  <c r="T149" i="6"/>
  <c r="T145" i="6"/>
  <c r="T451" i="6"/>
  <c r="T525" i="6"/>
  <c r="M103" i="6"/>
  <c r="R103" i="6" s="1"/>
  <c r="S103" i="6"/>
  <c r="M199" i="6"/>
  <c r="R199" i="6" s="1"/>
  <c r="R418" i="6"/>
  <c r="S34" i="6"/>
  <c r="T405" i="6"/>
  <c r="M222" i="6"/>
  <c r="R222" i="6" s="1"/>
  <c r="T222" i="6" s="1"/>
  <c r="R500" i="6"/>
  <c r="T500" i="6" s="1"/>
  <c r="M357" i="6"/>
  <c r="R357" i="6" s="1"/>
  <c r="T357" i="6" s="1"/>
  <c r="M94" i="6"/>
  <c r="R94" i="6" s="1"/>
  <c r="T94" i="6" s="1"/>
  <c r="S361" i="6"/>
  <c r="T361" i="6" s="1"/>
  <c r="M368" i="6"/>
  <c r="R368" i="6" s="1"/>
  <c r="T368" i="6" s="1"/>
  <c r="S489" i="6"/>
  <c r="R367" i="6"/>
  <c r="R529" i="6"/>
  <c r="S549" i="6"/>
  <c r="R608" i="6"/>
  <c r="T608" i="6" s="1"/>
  <c r="R431" i="6"/>
  <c r="T431" i="6" s="1"/>
  <c r="S313" i="6"/>
  <c r="R385" i="6"/>
  <c r="T385" i="6" s="1"/>
  <c r="S101" i="6"/>
  <c r="R530" i="6"/>
  <c r="T530" i="6" s="1"/>
  <c r="S256" i="6"/>
  <c r="R402" i="6"/>
  <c r="R436" i="6"/>
  <c r="M584" i="6"/>
  <c r="R584" i="6" s="1"/>
  <c r="T584" i="6" s="1"/>
  <c r="M314" i="6"/>
  <c r="R314" i="6" s="1"/>
  <c r="T314" i="6" s="1"/>
  <c r="M347" i="6"/>
  <c r="R347" i="6"/>
  <c r="T347" i="6" s="1"/>
  <c r="M336" i="6"/>
  <c r="R336" i="6" s="1"/>
  <c r="T336" i="6" s="1"/>
  <c r="M324" i="6"/>
  <c r="R324" i="6" s="1"/>
  <c r="T324" i="6" s="1"/>
  <c r="M366" i="6"/>
  <c r="R366" i="6" s="1"/>
  <c r="M174" i="6"/>
  <c r="R174" i="6" s="1"/>
  <c r="M155" i="6"/>
  <c r="R155" i="6" s="1"/>
  <c r="S397" i="6"/>
  <c r="R397" i="6"/>
  <c r="M264" i="6"/>
  <c r="R264" i="6" s="1"/>
  <c r="S264" i="6"/>
  <c r="M178" i="6"/>
  <c r="R178" i="6" s="1"/>
  <c r="T178" i="6" s="1"/>
  <c r="M179" i="6"/>
  <c r="R179" i="6" s="1"/>
  <c r="M214" i="6"/>
  <c r="R214" i="6" s="1"/>
  <c r="T214" i="6" s="1"/>
  <c r="M90" i="6"/>
  <c r="R90" i="6" s="1"/>
  <c r="S90" i="6"/>
  <c r="M91" i="6"/>
  <c r="R91" i="6" s="1"/>
  <c r="T91" i="6" s="1"/>
  <c r="M542" i="6"/>
  <c r="R542" i="6" s="1"/>
  <c r="T542" i="6" s="1"/>
  <c r="M236" i="6"/>
  <c r="R236" i="6" s="1"/>
  <c r="S236" i="6"/>
  <c r="M333" i="6"/>
  <c r="R333" i="6" s="1"/>
  <c r="M575" i="6"/>
  <c r="R575" i="6" s="1"/>
  <c r="T575" i="6" s="1"/>
  <c r="M398" i="6"/>
  <c r="R398" i="6" s="1"/>
  <c r="T398" i="6" s="1"/>
  <c r="M523" i="6"/>
  <c r="R523" i="6" s="1"/>
  <c r="M197" i="6"/>
  <c r="R197" i="6" s="1"/>
  <c r="T197" i="6" s="1"/>
  <c r="M99" i="6"/>
  <c r="R99" i="6" s="1"/>
  <c r="S99" i="6"/>
  <c r="M292" i="6"/>
  <c r="R292" i="6" s="1"/>
  <c r="S292" i="6"/>
  <c r="M458" i="6"/>
  <c r="R458" i="6" s="1"/>
  <c r="T458" i="6" s="1"/>
  <c r="S458" i="6"/>
  <c r="M175" i="6"/>
  <c r="R175" i="6" s="1"/>
  <c r="T175" i="6" s="1"/>
  <c r="M334" i="6"/>
  <c r="S334" i="6"/>
  <c r="R334" i="6"/>
  <c r="T334" i="6" s="1"/>
  <c r="S424" i="6"/>
  <c r="M424" i="6"/>
  <c r="R424" i="6"/>
  <c r="T424" i="6" s="1"/>
  <c r="M420" i="6"/>
  <c r="R420" i="6" s="1"/>
  <c r="T420" i="6" s="1"/>
  <c r="M412" i="6"/>
  <c r="R412" i="6" s="1"/>
  <c r="T412" i="6" s="1"/>
  <c r="M68" i="6"/>
  <c r="R68" i="6" s="1"/>
  <c r="T68" i="6" s="1"/>
  <c r="S68" i="6"/>
  <c r="S85" i="6"/>
  <c r="R85" i="6"/>
  <c r="M383" i="6"/>
  <c r="R383" i="6" s="1"/>
  <c r="S383" i="6"/>
  <c r="M570" i="6"/>
  <c r="R570" i="6" s="1"/>
  <c r="S570" i="6"/>
  <c r="M479" i="6"/>
  <c r="R479" i="6" s="1"/>
  <c r="M592" i="6"/>
  <c r="M512" i="6"/>
  <c r="R512" i="6" s="1"/>
  <c r="T512" i="6" s="1"/>
  <c r="R242" i="6"/>
  <c r="T242" i="6" s="1"/>
  <c r="M8" i="6"/>
  <c r="R8" i="6" s="1"/>
  <c r="T8" i="6" s="1"/>
  <c r="T393" i="6"/>
  <c r="T331" i="6"/>
  <c r="S399" i="6"/>
  <c r="T399" i="6" s="1"/>
  <c r="T161" i="6"/>
  <c r="M346" i="6"/>
  <c r="R346" i="6" s="1"/>
  <c r="T346" i="6" s="1"/>
  <c r="M215" i="6"/>
  <c r="R215" i="6" s="1"/>
  <c r="T215" i="6" s="1"/>
  <c r="S215" i="6"/>
  <c r="S100" i="6"/>
  <c r="M100" i="6"/>
  <c r="R100" i="6" s="1"/>
  <c r="T100" i="6" s="1"/>
  <c r="R65" i="6"/>
  <c r="T65" i="6" s="1"/>
  <c r="S104" i="6"/>
  <c r="T104" i="6" s="1"/>
  <c r="S245" i="6"/>
  <c r="S576" i="6"/>
  <c r="S119" i="6"/>
  <c r="S163" i="6"/>
  <c r="T163" i="6" s="1"/>
  <c r="R361" i="6"/>
  <c r="R287" i="6"/>
  <c r="T287" i="6" s="1"/>
  <c r="S208" i="6"/>
  <c r="S303" i="6"/>
  <c r="S509" i="6"/>
  <c r="T509" i="6" s="1"/>
  <c r="M514" i="6"/>
  <c r="R514" i="6" s="1"/>
  <c r="T514" i="6" s="1"/>
  <c r="S340" i="6"/>
  <c r="R549" i="6"/>
  <c r="T549" i="6" s="1"/>
  <c r="S608" i="6"/>
  <c r="S607" i="6"/>
  <c r="R313" i="6"/>
  <c r="T313" i="6" s="1"/>
  <c r="M74" i="6"/>
  <c r="R74" i="6" s="1"/>
  <c r="T74" i="6" s="1"/>
  <c r="R493" i="6"/>
  <c r="T493" i="6" s="1"/>
  <c r="R106" i="6"/>
  <c r="M4" i="6"/>
  <c r="S4" i="6"/>
  <c r="R4" i="6"/>
  <c r="R208" i="6"/>
  <c r="S325" i="6"/>
  <c r="T325" i="6" s="1"/>
  <c r="M62" i="6"/>
  <c r="R62" i="6" s="1"/>
  <c r="T62" i="6" s="1"/>
  <c r="M144" i="6"/>
  <c r="R144" i="6" s="1"/>
  <c r="T144" i="6" s="1"/>
  <c r="M318" i="6"/>
  <c r="R318" i="6" s="1"/>
  <c r="S318" i="6"/>
  <c r="M147" i="6"/>
  <c r="R147" i="6" s="1"/>
  <c r="S147" i="6"/>
  <c r="M562" i="6"/>
  <c r="R562" i="6" s="1"/>
  <c r="T562" i="6" s="1"/>
  <c r="M423" i="6"/>
  <c r="R423" i="6" s="1"/>
  <c r="T423" i="6" s="1"/>
  <c r="S423" i="6"/>
  <c r="M610" i="6"/>
  <c r="R610" i="6" s="1"/>
  <c r="S610" i="6"/>
  <c r="M599" i="6"/>
  <c r="R599" i="6" s="1"/>
  <c r="T599" i="6" s="1"/>
  <c r="M15" i="6"/>
  <c r="R15" i="6" s="1"/>
  <c r="S15" i="6"/>
  <c r="M173" i="6"/>
  <c r="R173" i="6" s="1"/>
  <c r="T173" i="6" s="1"/>
  <c r="S173" i="6"/>
  <c r="M330" i="6"/>
  <c r="R330" i="6" s="1"/>
  <c r="S93" i="6"/>
  <c r="M93" i="6"/>
  <c r="R93" i="6" s="1"/>
  <c r="M141" i="6"/>
  <c r="R141" i="6" s="1"/>
  <c r="T141" i="6" s="1"/>
  <c r="M154" i="6"/>
  <c r="R154" i="6" s="1"/>
  <c r="T154" i="6" s="1"/>
  <c r="M571" i="6"/>
  <c r="R571" i="6" s="1"/>
  <c r="M601" i="6"/>
  <c r="R601" i="6" s="1"/>
  <c r="T601" i="6" s="1"/>
  <c r="M320" i="6"/>
  <c r="R320" i="6" s="1"/>
  <c r="S320" i="6"/>
  <c r="M253" i="6"/>
  <c r="R253" i="6" s="1"/>
  <c r="T253" i="6" s="1"/>
  <c r="M611" i="6"/>
  <c r="M274" i="6"/>
  <c r="R274" i="6" s="1"/>
  <c r="T274" i="6" s="1"/>
  <c r="M476" i="6"/>
  <c r="R476" i="6" s="1"/>
  <c r="M492" i="6"/>
  <c r="R492" i="6" s="1"/>
  <c r="T492" i="6" s="1"/>
  <c r="S492" i="6"/>
  <c r="M167" i="6"/>
  <c r="R167" i="6"/>
  <c r="S167" i="6"/>
  <c r="M380" i="6"/>
  <c r="R380" i="6" s="1"/>
  <c r="M97" i="6"/>
  <c r="R97" i="6" s="1"/>
  <c r="T97" i="6" s="1"/>
  <c r="M588" i="6"/>
  <c r="R588" i="6" s="1"/>
  <c r="T588" i="6" s="1"/>
  <c r="M528" i="6"/>
  <c r="R528" i="6" s="1"/>
  <c r="T528" i="6" s="1"/>
  <c r="M427" i="6"/>
  <c r="R427" i="6" s="1"/>
  <c r="T427" i="6" s="1"/>
  <c r="S427" i="6"/>
  <c r="M581" i="6"/>
  <c r="S581" i="6"/>
  <c r="R581" i="6"/>
  <c r="M183" i="6"/>
  <c r="R183" i="6" s="1"/>
  <c r="S183" i="6"/>
  <c r="S108" i="6"/>
  <c r="M108" i="6"/>
  <c r="R108" i="6" s="1"/>
  <c r="M505" i="6"/>
  <c r="R505" i="6" s="1"/>
  <c r="T505" i="6" s="1"/>
  <c r="S305" i="6"/>
  <c r="M305" i="6"/>
  <c r="R305" i="6" s="1"/>
  <c r="T305" i="6" s="1"/>
  <c r="M352" i="6"/>
  <c r="R352" i="6" s="1"/>
  <c r="S352" i="6"/>
  <c r="S592" i="6"/>
  <c r="M262" i="6"/>
  <c r="R262" i="6" s="1"/>
  <c r="T262" i="6" s="1"/>
  <c r="S367" i="6"/>
  <c r="T362" i="6"/>
  <c r="T520" i="6"/>
  <c r="T465" i="6"/>
  <c r="S17" i="6"/>
  <c r="M112" i="6"/>
  <c r="R112" i="6" s="1"/>
  <c r="S112" i="6"/>
  <c r="R280" i="6"/>
  <c r="T280" i="6" s="1"/>
  <c r="S377" i="6"/>
  <c r="R279" i="6"/>
  <c r="S42" i="6"/>
  <c r="S517" i="6"/>
  <c r="M321" i="6"/>
  <c r="R321" i="6" s="1"/>
  <c r="T321" i="6" s="1"/>
  <c r="S92" i="6"/>
  <c r="S406" i="6"/>
  <c r="T406" i="6" s="1"/>
  <c r="S279" i="6"/>
  <c r="S289" i="6"/>
  <c r="R232" i="6"/>
  <c r="R42" i="6"/>
  <c r="R517" i="6"/>
  <c r="M550" i="6"/>
  <c r="R550" i="6" s="1"/>
  <c r="T550" i="6" s="1"/>
  <c r="R576" i="6"/>
  <c r="T576" i="6" s="1"/>
  <c r="S282" i="6"/>
  <c r="M69" i="6"/>
  <c r="R69" i="6" s="1"/>
  <c r="T69" i="6" s="1"/>
  <c r="R351" i="6"/>
  <c r="R340" i="6"/>
  <c r="S228" i="6"/>
  <c r="S524" i="6"/>
  <c r="T524" i="6" s="1"/>
  <c r="R607" i="6"/>
  <c r="T607" i="6" s="1"/>
  <c r="S387" i="6"/>
  <c r="T387" i="6" s="1"/>
  <c r="T143" i="6"/>
  <c r="R282" i="6"/>
  <c r="R531" i="6"/>
  <c r="T531" i="6" s="1"/>
  <c r="S106" i="6"/>
  <c r="R460" i="6"/>
  <c r="S402" i="6"/>
  <c r="M299" i="6"/>
  <c r="R299" i="6" s="1"/>
  <c r="M50" i="6"/>
  <c r="R50" i="6" s="1"/>
  <c r="T50" i="6" s="1"/>
  <c r="R143" i="6"/>
  <c r="M71" i="6"/>
  <c r="S71" i="6"/>
  <c r="R71" i="6"/>
  <c r="T71" i="6" s="1"/>
  <c r="M132" i="6"/>
  <c r="R132" i="6" s="1"/>
  <c r="T132" i="6" s="1"/>
  <c r="M585" i="6"/>
  <c r="R585" i="6" s="1"/>
  <c r="T585" i="6" s="1"/>
  <c r="M384" i="6"/>
  <c r="R384" i="6" s="1"/>
  <c r="S384" i="6"/>
  <c r="M454" i="6"/>
  <c r="R454" i="6" s="1"/>
  <c r="M80" i="6"/>
  <c r="R80" i="6" s="1"/>
  <c r="S80" i="6"/>
  <c r="M322" i="6"/>
  <c r="S322" i="6"/>
  <c r="R322" i="6"/>
  <c r="T322" i="6" s="1"/>
  <c r="M582" i="6"/>
  <c r="R582" i="6" s="1"/>
  <c r="S582" i="6"/>
  <c r="M95" i="6"/>
  <c r="R95" i="6" s="1"/>
  <c r="S95" i="6"/>
  <c r="M212" i="6"/>
  <c r="R212" i="6" s="1"/>
  <c r="T212" i="6" s="1"/>
  <c r="M407" i="6"/>
  <c r="R407" i="6" s="1"/>
  <c r="M52" i="6"/>
  <c r="S52" i="6"/>
  <c r="R52" i="6"/>
  <c r="T52" i="6" s="1"/>
  <c r="M591" i="6"/>
  <c r="R591" i="6" s="1"/>
  <c r="T591" i="6" s="1"/>
  <c r="M316" i="6"/>
  <c r="R316" i="6" s="1"/>
  <c r="S316" i="6"/>
  <c r="M386" i="6"/>
  <c r="R386" i="6" s="1"/>
  <c r="S386" i="6"/>
  <c r="M496" i="6"/>
  <c r="R496" i="6" s="1"/>
  <c r="T496" i="6" s="1"/>
  <c r="M168" i="6"/>
  <c r="R168" i="6" s="1"/>
  <c r="S168" i="6"/>
  <c r="M564" i="6"/>
  <c r="R564" i="6" s="1"/>
  <c r="T564" i="6" s="1"/>
  <c r="M107" i="6"/>
  <c r="R107" i="6" s="1"/>
  <c r="S107" i="6"/>
  <c r="M432" i="6"/>
  <c r="R432" i="6" s="1"/>
  <c r="T432" i="6" s="1"/>
  <c r="M533" i="6"/>
  <c r="R533" i="6" s="1"/>
  <c r="T533" i="6" s="1"/>
  <c r="M277" i="6"/>
  <c r="R277" i="6" s="1"/>
  <c r="S277" i="6"/>
  <c r="M486" i="6"/>
  <c r="R486" i="6" s="1"/>
  <c r="T486" i="6" s="1"/>
  <c r="M483" i="6"/>
  <c r="R483" i="6" s="1"/>
  <c r="T483" i="6" s="1"/>
  <c r="M501" i="6"/>
  <c r="R501" i="6" s="1"/>
  <c r="S501" i="6"/>
  <c r="M241" i="6"/>
  <c r="R241" i="6" s="1"/>
  <c r="M83" i="6"/>
  <c r="R83" i="6" s="1"/>
  <c r="M568" i="6"/>
  <c r="S568" i="6"/>
  <c r="R568" i="6"/>
  <c r="S226" i="6"/>
  <c r="R226" i="6"/>
  <c r="R445" i="6"/>
  <c r="T445" i="6" s="1"/>
  <c r="R592" i="6"/>
  <c r="T290" i="6"/>
  <c r="T40" i="6"/>
  <c r="T36" i="6"/>
  <c r="T269" i="6"/>
  <c r="T567" i="6"/>
  <c r="T351" i="6"/>
  <c r="T523" i="6"/>
  <c r="T164" i="6"/>
  <c r="T298" i="6"/>
  <c r="T157" i="6"/>
  <c r="T209" i="6"/>
  <c r="T63" i="6"/>
  <c r="T546" i="6"/>
  <c r="T411" i="6"/>
  <c r="T233" i="6"/>
  <c r="T609" i="6"/>
  <c r="T328" i="6"/>
  <c r="T81" i="6"/>
  <c r="T96" i="6"/>
  <c r="T37" i="6"/>
  <c r="T479" i="6"/>
  <c r="T335" i="6"/>
  <c r="T20" i="6"/>
  <c r="T14" i="6"/>
  <c r="T443" i="6"/>
  <c r="T418" i="6"/>
  <c r="T315" i="6"/>
  <c r="T414" i="6"/>
  <c r="T180" i="6"/>
  <c r="T372" i="6"/>
  <c r="T223" i="6"/>
  <c r="T31" i="6"/>
  <c r="T293" i="6"/>
  <c r="T380" i="6"/>
  <c r="T391" i="6"/>
  <c r="T129" i="6"/>
  <c r="T137" i="6"/>
  <c r="T288" i="6"/>
  <c r="T487" i="6"/>
  <c r="T455" i="6"/>
  <c r="T82" i="6"/>
  <c r="T102" i="6"/>
  <c r="T480" i="6"/>
  <c r="T354" i="6"/>
  <c r="T311" i="6"/>
  <c r="T421" i="6"/>
  <c r="T116" i="6"/>
  <c r="T573" i="6"/>
  <c r="T511" i="6"/>
  <c r="T382" i="6"/>
  <c r="T400" i="6"/>
  <c r="T365" i="6"/>
  <c r="T442" i="6"/>
  <c r="T27" i="6"/>
  <c r="T185" i="6"/>
  <c r="T218" i="6"/>
  <c r="T142" i="6"/>
  <c r="T527" i="6"/>
  <c r="T278" i="6"/>
  <c r="T140" i="6"/>
  <c r="T554" i="6"/>
  <c r="T596" i="6"/>
  <c r="T199" i="6"/>
  <c r="T593" i="6"/>
  <c r="T566" i="6"/>
  <c r="T177" i="6"/>
  <c r="T35" i="6"/>
  <c r="T72" i="6"/>
  <c r="T171" i="6"/>
  <c r="T506" i="6"/>
  <c r="T151" i="6"/>
  <c r="T586" i="6"/>
  <c r="T5" i="6"/>
  <c r="T184" i="6"/>
  <c r="T28" i="6"/>
  <c r="T407" i="6"/>
  <c r="T481" i="6"/>
  <c r="T238" i="6"/>
  <c r="T454" i="6"/>
  <c r="T513" i="6"/>
  <c r="T291" i="6"/>
  <c r="T376" i="6"/>
  <c r="T249" i="6"/>
  <c r="T174" i="6"/>
  <c r="T105" i="6"/>
  <c r="T265" i="6"/>
  <c r="T450" i="6"/>
  <c r="T131" i="6"/>
  <c r="T299" i="6"/>
  <c r="T205" i="6"/>
  <c r="T571" i="6"/>
  <c r="T439" i="6"/>
  <c r="T490" i="6"/>
  <c r="T220" i="6"/>
  <c r="T111" i="6"/>
  <c r="T9" i="6"/>
  <c r="T595" i="6"/>
  <c r="T6" i="6"/>
  <c r="T202" i="6"/>
  <c r="T268" i="6"/>
  <c r="T281" i="6"/>
  <c r="T17" i="6"/>
  <c r="T516" i="6"/>
  <c r="T224" i="6"/>
  <c r="T210" i="6"/>
  <c r="T409" i="6"/>
  <c r="T518" i="6"/>
  <c r="T349" i="6"/>
  <c r="T461" i="6"/>
  <c r="T495" i="6"/>
  <c r="T169" i="6"/>
  <c r="T494" i="6"/>
  <c r="T156" i="6"/>
  <c r="T343" i="6"/>
  <c r="T232" i="6"/>
  <c r="T358" i="6"/>
  <c r="T195" i="6"/>
  <c r="T25" i="6"/>
  <c r="T51" i="6"/>
  <c r="T583" i="6"/>
  <c r="T440" i="6"/>
  <c r="T270" i="6"/>
  <c r="T553" i="6"/>
  <c r="T545" i="6"/>
  <c r="T188" i="6"/>
  <c r="T83" i="6"/>
  <c r="T225" i="6"/>
  <c r="T49" i="6"/>
  <c r="T47" i="6"/>
  <c r="T181" i="6"/>
  <c r="T502" i="6"/>
  <c r="T58" i="6"/>
  <c r="T329" i="6"/>
  <c r="T377" i="6"/>
  <c r="T128" i="6"/>
  <c r="T213" i="6"/>
  <c r="T375" i="6"/>
  <c r="T350" i="6"/>
  <c r="T330" i="6"/>
  <c r="T216" i="6"/>
  <c r="T366" i="6"/>
  <c r="T155" i="6"/>
  <c r="T152" i="6"/>
  <c r="T179" i="6"/>
  <c r="T476" i="6"/>
  <c r="T371" i="6"/>
  <c r="T115" i="6"/>
  <c r="P583" i="8"/>
  <c r="X548" i="6"/>
  <c r="P555" i="8"/>
  <c r="X593" i="6"/>
  <c r="P551" i="8"/>
  <c r="P546" i="5"/>
  <c r="P563" i="5"/>
  <c r="P558" i="5"/>
  <c r="P597" i="5"/>
  <c r="P592" i="5"/>
  <c r="P572" i="8"/>
  <c r="P571" i="5"/>
  <c r="P568" i="8"/>
  <c r="P554" i="5"/>
  <c r="P580" i="5"/>
  <c r="P542" i="8"/>
  <c r="P609" i="8"/>
  <c r="P584" i="5"/>
  <c r="P604" i="5"/>
  <c r="P604" i="8"/>
  <c r="P587" i="5"/>
  <c r="P587" i="8"/>
  <c r="P560" i="5"/>
  <c r="P560" i="8"/>
  <c r="P547" i="8"/>
  <c r="P547" i="5"/>
  <c r="P563" i="8"/>
  <c r="X554" i="6"/>
  <c r="O554" i="8"/>
  <c r="O554" i="5"/>
  <c r="X546" i="6"/>
  <c r="O546" i="5"/>
  <c r="O546" i="8"/>
  <c r="P543" i="8"/>
  <c r="P543" i="5"/>
  <c r="O574" i="5"/>
  <c r="O607" i="8"/>
  <c r="O605" i="8"/>
  <c r="O605" i="5"/>
  <c r="P556" i="5"/>
  <c r="P556" i="8"/>
  <c r="X590" i="6"/>
  <c r="O590" i="8"/>
  <c r="X579" i="6"/>
  <c r="O579" i="8"/>
  <c r="O579" i="5"/>
  <c r="X570" i="6"/>
  <c r="O570" i="8"/>
  <c r="O570" i="5"/>
  <c r="O556" i="8"/>
  <c r="O556" i="5"/>
  <c r="O551" i="8"/>
  <c r="O551" i="5"/>
  <c r="O543" i="5"/>
  <c r="O543" i="8"/>
  <c r="P609" i="5"/>
  <c r="O561" i="5"/>
  <c r="O548" i="5"/>
  <c r="O594" i="8"/>
  <c r="X599" i="6"/>
  <c r="O599" i="8"/>
  <c r="O576" i="8"/>
  <c r="O576" i="5"/>
  <c r="O573" i="8"/>
  <c r="O573" i="5"/>
  <c r="O559" i="5"/>
  <c r="O559" i="8"/>
  <c r="X610" i="6"/>
  <c r="O610" i="5"/>
  <c r="X604" i="6"/>
  <c r="X596" i="6"/>
  <c r="O596" i="8"/>
  <c r="X587" i="6"/>
  <c r="O587" i="8"/>
  <c r="X567" i="6"/>
  <c r="O567" i="8"/>
  <c r="O567" i="5"/>
  <c r="X553" i="6"/>
  <c r="O553" i="8"/>
  <c r="O553" i="5"/>
  <c r="X545" i="6"/>
  <c r="O545" i="8"/>
  <c r="O607" i="5"/>
  <c r="X602" i="6"/>
  <c r="O602" i="5"/>
  <c r="O602" i="8"/>
  <c r="O585" i="8"/>
  <c r="O585" i="5"/>
  <c r="O608" i="8"/>
  <c r="O608" i="5"/>
  <c r="O581" i="8"/>
  <c r="O581" i="5"/>
  <c r="X578" i="6"/>
  <c r="O578" i="5"/>
  <c r="O578" i="8"/>
  <c r="X575" i="6"/>
  <c r="O575" i="5"/>
  <c r="O575" i="8"/>
  <c r="X558" i="6"/>
  <c r="O558" i="8"/>
  <c r="P550" i="8"/>
  <c r="P550" i="5"/>
  <c r="O596" i="5"/>
  <c r="P583" i="5"/>
  <c r="O545" i="5"/>
  <c r="X611" i="6"/>
  <c r="O611" i="5"/>
  <c r="P568" i="5"/>
  <c r="O601" i="8"/>
  <c r="O601" i="5"/>
  <c r="O598" i="8"/>
  <c r="O598" i="5"/>
  <c r="X595" i="6"/>
  <c r="O595" i="8"/>
  <c r="O595" i="5"/>
  <c r="O589" i="8"/>
  <c r="O589" i="5"/>
  <c r="O584" i="5"/>
  <c r="O584" i="8"/>
  <c r="O572" i="8"/>
  <c r="O572" i="5"/>
  <c r="O569" i="8"/>
  <c r="O569" i="5"/>
  <c r="X566" i="6"/>
  <c r="O566" i="8"/>
  <c r="O566" i="5"/>
  <c r="P558" i="8"/>
  <c r="X550" i="6"/>
  <c r="O550" i="8"/>
  <c r="O550" i="5"/>
  <c r="X542" i="6"/>
  <c r="O542" i="8"/>
  <c r="O555" i="5"/>
  <c r="O542" i="5"/>
  <c r="X603" i="6"/>
  <c r="O603" i="8"/>
  <c r="O603" i="5"/>
  <c r="X582" i="6"/>
  <c r="O582" i="8"/>
  <c r="O582" i="5"/>
  <c r="O609" i="8"/>
  <c r="O609" i="5"/>
  <c r="X606" i="6"/>
  <c r="O606" i="8"/>
  <c r="O606" i="5"/>
  <c r="X592" i="6"/>
  <c r="O592" i="8"/>
  <c r="O592" i="5"/>
  <c r="O586" i="8"/>
  <c r="O586" i="5"/>
  <c r="X580" i="6"/>
  <c r="X577" i="6"/>
  <c r="X574" i="6"/>
  <c r="P572" i="5"/>
  <c r="X563" i="6"/>
  <c r="O563" i="8"/>
  <c r="O563" i="5"/>
  <c r="X557" i="6"/>
  <c r="O557" i="8"/>
  <c r="O557" i="5"/>
  <c r="O552" i="5"/>
  <c r="O552" i="8"/>
  <c r="O547" i="8"/>
  <c r="O547" i="5"/>
  <c r="O544" i="8"/>
  <c r="O544" i="5"/>
  <c r="O604" i="5"/>
  <c r="O593" i="5"/>
  <c r="O580" i="5"/>
  <c r="P600" i="5"/>
  <c r="P600" i="8"/>
  <c r="X583" i="6"/>
  <c r="O583" i="8"/>
  <c r="O583" i="5"/>
  <c r="O560" i="8"/>
  <c r="O560" i="5"/>
  <c r="P557" i="8"/>
  <c r="P557" i="5"/>
  <c r="X549" i="6"/>
  <c r="O549" i="8"/>
  <c r="O549" i="5"/>
  <c r="O590" i="5"/>
  <c r="O610" i="8"/>
  <c r="X605" i="6"/>
  <c r="O600" i="5"/>
  <c r="O600" i="8"/>
  <c r="O597" i="8"/>
  <c r="O597" i="5"/>
  <c r="X591" i="6"/>
  <c r="O591" i="5"/>
  <c r="O588" i="8"/>
  <c r="O588" i="5"/>
  <c r="X585" i="6"/>
  <c r="X571" i="6"/>
  <c r="O571" i="8"/>
  <c r="O568" i="5"/>
  <c r="O568" i="8"/>
  <c r="O565" i="8"/>
  <c r="O565" i="5"/>
  <c r="X562" i="6"/>
  <c r="O562" i="5"/>
  <c r="O562" i="8"/>
  <c r="X556" i="6"/>
  <c r="X551" i="6"/>
  <c r="X543" i="6"/>
  <c r="X541" i="6"/>
  <c r="O541" i="8"/>
  <c r="O541" i="5"/>
  <c r="O540" i="8"/>
  <c r="O540" i="5"/>
  <c r="O612" i="5"/>
  <c r="O577" i="5"/>
  <c r="O564" i="5"/>
  <c r="P551" i="5"/>
  <c r="P597" i="8"/>
  <c r="P611" i="5"/>
  <c r="F2" i="8"/>
  <c r="B8" i="7"/>
  <c r="T537" i="6" l="1"/>
  <c r="T228" i="6"/>
  <c r="T318" i="6"/>
  <c r="T307" i="6"/>
  <c r="T348" i="6"/>
  <c r="T536" i="6"/>
  <c r="T160" i="6"/>
  <c r="T403" i="6"/>
  <c r="T182" i="6"/>
  <c r="T127" i="6"/>
  <c r="T477" i="6"/>
  <c r="T569" i="6"/>
  <c r="T23" i="6"/>
  <c r="T390" i="6"/>
  <c r="T340" i="6"/>
  <c r="T34" i="6"/>
  <c r="T338" i="6"/>
  <c r="T592" i="6"/>
  <c r="T333" i="6"/>
  <c r="T488" i="6"/>
  <c r="T176" i="6"/>
  <c r="T610" i="6"/>
  <c r="T101" i="6"/>
  <c r="T389" i="6"/>
  <c r="T206" i="6"/>
  <c r="T93" i="6"/>
  <c r="T4" i="6"/>
  <c r="T529" i="6"/>
  <c r="T369" i="6"/>
  <c r="T470" i="6"/>
  <c r="T244" i="6"/>
  <c r="T277" i="6"/>
  <c r="T386" i="6"/>
  <c r="T384" i="6"/>
  <c r="T236" i="6"/>
  <c r="T402" i="6"/>
  <c r="T556" i="6"/>
  <c r="T519" i="6"/>
  <c r="T522" i="6"/>
  <c r="T469" i="6"/>
  <c r="T95" i="6"/>
  <c r="T292" i="6"/>
  <c r="T103" i="6"/>
  <c r="T541" i="6"/>
  <c r="T526" i="6"/>
  <c r="T327" i="6"/>
  <c r="T256" i="6"/>
  <c r="T317" i="6"/>
  <c r="T558" i="6"/>
  <c r="T590" i="6"/>
  <c r="T136" i="6"/>
  <c r="T568" i="6"/>
  <c r="T467" i="6"/>
  <c r="T582" i="6"/>
  <c r="T183" i="6"/>
  <c r="T577" i="6"/>
  <c r="T544" i="6"/>
  <c r="T231" i="6"/>
  <c r="T191" i="6"/>
  <c r="T119" i="6"/>
  <c r="T316" i="6"/>
  <c r="T517" i="6"/>
  <c r="T279" i="6"/>
  <c r="T15" i="6"/>
  <c r="T90" i="6"/>
  <c r="T611" i="6"/>
  <c r="T251" i="6"/>
  <c r="T42" i="6"/>
  <c r="T364" i="6"/>
  <c r="T408" i="6"/>
  <c r="T296" i="6"/>
  <c r="T60" i="6"/>
  <c r="T107" i="6"/>
  <c r="T352" i="6"/>
  <c r="T167" i="6"/>
  <c r="T370" i="6"/>
  <c r="T283" i="6"/>
  <c r="T66" i="6"/>
  <c r="T416" i="6"/>
  <c r="T444" i="6"/>
  <c r="T612" i="6"/>
  <c r="T59" i="6"/>
  <c r="T378" i="6"/>
  <c r="T501" i="6"/>
  <c r="T80" i="6"/>
  <c r="T448" i="6"/>
  <c r="T547" i="6"/>
  <c r="T79" i="6"/>
  <c r="T497" i="6"/>
  <c r="T561" i="6"/>
  <c r="T55" i="6"/>
  <c r="T11" i="6"/>
  <c r="T98" i="6"/>
  <c r="T559" i="6"/>
  <c r="T241" i="6"/>
  <c r="T168" i="6"/>
  <c r="T374" i="6"/>
  <c r="T89" i="6"/>
  <c r="T146" i="6"/>
  <c r="T201" i="6"/>
  <c r="T600" i="6"/>
  <c r="T594" i="6"/>
  <c r="T363" i="6"/>
  <c r="T226" i="6"/>
  <c r="T108" i="6"/>
  <c r="T570" i="6"/>
  <c r="T474" i="6"/>
  <c r="T259" i="6"/>
  <c r="T309" i="6"/>
  <c r="T297" i="6"/>
  <c r="T574" i="6"/>
  <c r="T319" i="6"/>
  <c r="T332" i="6"/>
  <c r="T172" i="6"/>
  <c r="T301" i="6"/>
  <c r="T397" i="6"/>
  <c r="T463" i="6"/>
  <c r="T246" i="6"/>
  <c r="T109" i="6"/>
  <c r="T367" i="6"/>
  <c r="T112" i="6"/>
  <c r="T147" i="6"/>
  <c r="T383" i="6"/>
  <c r="T99" i="6"/>
  <c r="T436" i="6"/>
  <c r="T459" i="6"/>
  <c r="T186" i="6"/>
  <c r="T289" i="6"/>
  <c r="T282" i="6"/>
  <c r="T264" i="6"/>
  <c r="T110" i="6"/>
  <c r="T581" i="6"/>
  <c r="T320" i="6"/>
  <c r="T85" i="6"/>
  <c r="T194" i="6"/>
  <c r="T323" i="6"/>
  <c r="T252" i="6"/>
  <c r="T162" i="6"/>
  <c r="T460" i="6"/>
  <c r="T208" i="6"/>
  <c r="T606" i="6"/>
  <c r="T196" i="6"/>
  <c r="T356" i="6"/>
  <c r="T77" i="6"/>
  <c r="T189" i="6"/>
  <c r="T106" i="6"/>
  <c r="T138" i="6"/>
  <c r="T250" i="6"/>
  <c r="T510" i="6"/>
  <c r="T285" i="6"/>
  <c r="T555" i="6"/>
  <c r="T22" i="6"/>
  <c r="T345" i="6"/>
  <c r="P546" i="8"/>
  <c r="P555" i="5"/>
  <c r="P580" i="8"/>
  <c r="P554" i="8"/>
  <c r="P542" i="5"/>
  <c r="P592" i="8"/>
  <c r="P584" i="8"/>
  <c r="P571" i="8"/>
  <c r="P540" i="5"/>
  <c r="P540" i="8"/>
  <c r="P544" i="5"/>
  <c r="P544" i="8"/>
  <c r="P566" i="8"/>
  <c r="P566" i="5"/>
  <c r="P581" i="5"/>
  <c r="P581" i="8"/>
  <c r="P591" i="8"/>
  <c r="P591" i="5"/>
  <c r="P603" i="5"/>
  <c r="P603" i="8"/>
  <c r="P588" i="5"/>
  <c r="P588" i="8"/>
  <c r="P541" i="8"/>
  <c r="P541" i="5"/>
  <c r="P545" i="8"/>
  <c r="P545" i="5"/>
  <c r="P569" i="8"/>
  <c r="P569" i="5"/>
  <c r="P582" i="8"/>
  <c r="P582" i="5"/>
  <c r="P598" i="8"/>
  <c r="P598" i="5"/>
  <c r="P610" i="5"/>
  <c r="P610" i="8"/>
  <c r="P605" i="8"/>
  <c r="P605" i="5"/>
  <c r="P564" i="5"/>
  <c r="P564" i="8"/>
  <c r="P552" i="5"/>
  <c r="P552" i="8"/>
  <c r="P561" i="8"/>
  <c r="P561" i="5"/>
  <c r="P570" i="5"/>
  <c r="P570" i="8"/>
  <c r="P585" i="8"/>
  <c r="P585" i="5"/>
  <c r="P599" i="8"/>
  <c r="P599" i="5"/>
  <c r="P601" i="8"/>
  <c r="P601" i="5"/>
  <c r="P553" i="8"/>
  <c r="P553" i="5"/>
  <c r="P562" i="5"/>
  <c r="P562" i="8"/>
  <c r="P575" i="8"/>
  <c r="P575" i="5"/>
  <c r="P586" i="5"/>
  <c r="P586" i="8"/>
  <c r="P606" i="8"/>
  <c r="P606" i="5"/>
  <c r="P593" i="8"/>
  <c r="P593" i="5"/>
  <c r="P576" i="5"/>
  <c r="P576" i="8"/>
  <c r="P577" i="8"/>
  <c r="P577" i="5"/>
  <c r="P589" i="8"/>
  <c r="P589" i="5"/>
  <c r="P607" i="8"/>
  <c r="P607" i="5"/>
  <c r="P579" i="8"/>
  <c r="P579" i="5"/>
  <c r="P578" i="5"/>
  <c r="P578" i="8"/>
  <c r="P594" i="5"/>
  <c r="P594" i="8"/>
  <c r="P608" i="5"/>
  <c r="P608" i="8"/>
  <c r="P548" i="5"/>
  <c r="P548" i="8"/>
  <c r="P573" i="8"/>
  <c r="P573" i="5"/>
  <c r="P595" i="8"/>
  <c r="P595" i="5"/>
  <c r="P567" i="8"/>
  <c r="P567" i="5"/>
  <c r="P549" i="5"/>
  <c r="P549" i="8"/>
  <c r="P565" i="5"/>
  <c r="P565" i="8"/>
  <c r="P574" i="8"/>
  <c r="P574" i="5"/>
  <c r="P590" i="8"/>
  <c r="P590" i="5"/>
  <c r="P602" i="5"/>
  <c r="P602" i="8"/>
  <c r="P559" i="8"/>
  <c r="P559" i="5"/>
  <c r="P596" i="5"/>
  <c r="P596" i="8"/>
  <c r="AA24" i="6"/>
  <c r="F2" i="5" l="1"/>
  <c r="AG17" i="6"/>
  <c r="AD10" i="6"/>
  <c r="AE10" i="6" s="1"/>
  <c r="AG1" i="6"/>
  <c r="AB17" i="6"/>
  <c r="Y10" i="6"/>
  <c r="AA10" i="6" s="1"/>
  <c r="Y6" i="6"/>
  <c r="B4" i="8" s="1"/>
  <c r="Z6" i="6"/>
  <c r="Z25" i="6" s="1"/>
  <c r="O4" i="8"/>
  <c r="O5" i="8"/>
  <c r="O7" i="8"/>
  <c r="O8" i="8"/>
  <c r="O9" i="8"/>
  <c r="O11" i="8"/>
  <c r="O12" i="8"/>
  <c r="O13" i="8"/>
  <c r="O15" i="8"/>
  <c r="O16" i="8"/>
  <c r="O17" i="8"/>
  <c r="O19" i="8"/>
  <c r="O20" i="8"/>
  <c r="O21" i="8"/>
  <c r="O23" i="8"/>
  <c r="O24" i="8"/>
  <c r="O25" i="8"/>
  <c r="O27" i="8"/>
  <c r="O28" i="8"/>
  <c r="O29" i="8"/>
  <c r="O31" i="8"/>
  <c r="O32" i="8"/>
  <c r="O33" i="8"/>
  <c r="O35" i="8"/>
  <c r="O36" i="8"/>
  <c r="O37" i="8"/>
  <c r="O39" i="8"/>
  <c r="O40" i="8"/>
  <c r="O41" i="8"/>
  <c r="O43" i="8"/>
  <c r="O44" i="8"/>
  <c r="O45" i="8"/>
  <c r="O47" i="8"/>
  <c r="O48" i="8"/>
  <c r="O49" i="8"/>
  <c r="O51" i="8"/>
  <c r="O52" i="8"/>
  <c r="O53" i="8"/>
  <c r="O55" i="8"/>
  <c r="O56" i="8"/>
  <c r="O57" i="8"/>
  <c r="O60" i="8"/>
  <c r="O61" i="8"/>
  <c r="O64" i="8"/>
  <c r="O65" i="8"/>
  <c r="O68" i="8"/>
  <c r="O69" i="8"/>
  <c r="O73" i="8"/>
  <c r="O77" i="8"/>
  <c r="O85" i="8"/>
  <c r="O89" i="8"/>
  <c r="O93" i="8"/>
  <c r="O101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1" i="8"/>
  <c r="O162" i="8"/>
  <c r="O163" i="8"/>
  <c r="O164" i="8"/>
  <c r="O166" i="8"/>
  <c r="O167" i="8"/>
  <c r="O168" i="8"/>
  <c r="O169" i="8"/>
  <c r="O171" i="8"/>
  <c r="O172" i="8"/>
  <c r="O173" i="8"/>
  <c r="O174" i="8"/>
  <c r="O175" i="8"/>
  <c r="O176" i="8"/>
  <c r="O177" i="8"/>
  <c r="O178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5" i="8"/>
  <c r="O286" i="8"/>
  <c r="O287" i="8"/>
  <c r="O288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5" i="8"/>
  <c r="O306" i="8"/>
  <c r="O308" i="8"/>
  <c r="O309" i="8"/>
  <c r="O310" i="8"/>
  <c r="O311" i="8"/>
  <c r="O312" i="8"/>
  <c r="O313" i="8"/>
  <c r="O314" i="8"/>
  <c r="O315" i="8"/>
  <c r="O316" i="8"/>
  <c r="O317" i="8"/>
  <c r="O318" i="8"/>
  <c r="O320" i="8"/>
  <c r="O321" i="8"/>
  <c r="O322" i="8"/>
  <c r="O323" i="8"/>
  <c r="O325" i="8"/>
  <c r="O326" i="8"/>
  <c r="O328" i="8"/>
  <c r="O330" i="8"/>
  <c r="O331" i="8"/>
  <c r="O332" i="8"/>
  <c r="O333" i="8"/>
  <c r="O334" i="8"/>
  <c r="O336" i="8"/>
  <c r="O337" i="8"/>
  <c r="O338" i="8"/>
  <c r="O339" i="8"/>
  <c r="O341" i="8"/>
  <c r="O342" i="8"/>
  <c r="O343" i="8"/>
  <c r="O344" i="8"/>
  <c r="O345" i="8"/>
  <c r="O346" i="8"/>
  <c r="O347" i="8"/>
  <c r="O348" i="8"/>
  <c r="O349" i="8"/>
  <c r="O350" i="8"/>
  <c r="O352" i="8"/>
  <c r="O353" i="8"/>
  <c r="O354" i="8"/>
  <c r="O355" i="8"/>
  <c r="O357" i="8"/>
  <c r="O358" i="8"/>
  <c r="O359" i="8"/>
  <c r="O360" i="8"/>
  <c r="O362" i="8"/>
  <c r="O363" i="8"/>
  <c r="O364" i="8"/>
  <c r="O365" i="8"/>
  <c r="O366" i="8"/>
  <c r="O368" i="8"/>
  <c r="O369" i="8"/>
  <c r="O370" i="8"/>
  <c r="O371" i="8"/>
  <c r="O373" i="8"/>
  <c r="O374" i="8"/>
  <c r="O375" i="8"/>
  <c r="O376" i="8"/>
  <c r="O378" i="8"/>
  <c r="O379" i="8"/>
  <c r="O380" i="8"/>
  <c r="O381" i="8"/>
  <c r="O382" i="8"/>
  <c r="O385" i="8"/>
  <c r="O386" i="8"/>
  <c r="O387" i="8"/>
  <c r="O389" i="8"/>
  <c r="O390" i="8"/>
  <c r="O391" i="8"/>
  <c r="O392" i="8"/>
  <c r="O394" i="8"/>
  <c r="O395" i="8"/>
  <c r="O396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2" i="8"/>
  <c r="O413" i="8"/>
  <c r="O414" i="8"/>
  <c r="O416" i="8"/>
  <c r="O417" i="8"/>
  <c r="O418" i="8"/>
  <c r="O420" i="8"/>
  <c r="O421" i="8"/>
  <c r="O422" i="8"/>
  <c r="O424" i="8"/>
  <c r="O425" i="8"/>
  <c r="O426" i="8"/>
  <c r="O427" i="8"/>
  <c r="O428" i="8"/>
  <c r="O430" i="8"/>
  <c r="O431" i="8"/>
  <c r="O432" i="8"/>
  <c r="O434" i="8"/>
  <c r="O435" i="8"/>
  <c r="O436" i="8"/>
  <c r="O438" i="8"/>
  <c r="O439" i="8"/>
  <c r="O440" i="8"/>
  <c r="O441" i="8"/>
  <c r="O442" i="8"/>
  <c r="O444" i="8"/>
  <c r="O445" i="8"/>
  <c r="O446" i="8"/>
  <c r="O448" i="8"/>
  <c r="O449" i="8"/>
  <c r="O450" i="8"/>
  <c r="O451" i="8"/>
  <c r="O452" i="8"/>
  <c r="O454" i="8"/>
  <c r="O455" i="8"/>
  <c r="O456" i="8"/>
  <c r="O457" i="8"/>
  <c r="O458" i="8"/>
  <c r="O459" i="8"/>
  <c r="O460" i="8"/>
  <c r="O462" i="8"/>
  <c r="O463" i="8"/>
  <c r="O464" i="8"/>
  <c r="O465" i="8"/>
  <c r="O466" i="8"/>
  <c r="O467" i="8"/>
  <c r="O468" i="8"/>
  <c r="O469" i="8"/>
  <c r="O470" i="8"/>
  <c r="O471" i="8"/>
  <c r="O474" i="8"/>
  <c r="O475" i="8"/>
  <c r="O476" i="8"/>
  <c r="O477" i="8"/>
  <c r="O478" i="8"/>
  <c r="O479" i="8"/>
  <c r="O480" i="8"/>
  <c r="O481" i="8"/>
  <c r="O482" i="8"/>
  <c r="O484" i="8"/>
  <c r="O485" i="8"/>
  <c r="O486" i="8"/>
  <c r="O489" i="8"/>
  <c r="O490" i="8"/>
  <c r="O491" i="8"/>
  <c r="O493" i="8"/>
  <c r="O494" i="8"/>
  <c r="O495" i="8"/>
  <c r="O496" i="8"/>
  <c r="O498" i="8"/>
  <c r="O499" i="8"/>
  <c r="O500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6" i="8"/>
  <c r="O517" i="8"/>
  <c r="O518" i="8"/>
  <c r="O521" i="8"/>
  <c r="O522" i="8"/>
  <c r="O523" i="8"/>
  <c r="O525" i="8"/>
  <c r="O526" i="8"/>
  <c r="O527" i="8"/>
  <c r="O528" i="8"/>
  <c r="O530" i="8"/>
  <c r="O531" i="8"/>
  <c r="O532" i="8"/>
  <c r="O534" i="8"/>
  <c r="O535" i="8"/>
  <c r="O536" i="8"/>
  <c r="O537" i="8"/>
  <c r="O538" i="8"/>
  <c r="O539" i="8"/>
  <c r="X3" i="6" l="1"/>
  <c r="O3" i="8"/>
  <c r="X520" i="6"/>
  <c r="O520" i="8"/>
  <c r="X488" i="6"/>
  <c r="O488" i="8"/>
  <c r="X384" i="6"/>
  <c r="O384" i="8"/>
  <c r="X372" i="6"/>
  <c r="O372" i="8"/>
  <c r="X356" i="6"/>
  <c r="O356" i="8"/>
  <c r="X304" i="6"/>
  <c r="O304" i="8"/>
  <c r="X96" i="6"/>
  <c r="O96" i="8"/>
  <c r="X84" i="6"/>
  <c r="O84" i="8"/>
  <c r="X487" i="6"/>
  <c r="O487" i="8"/>
  <c r="X483" i="6"/>
  <c r="O483" i="8"/>
  <c r="X423" i="6"/>
  <c r="O423" i="8"/>
  <c r="X383" i="6"/>
  <c r="O383" i="8"/>
  <c r="X351" i="6"/>
  <c r="O351" i="8"/>
  <c r="X327" i="6"/>
  <c r="O327" i="8"/>
  <c r="X247" i="6"/>
  <c r="O247" i="8"/>
  <c r="X524" i="6"/>
  <c r="O524" i="8"/>
  <c r="X388" i="6"/>
  <c r="O388" i="8"/>
  <c r="X284" i="6"/>
  <c r="O284" i="8"/>
  <c r="X92" i="6"/>
  <c r="O92" i="8"/>
  <c r="X80" i="6"/>
  <c r="O80" i="8"/>
  <c r="X72" i="6"/>
  <c r="O72" i="8"/>
  <c r="X519" i="6"/>
  <c r="O519" i="8"/>
  <c r="X447" i="6"/>
  <c r="O447" i="8"/>
  <c r="X415" i="6"/>
  <c r="O415" i="8"/>
  <c r="X411" i="6"/>
  <c r="O411" i="8"/>
  <c r="X179" i="6"/>
  <c r="O179" i="8"/>
  <c r="X99" i="6"/>
  <c r="O99" i="8"/>
  <c r="X95" i="6"/>
  <c r="O95" i="8"/>
  <c r="X91" i="6"/>
  <c r="O91" i="8"/>
  <c r="X87" i="6"/>
  <c r="O87" i="8"/>
  <c r="X83" i="6"/>
  <c r="O83" i="8"/>
  <c r="X79" i="6"/>
  <c r="O79" i="8"/>
  <c r="X75" i="6"/>
  <c r="O75" i="8"/>
  <c r="X71" i="6"/>
  <c r="O71" i="8"/>
  <c r="X67" i="6"/>
  <c r="O67" i="8"/>
  <c r="X63" i="6"/>
  <c r="O63" i="8"/>
  <c r="X59" i="6"/>
  <c r="O59" i="8"/>
  <c r="X170" i="6"/>
  <c r="O170" i="8"/>
  <c r="X126" i="6"/>
  <c r="O126" i="8"/>
  <c r="X102" i="6"/>
  <c r="O102" i="8"/>
  <c r="X98" i="6"/>
  <c r="O98" i="8"/>
  <c r="X94" i="6"/>
  <c r="O94" i="8"/>
  <c r="X90" i="6"/>
  <c r="O90" i="8"/>
  <c r="X86" i="6"/>
  <c r="O86" i="8"/>
  <c r="X82" i="6"/>
  <c r="O82" i="8"/>
  <c r="X78" i="6"/>
  <c r="O78" i="8"/>
  <c r="X74" i="6"/>
  <c r="O74" i="8"/>
  <c r="X70" i="6"/>
  <c r="O70" i="8"/>
  <c r="X66" i="6"/>
  <c r="O66" i="8"/>
  <c r="X62" i="6"/>
  <c r="O62" i="8"/>
  <c r="X58" i="6"/>
  <c r="O58" i="8"/>
  <c r="X54" i="6"/>
  <c r="O54" i="8"/>
  <c r="X50" i="6"/>
  <c r="O50" i="8"/>
  <c r="X46" i="6"/>
  <c r="O46" i="8"/>
  <c r="X42" i="6"/>
  <c r="O42" i="8"/>
  <c r="X38" i="6"/>
  <c r="O38" i="8"/>
  <c r="X34" i="6"/>
  <c r="O34" i="8"/>
  <c r="X30" i="6"/>
  <c r="O30" i="8"/>
  <c r="X26" i="6"/>
  <c r="O26" i="8"/>
  <c r="X22" i="6"/>
  <c r="O22" i="8"/>
  <c r="X18" i="6"/>
  <c r="O18" i="8"/>
  <c r="X14" i="6"/>
  <c r="O14" i="8"/>
  <c r="X10" i="6"/>
  <c r="O10" i="8"/>
  <c r="X6" i="6"/>
  <c r="O6" i="8"/>
  <c r="X492" i="6"/>
  <c r="O492" i="8"/>
  <c r="X472" i="6"/>
  <c r="O472" i="8"/>
  <c r="X340" i="6"/>
  <c r="O340" i="8"/>
  <c r="X324" i="6"/>
  <c r="O324" i="8"/>
  <c r="X160" i="6"/>
  <c r="O160" i="8"/>
  <c r="X100" i="6"/>
  <c r="O100" i="8"/>
  <c r="X88" i="6"/>
  <c r="O88" i="8"/>
  <c r="X76" i="6"/>
  <c r="O76" i="8"/>
  <c r="X515" i="6"/>
  <c r="O515" i="8"/>
  <c r="X443" i="6"/>
  <c r="O443" i="8"/>
  <c r="X419" i="6"/>
  <c r="O419" i="8"/>
  <c r="X367" i="6"/>
  <c r="O367" i="8"/>
  <c r="X335" i="6"/>
  <c r="O335" i="8"/>
  <c r="X319" i="6"/>
  <c r="O319" i="8"/>
  <c r="X307" i="6"/>
  <c r="O307" i="8"/>
  <c r="X533" i="6"/>
  <c r="O533" i="8"/>
  <c r="X529" i="6"/>
  <c r="O529" i="8"/>
  <c r="X501" i="6"/>
  <c r="O501" i="8"/>
  <c r="X497" i="6"/>
  <c r="O497" i="8"/>
  <c r="X473" i="6"/>
  <c r="O473" i="8"/>
  <c r="X461" i="6"/>
  <c r="O461" i="8"/>
  <c r="X453" i="6"/>
  <c r="O453" i="8"/>
  <c r="X437" i="6"/>
  <c r="O437" i="8"/>
  <c r="X433" i="6"/>
  <c r="O433" i="8"/>
  <c r="X429" i="6"/>
  <c r="O429" i="8"/>
  <c r="X397" i="6"/>
  <c r="O397" i="8"/>
  <c r="X393" i="6"/>
  <c r="O393" i="8"/>
  <c r="X377" i="6"/>
  <c r="O377" i="8"/>
  <c r="X361" i="6"/>
  <c r="O361" i="8"/>
  <c r="X329" i="6"/>
  <c r="O329" i="8"/>
  <c r="X289" i="6"/>
  <c r="O289" i="8"/>
  <c r="X261" i="6"/>
  <c r="O261" i="8"/>
  <c r="X165" i="6"/>
  <c r="O165" i="8"/>
  <c r="X97" i="6"/>
  <c r="O97" i="8"/>
  <c r="X81" i="6"/>
  <c r="O81" i="8"/>
  <c r="AB25" i="6"/>
  <c r="AE6" i="6"/>
  <c r="B2" i="8"/>
  <c r="B4" i="7"/>
  <c r="B12" i="3"/>
  <c r="B4" i="5"/>
  <c r="Y25" i="6"/>
  <c r="O520" i="5"/>
  <c r="O415" i="5"/>
  <c r="O179" i="5"/>
  <c r="O304" i="5"/>
  <c r="O340" i="5"/>
  <c r="O59" i="5"/>
  <c r="O335" i="5"/>
  <c r="X101" i="6"/>
  <c r="O101" i="5"/>
  <c r="X93" i="6"/>
  <c r="O93" i="5"/>
  <c r="X89" i="6"/>
  <c r="O89" i="5"/>
  <c r="X85" i="6"/>
  <c r="O85" i="5"/>
  <c r="X77" i="6"/>
  <c r="O77" i="5"/>
  <c r="X73" i="6"/>
  <c r="O73" i="5"/>
  <c r="AD6" i="6"/>
  <c r="O97" i="5"/>
  <c r="X465" i="6"/>
  <c r="O465" i="5"/>
  <c r="X389" i="6"/>
  <c r="O389" i="5"/>
  <c r="X345" i="6"/>
  <c r="O345" i="5"/>
  <c r="X317" i="6"/>
  <c r="O317" i="5"/>
  <c r="O81" i="5"/>
  <c r="O515" i="5"/>
  <c r="O384" i="5"/>
  <c r="O324" i="5"/>
  <c r="O160" i="5"/>
  <c r="E170" i="7" s="1"/>
  <c r="G170" i="7" s="1"/>
  <c r="AB16" i="6"/>
  <c r="AB18" i="6" s="1"/>
  <c r="B2" i="5"/>
  <c r="B4" i="3" s="1"/>
  <c r="F1" i="3" s="1"/>
  <c r="O67" i="5"/>
  <c r="E77" i="7" s="1"/>
  <c r="G77" i="7" s="1"/>
  <c r="X534" i="6"/>
  <c r="O534" i="5"/>
  <c r="X522" i="6"/>
  <c r="O522" i="5"/>
  <c r="X510" i="6"/>
  <c r="O510" i="5"/>
  <c r="X498" i="6"/>
  <c r="O498" i="5"/>
  <c r="X486" i="6"/>
  <c r="O486" i="5"/>
  <c r="X474" i="6"/>
  <c r="O474" i="5"/>
  <c r="X462" i="6"/>
  <c r="O462" i="5"/>
  <c r="X450" i="6"/>
  <c r="O450" i="5"/>
  <c r="X442" i="6"/>
  <c r="O442" i="5"/>
  <c r="X434" i="6"/>
  <c r="O434" i="5"/>
  <c r="X422" i="6"/>
  <c r="O422" i="5"/>
  <c r="X410" i="6"/>
  <c r="O410" i="5"/>
  <c r="X402" i="6"/>
  <c r="O402" i="5"/>
  <c r="X394" i="6"/>
  <c r="O394" i="5"/>
  <c r="X386" i="6"/>
  <c r="O386" i="5"/>
  <c r="X374" i="6"/>
  <c r="O374" i="5"/>
  <c r="X366" i="6"/>
  <c r="O366" i="5"/>
  <c r="X358" i="6"/>
  <c r="O358" i="5"/>
  <c r="X350" i="6"/>
  <c r="O350" i="5"/>
  <c r="X342" i="6"/>
  <c r="O342" i="5"/>
  <c r="X334" i="6"/>
  <c r="O334" i="5"/>
  <c r="X326" i="6"/>
  <c r="O326" i="5"/>
  <c r="X318" i="6"/>
  <c r="O318" i="5"/>
  <c r="X306" i="6"/>
  <c r="O306" i="5"/>
  <c r="X298" i="6"/>
  <c r="O298" i="5"/>
  <c r="X290" i="6"/>
  <c r="O290" i="5"/>
  <c r="X286" i="6"/>
  <c r="O286" i="5"/>
  <c r="X282" i="6"/>
  <c r="O282" i="5"/>
  <c r="X278" i="6"/>
  <c r="O278" i="5"/>
  <c r="X274" i="6"/>
  <c r="O274" i="5"/>
  <c r="X270" i="6"/>
  <c r="O270" i="5"/>
  <c r="X262" i="6"/>
  <c r="O262" i="5"/>
  <c r="X258" i="6"/>
  <c r="O258" i="5"/>
  <c r="X254" i="6"/>
  <c r="O254" i="5"/>
  <c r="X250" i="6"/>
  <c r="O250" i="5"/>
  <c r="X246" i="6"/>
  <c r="O246" i="5"/>
  <c r="X242" i="6"/>
  <c r="O242" i="5"/>
  <c r="X238" i="6"/>
  <c r="O238" i="5"/>
  <c r="X234" i="6"/>
  <c r="O234" i="5"/>
  <c r="X230" i="6"/>
  <c r="O230" i="5"/>
  <c r="X226" i="6"/>
  <c r="O226" i="5"/>
  <c r="X222" i="6"/>
  <c r="O222" i="5"/>
  <c r="X218" i="6"/>
  <c r="O218" i="5"/>
  <c r="X214" i="6"/>
  <c r="O214" i="5"/>
  <c r="X210" i="6"/>
  <c r="O210" i="5"/>
  <c r="X206" i="6"/>
  <c r="O206" i="5"/>
  <c r="X202" i="6"/>
  <c r="O202" i="5"/>
  <c r="X538" i="6"/>
  <c r="O538" i="5"/>
  <c r="X526" i="6"/>
  <c r="O526" i="5"/>
  <c r="X514" i="6"/>
  <c r="O514" i="5"/>
  <c r="X502" i="6"/>
  <c r="O502" i="5"/>
  <c r="X490" i="6"/>
  <c r="O490" i="5"/>
  <c r="X478" i="6"/>
  <c r="O478" i="5"/>
  <c r="X470" i="6"/>
  <c r="O470" i="5"/>
  <c r="X458" i="6"/>
  <c r="O458" i="5"/>
  <c r="X446" i="6"/>
  <c r="O446" i="5"/>
  <c r="X438" i="6"/>
  <c r="O438" i="5"/>
  <c r="X426" i="6"/>
  <c r="O426" i="5"/>
  <c r="X418" i="6"/>
  <c r="O418" i="5"/>
  <c r="X414" i="6"/>
  <c r="O414" i="5"/>
  <c r="X406" i="6"/>
  <c r="O406" i="5"/>
  <c r="X398" i="6"/>
  <c r="O398" i="5"/>
  <c r="X390" i="6"/>
  <c r="O390" i="5"/>
  <c r="X382" i="6"/>
  <c r="O382" i="5"/>
  <c r="X370" i="6"/>
  <c r="O370" i="5"/>
  <c r="X362" i="6"/>
  <c r="O362" i="5"/>
  <c r="X354" i="6"/>
  <c r="O354" i="5"/>
  <c r="X346" i="6"/>
  <c r="O346" i="5"/>
  <c r="X338" i="6"/>
  <c r="O338" i="5"/>
  <c r="X330" i="6"/>
  <c r="O330" i="5"/>
  <c r="X322" i="6"/>
  <c r="O322" i="5"/>
  <c r="X314" i="6"/>
  <c r="O314" i="5"/>
  <c r="X310" i="6"/>
  <c r="O310" i="5"/>
  <c r="X302" i="6"/>
  <c r="O302" i="5"/>
  <c r="X294" i="6"/>
  <c r="O294" i="5"/>
  <c r="X266" i="6"/>
  <c r="O266" i="5"/>
  <c r="X530" i="6"/>
  <c r="O530" i="5"/>
  <c r="X518" i="6"/>
  <c r="O518" i="5"/>
  <c r="X506" i="6"/>
  <c r="O506" i="5"/>
  <c r="X494" i="6"/>
  <c r="O494" i="5"/>
  <c r="X482" i="6"/>
  <c r="O482" i="5"/>
  <c r="X466" i="6"/>
  <c r="O466" i="5"/>
  <c r="X454" i="6"/>
  <c r="O454" i="5"/>
  <c r="X430" i="6"/>
  <c r="O430" i="5"/>
  <c r="X378" i="6"/>
  <c r="O378" i="5"/>
  <c r="X158" i="6"/>
  <c r="O158" i="5"/>
  <c r="X146" i="6"/>
  <c r="O146" i="5"/>
  <c r="E156" i="7" s="1"/>
  <c r="G156" i="7" s="1"/>
  <c r="X138" i="6"/>
  <c r="O138" i="5"/>
  <c r="X130" i="6"/>
  <c r="O130" i="5"/>
  <c r="E140" i="7" s="1"/>
  <c r="G140" i="7" s="1"/>
  <c r="X118" i="6"/>
  <c r="O118" i="5"/>
  <c r="O14" i="5"/>
  <c r="X525" i="6"/>
  <c r="O525" i="5"/>
  <c r="X521" i="6"/>
  <c r="O521" i="5"/>
  <c r="X517" i="6"/>
  <c r="O517" i="5"/>
  <c r="X513" i="6"/>
  <c r="O513" i="5"/>
  <c r="X509" i="6"/>
  <c r="O509" i="5"/>
  <c r="X505" i="6"/>
  <c r="O505" i="5"/>
  <c r="X493" i="6"/>
  <c r="O493" i="5"/>
  <c r="X489" i="6"/>
  <c r="O489" i="5"/>
  <c r="X485" i="6"/>
  <c r="O485" i="5"/>
  <c r="X481" i="6"/>
  <c r="O481" i="5"/>
  <c r="X477" i="6"/>
  <c r="O477" i="5"/>
  <c r="X469" i="6"/>
  <c r="O469" i="5"/>
  <c r="X457" i="6"/>
  <c r="O457" i="5"/>
  <c r="X449" i="6"/>
  <c r="O449" i="5"/>
  <c r="X445" i="6"/>
  <c r="O445" i="5"/>
  <c r="X441" i="6"/>
  <c r="O441" i="5"/>
  <c r="X425" i="6"/>
  <c r="O425" i="5"/>
  <c r="X421" i="6"/>
  <c r="O421" i="5"/>
  <c r="X417" i="6"/>
  <c r="O417" i="5"/>
  <c r="X413" i="6"/>
  <c r="O413" i="5"/>
  <c r="X409" i="6"/>
  <c r="O409" i="5"/>
  <c r="X405" i="6"/>
  <c r="O405" i="5"/>
  <c r="X401" i="6"/>
  <c r="O401" i="5"/>
  <c r="X385" i="6"/>
  <c r="O385" i="5"/>
  <c r="X381" i="6"/>
  <c r="O381" i="5"/>
  <c r="X373" i="6"/>
  <c r="O373" i="5"/>
  <c r="X369" i="6"/>
  <c r="O369" i="5"/>
  <c r="X365" i="6"/>
  <c r="O365" i="5"/>
  <c r="X357" i="6"/>
  <c r="O357" i="5"/>
  <c r="X353" i="6"/>
  <c r="O353" i="5"/>
  <c r="X349" i="6"/>
  <c r="O349" i="5"/>
  <c r="X341" i="6"/>
  <c r="O341" i="5"/>
  <c r="X337" i="6"/>
  <c r="O337" i="5"/>
  <c r="X333" i="6"/>
  <c r="O333" i="5"/>
  <c r="X325" i="6"/>
  <c r="O325" i="5"/>
  <c r="X321" i="6"/>
  <c r="O321" i="5"/>
  <c r="X313" i="6"/>
  <c r="O313" i="5"/>
  <c r="X309" i="6"/>
  <c r="O309" i="5"/>
  <c r="X305" i="6"/>
  <c r="O305" i="5"/>
  <c r="X301" i="6"/>
  <c r="O301" i="5"/>
  <c r="X297" i="6"/>
  <c r="O297" i="5"/>
  <c r="X293" i="6"/>
  <c r="O293" i="5"/>
  <c r="X285" i="6"/>
  <c r="O285" i="5"/>
  <c r="X281" i="6"/>
  <c r="O281" i="5"/>
  <c r="X277" i="6"/>
  <c r="O277" i="5"/>
  <c r="X273" i="6"/>
  <c r="O273" i="5"/>
  <c r="X269" i="6"/>
  <c r="O269" i="5"/>
  <c r="X265" i="6"/>
  <c r="O265" i="5"/>
  <c r="X257" i="6"/>
  <c r="O257" i="5"/>
  <c r="X253" i="6"/>
  <c r="O253" i="5"/>
  <c r="X249" i="6"/>
  <c r="O249" i="5"/>
  <c r="X245" i="6"/>
  <c r="O245" i="5"/>
  <c r="X241" i="6"/>
  <c r="O241" i="5"/>
  <c r="X237" i="6"/>
  <c r="O237" i="5"/>
  <c r="X233" i="6"/>
  <c r="O233" i="5"/>
  <c r="X229" i="6"/>
  <c r="O229" i="5"/>
  <c r="X225" i="6"/>
  <c r="O225" i="5"/>
  <c r="X221" i="6"/>
  <c r="O221" i="5"/>
  <c r="X217" i="6"/>
  <c r="O217" i="5"/>
  <c r="X213" i="6"/>
  <c r="O213" i="5"/>
  <c r="X209" i="6"/>
  <c r="O209" i="5"/>
  <c r="X205" i="6"/>
  <c r="O205" i="5"/>
  <c r="X201" i="6"/>
  <c r="O201" i="5"/>
  <c r="X197" i="6"/>
  <c r="O197" i="5"/>
  <c r="X193" i="6"/>
  <c r="O193" i="5"/>
  <c r="X189" i="6"/>
  <c r="O189" i="5"/>
  <c r="X185" i="6"/>
  <c r="O185" i="5"/>
  <c r="X181" i="6"/>
  <c r="O181" i="5"/>
  <c r="X177" i="6"/>
  <c r="O177" i="5"/>
  <c r="E187" i="7" s="1"/>
  <c r="G187" i="7" s="1"/>
  <c r="X173" i="6"/>
  <c r="O173" i="5"/>
  <c r="E183" i="7" s="1"/>
  <c r="G183" i="7" s="1"/>
  <c r="X169" i="6"/>
  <c r="O169" i="5"/>
  <c r="X161" i="6"/>
  <c r="O161" i="5"/>
  <c r="X157" i="6"/>
  <c r="O157" i="5"/>
  <c r="E167" i="7" s="1"/>
  <c r="G167" i="7" s="1"/>
  <c r="X153" i="6"/>
  <c r="O153" i="5"/>
  <c r="X149" i="6"/>
  <c r="O149" i="5"/>
  <c r="E159" i="7" s="1"/>
  <c r="G159" i="7" s="1"/>
  <c r="X145" i="6"/>
  <c r="O145" i="5"/>
  <c r="E155" i="7" s="1"/>
  <c r="G155" i="7" s="1"/>
  <c r="X141" i="6"/>
  <c r="O141" i="5"/>
  <c r="X137" i="6"/>
  <c r="O137" i="5"/>
  <c r="E147" i="7" s="1"/>
  <c r="G147" i="7" s="1"/>
  <c r="X133" i="6"/>
  <c r="O133" i="5"/>
  <c r="X129" i="6"/>
  <c r="O129" i="5"/>
  <c r="X125" i="6"/>
  <c r="O125" i="5"/>
  <c r="E135" i="7" s="1"/>
  <c r="G135" i="7" s="1"/>
  <c r="X121" i="6"/>
  <c r="O121" i="5"/>
  <c r="X117" i="6"/>
  <c r="O117" i="5"/>
  <c r="X113" i="6"/>
  <c r="O113" i="5"/>
  <c r="X109" i="6"/>
  <c r="O109" i="5"/>
  <c r="E119" i="7" s="1"/>
  <c r="G119" i="7" s="1"/>
  <c r="X105" i="6"/>
  <c r="O105" i="5"/>
  <c r="X69" i="6"/>
  <c r="O69" i="5"/>
  <c r="X65" i="6"/>
  <c r="O65" i="5"/>
  <c r="E75" i="7" s="1"/>
  <c r="G75" i="7" s="1"/>
  <c r="X61" i="6"/>
  <c r="O61" i="5"/>
  <c r="X57" i="6"/>
  <c r="O57" i="5"/>
  <c r="X53" i="6"/>
  <c r="O53" i="5"/>
  <c r="X49" i="6"/>
  <c r="O49" i="5"/>
  <c r="E59" i="7" s="1"/>
  <c r="G59" i="7" s="1"/>
  <c r="X45" i="6"/>
  <c r="O45" i="5"/>
  <c r="X41" i="6"/>
  <c r="O41" i="5"/>
  <c r="X37" i="6"/>
  <c r="O37" i="5"/>
  <c r="X33" i="6"/>
  <c r="O33" i="5"/>
  <c r="X29" i="6"/>
  <c r="O29" i="5"/>
  <c r="X25" i="6"/>
  <c r="O25" i="5"/>
  <c r="X21" i="6"/>
  <c r="O21" i="5"/>
  <c r="X17" i="6"/>
  <c r="O17" i="5"/>
  <c r="E27" i="7" s="1"/>
  <c r="G27" i="7" s="1"/>
  <c r="X13" i="6"/>
  <c r="O13" i="5"/>
  <c r="X9" i="6"/>
  <c r="O9" i="5"/>
  <c r="X5" i="6"/>
  <c r="O5" i="5"/>
  <c r="AF10" i="6"/>
  <c r="O100" i="5"/>
  <c r="O96" i="5"/>
  <c r="O92" i="5"/>
  <c r="O88" i="5"/>
  <c r="O84" i="5"/>
  <c r="O80" i="5"/>
  <c r="O76" i="5"/>
  <c r="E86" i="7" s="1"/>
  <c r="G86" i="7" s="1"/>
  <c r="O72" i="5"/>
  <c r="O66" i="5"/>
  <c r="O58" i="5"/>
  <c r="O42" i="5"/>
  <c r="E52" i="7" s="1"/>
  <c r="G52" i="7" s="1"/>
  <c r="O26" i="5"/>
  <c r="O10" i="5"/>
  <c r="O529" i="5"/>
  <c r="O524" i="5"/>
  <c r="O519" i="5"/>
  <c r="O488" i="5"/>
  <c r="O483" i="5"/>
  <c r="O473" i="5"/>
  <c r="O429" i="5"/>
  <c r="O419" i="5"/>
  <c r="O393" i="5"/>
  <c r="O388" i="5"/>
  <c r="O383" i="5"/>
  <c r="O329" i="5"/>
  <c r="O289" i="5"/>
  <c r="X198" i="6"/>
  <c r="O198" i="5"/>
  <c r="X190" i="6"/>
  <c r="O190" i="5"/>
  <c r="X182" i="6"/>
  <c r="O182" i="5"/>
  <c r="X174" i="6"/>
  <c r="O174" i="5"/>
  <c r="X166" i="6"/>
  <c r="O166" i="5"/>
  <c r="X154" i="6"/>
  <c r="O154" i="5"/>
  <c r="X142" i="6"/>
  <c r="O142" i="5"/>
  <c r="X134" i="6"/>
  <c r="O134" i="5"/>
  <c r="X122" i="6"/>
  <c r="O122" i="5"/>
  <c r="E132" i="7" s="1"/>
  <c r="G132" i="7" s="1"/>
  <c r="X114" i="6"/>
  <c r="O114" i="5"/>
  <c r="E124" i="7" s="1"/>
  <c r="G124" i="7" s="1"/>
  <c r="X110" i="6"/>
  <c r="O110" i="5"/>
  <c r="X106" i="6"/>
  <c r="O106" i="5"/>
  <c r="O46" i="5"/>
  <c r="O126" i="5"/>
  <c r="X536" i="6"/>
  <c r="O536" i="5"/>
  <c r="X532" i="6"/>
  <c r="O532" i="5"/>
  <c r="X528" i="6"/>
  <c r="O528" i="5"/>
  <c r="X516" i="6"/>
  <c r="O516" i="5"/>
  <c r="X512" i="6"/>
  <c r="O512" i="5"/>
  <c r="X508" i="6"/>
  <c r="O508" i="5"/>
  <c r="X504" i="6"/>
  <c r="O504" i="5"/>
  <c r="X500" i="6"/>
  <c r="O500" i="5"/>
  <c r="X496" i="6"/>
  <c r="O496" i="5"/>
  <c r="X484" i="6"/>
  <c r="O484" i="5"/>
  <c r="X480" i="6"/>
  <c r="O480" i="5"/>
  <c r="X476" i="6"/>
  <c r="O476" i="5"/>
  <c r="X468" i="6"/>
  <c r="O468" i="5"/>
  <c r="X464" i="6"/>
  <c r="O464" i="5"/>
  <c r="X460" i="6"/>
  <c r="O460" i="5"/>
  <c r="X456" i="6"/>
  <c r="O456" i="5"/>
  <c r="X452" i="6"/>
  <c r="O452" i="5"/>
  <c r="X448" i="6"/>
  <c r="O448" i="5"/>
  <c r="X444" i="6"/>
  <c r="O444" i="5"/>
  <c r="X440" i="6"/>
  <c r="O440" i="5"/>
  <c r="X436" i="6"/>
  <c r="O436" i="5"/>
  <c r="X432" i="6"/>
  <c r="O432" i="5"/>
  <c r="X428" i="6"/>
  <c r="O428" i="5"/>
  <c r="X424" i="6"/>
  <c r="O424" i="5"/>
  <c r="X420" i="6"/>
  <c r="O420" i="5"/>
  <c r="X416" i="6"/>
  <c r="O416" i="5"/>
  <c r="X412" i="6"/>
  <c r="O412" i="5"/>
  <c r="X408" i="6"/>
  <c r="O408" i="5"/>
  <c r="X404" i="6"/>
  <c r="O404" i="5"/>
  <c r="X400" i="6"/>
  <c r="O400" i="5"/>
  <c r="X396" i="6"/>
  <c r="O396" i="5"/>
  <c r="X392" i="6"/>
  <c r="O392" i="5"/>
  <c r="X380" i="6"/>
  <c r="O380" i="5"/>
  <c r="X376" i="6"/>
  <c r="O376" i="5"/>
  <c r="X368" i="6"/>
  <c r="O368" i="5"/>
  <c r="X364" i="6"/>
  <c r="O364" i="5"/>
  <c r="X360" i="6"/>
  <c r="O360" i="5"/>
  <c r="X352" i="6"/>
  <c r="O352" i="5"/>
  <c r="X348" i="6"/>
  <c r="O348" i="5"/>
  <c r="X344" i="6"/>
  <c r="O344" i="5"/>
  <c r="X336" i="6"/>
  <c r="O336" i="5"/>
  <c r="X332" i="6"/>
  <c r="O332" i="5"/>
  <c r="X328" i="6"/>
  <c r="O328" i="5"/>
  <c r="X320" i="6"/>
  <c r="O320" i="5"/>
  <c r="X316" i="6"/>
  <c r="O316" i="5"/>
  <c r="X312" i="6"/>
  <c r="O312" i="5"/>
  <c r="X308" i="6"/>
  <c r="O308" i="5"/>
  <c r="X300" i="6"/>
  <c r="O300" i="5"/>
  <c r="X296" i="6"/>
  <c r="O296" i="5"/>
  <c r="X292" i="6"/>
  <c r="O292" i="5"/>
  <c r="X288" i="6"/>
  <c r="O288" i="5"/>
  <c r="X280" i="6"/>
  <c r="O280" i="5"/>
  <c r="X276" i="6"/>
  <c r="O276" i="5"/>
  <c r="X272" i="6"/>
  <c r="O272" i="5"/>
  <c r="X268" i="6"/>
  <c r="O268" i="5"/>
  <c r="X264" i="6"/>
  <c r="O264" i="5"/>
  <c r="X260" i="6"/>
  <c r="O260" i="5"/>
  <c r="X256" i="6"/>
  <c r="O256" i="5"/>
  <c r="X252" i="6"/>
  <c r="O252" i="5"/>
  <c r="X248" i="6"/>
  <c r="O248" i="5"/>
  <c r="X244" i="6"/>
  <c r="O244" i="5"/>
  <c r="X240" i="6"/>
  <c r="O240" i="5"/>
  <c r="X236" i="6"/>
  <c r="O236" i="5"/>
  <c r="X232" i="6"/>
  <c r="O232" i="5"/>
  <c r="X228" i="6"/>
  <c r="O228" i="5"/>
  <c r="X224" i="6"/>
  <c r="O224" i="5"/>
  <c r="X220" i="6"/>
  <c r="O220" i="5"/>
  <c r="X216" i="6"/>
  <c r="O216" i="5"/>
  <c r="X212" i="6"/>
  <c r="O212" i="5"/>
  <c r="X208" i="6"/>
  <c r="O208" i="5"/>
  <c r="X204" i="6"/>
  <c r="O204" i="5"/>
  <c r="X200" i="6"/>
  <c r="O200" i="5"/>
  <c r="X196" i="6"/>
  <c r="O196" i="5"/>
  <c r="X192" i="6"/>
  <c r="O192" i="5"/>
  <c r="X188" i="6"/>
  <c r="O188" i="5"/>
  <c r="X184" i="6"/>
  <c r="O184" i="5"/>
  <c r="X180" i="6"/>
  <c r="O180" i="5"/>
  <c r="X176" i="6"/>
  <c r="O176" i="5"/>
  <c r="X172" i="6"/>
  <c r="O172" i="5"/>
  <c r="X168" i="6"/>
  <c r="O168" i="5"/>
  <c r="X164" i="6"/>
  <c r="O164" i="5"/>
  <c r="E174" i="7" s="1"/>
  <c r="G174" i="7" s="1"/>
  <c r="X156" i="6"/>
  <c r="O156" i="5"/>
  <c r="E166" i="7" s="1"/>
  <c r="G166" i="7" s="1"/>
  <c r="X152" i="6"/>
  <c r="O152" i="5"/>
  <c r="E162" i="7" s="1"/>
  <c r="G162" i="7" s="1"/>
  <c r="X148" i="6"/>
  <c r="O148" i="5"/>
  <c r="X144" i="6"/>
  <c r="O144" i="5"/>
  <c r="E154" i="7" s="1"/>
  <c r="G154" i="7" s="1"/>
  <c r="X140" i="6"/>
  <c r="O140" i="5"/>
  <c r="X136" i="6"/>
  <c r="O136" i="5"/>
  <c r="E146" i="7" s="1"/>
  <c r="G146" i="7" s="1"/>
  <c r="X132" i="6"/>
  <c r="O132" i="5"/>
  <c r="X128" i="6"/>
  <c r="O128" i="5"/>
  <c r="X124" i="6"/>
  <c r="O124" i="5"/>
  <c r="X120" i="6"/>
  <c r="O120" i="5"/>
  <c r="X116" i="6"/>
  <c r="O116" i="5"/>
  <c r="X112" i="6"/>
  <c r="O112" i="5"/>
  <c r="E122" i="7" s="1"/>
  <c r="G122" i="7" s="1"/>
  <c r="X108" i="6"/>
  <c r="O108" i="5"/>
  <c r="E118" i="7" s="1"/>
  <c r="G118" i="7" s="1"/>
  <c r="X104" i="6"/>
  <c r="O104" i="5"/>
  <c r="X68" i="6"/>
  <c r="O68" i="5"/>
  <c r="X64" i="6"/>
  <c r="O64" i="5"/>
  <c r="X60" i="6"/>
  <c r="O60" i="5"/>
  <c r="E70" i="7" s="1"/>
  <c r="G70" i="7" s="1"/>
  <c r="X56" i="6"/>
  <c r="O56" i="5"/>
  <c r="X52" i="6"/>
  <c r="O52" i="5"/>
  <c r="X48" i="6"/>
  <c r="O48" i="5"/>
  <c r="X44" i="6"/>
  <c r="O44" i="5"/>
  <c r="X40" i="6"/>
  <c r="O40" i="5"/>
  <c r="E50" i="7" s="1"/>
  <c r="G50" i="7" s="1"/>
  <c r="X36" i="6"/>
  <c r="O36" i="5"/>
  <c r="X32" i="6"/>
  <c r="O32" i="5"/>
  <c r="X28" i="6"/>
  <c r="O28" i="5"/>
  <c r="X24" i="6"/>
  <c r="O24" i="5"/>
  <c r="E34" i="7" s="1"/>
  <c r="G34" i="7" s="1"/>
  <c r="X20" i="6"/>
  <c r="O20" i="5"/>
  <c r="E30" i="7" s="1"/>
  <c r="G30" i="7" s="1"/>
  <c r="X16" i="6"/>
  <c r="O16" i="5"/>
  <c r="X12" i="6"/>
  <c r="O12" i="5"/>
  <c r="X8" i="6"/>
  <c r="O8" i="5"/>
  <c r="E18" i="7" s="1"/>
  <c r="G18" i="7" s="1"/>
  <c r="X4" i="6"/>
  <c r="O4" i="5"/>
  <c r="O3" i="5"/>
  <c r="O99" i="5"/>
  <c r="E109" i="7" s="1"/>
  <c r="G109" i="7" s="1"/>
  <c r="O95" i="5"/>
  <c r="O91" i="5"/>
  <c r="O87" i="5"/>
  <c r="O83" i="5"/>
  <c r="E93" i="7" s="1"/>
  <c r="G93" i="7" s="1"/>
  <c r="O79" i="5"/>
  <c r="O75" i="5"/>
  <c r="O71" i="5"/>
  <c r="O63" i="5"/>
  <c r="E73" i="7" s="1"/>
  <c r="G73" i="7" s="1"/>
  <c r="O54" i="5"/>
  <c r="O38" i="5"/>
  <c r="O22" i="5"/>
  <c r="O6" i="5"/>
  <c r="E16" i="7" s="1"/>
  <c r="G16" i="7" s="1"/>
  <c r="O533" i="5"/>
  <c r="O497" i="5"/>
  <c r="O492" i="5"/>
  <c r="O487" i="5"/>
  <c r="O472" i="5"/>
  <c r="O453" i="5"/>
  <c r="O443" i="5"/>
  <c r="O433" i="5"/>
  <c r="O423" i="5"/>
  <c r="O397" i="5"/>
  <c r="O377" i="5"/>
  <c r="O372" i="5"/>
  <c r="O367" i="5"/>
  <c r="O327" i="5"/>
  <c r="O307" i="5"/>
  <c r="O284" i="5"/>
  <c r="O247" i="5"/>
  <c r="O170" i="5"/>
  <c r="E180" i="7" s="1"/>
  <c r="G180" i="7" s="1"/>
  <c r="X194" i="6"/>
  <c r="O194" i="5"/>
  <c r="X186" i="6"/>
  <c r="O186" i="5"/>
  <c r="X178" i="6"/>
  <c r="O178" i="5"/>
  <c r="E188" i="7" s="1"/>
  <c r="G188" i="7" s="1"/>
  <c r="X162" i="6"/>
  <c r="O162" i="5"/>
  <c r="X150" i="6"/>
  <c r="O150" i="5"/>
  <c r="O30" i="5"/>
  <c r="X537" i="6"/>
  <c r="O537" i="5"/>
  <c r="X539" i="6"/>
  <c r="O539" i="5"/>
  <c r="X535" i="6"/>
  <c r="O535" i="5"/>
  <c r="X531" i="6"/>
  <c r="O531" i="5"/>
  <c r="X527" i="6"/>
  <c r="O527" i="5"/>
  <c r="X523" i="6"/>
  <c r="O523" i="5"/>
  <c r="X511" i="6"/>
  <c r="O511" i="5"/>
  <c r="X507" i="6"/>
  <c r="O507" i="5"/>
  <c r="X503" i="6"/>
  <c r="O503" i="5"/>
  <c r="X499" i="6"/>
  <c r="O499" i="5"/>
  <c r="X495" i="6"/>
  <c r="O495" i="5"/>
  <c r="X491" i="6"/>
  <c r="O491" i="5"/>
  <c r="X479" i="6"/>
  <c r="O479" i="5"/>
  <c r="X475" i="6"/>
  <c r="O475" i="5"/>
  <c r="X471" i="6"/>
  <c r="O471" i="5"/>
  <c r="X467" i="6"/>
  <c r="O467" i="5"/>
  <c r="X463" i="6"/>
  <c r="O463" i="5"/>
  <c r="X459" i="6"/>
  <c r="O459" i="5"/>
  <c r="X455" i="6"/>
  <c r="O455" i="5"/>
  <c r="X451" i="6"/>
  <c r="O451" i="5"/>
  <c r="X439" i="6"/>
  <c r="O439" i="5"/>
  <c r="X435" i="6"/>
  <c r="O435" i="5"/>
  <c r="X431" i="6"/>
  <c r="O431" i="5"/>
  <c r="X427" i="6"/>
  <c r="O427" i="5"/>
  <c r="X407" i="6"/>
  <c r="O407" i="5"/>
  <c r="X403" i="6"/>
  <c r="O403" i="5"/>
  <c r="X399" i="6"/>
  <c r="O399" i="5"/>
  <c r="X395" i="6"/>
  <c r="O395" i="5"/>
  <c r="X391" i="6"/>
  <c r="O391" i="5"/>
  <c r="X387" i="6"/>
  <c r="O387" i="5"/>
  <c r="X379" i="6"/>
  <c r="O379" i="5"/>
  <c r="X375" i="6"/>
  <c r="O375" i="5"/>
  <c r="X371" i="6"/>
  <c r="O371" i="5"/>
  <c r="X363" i="6"/>
  <c r="O363" i="5"/>
  <c r="X359" i="6"/>
  <c r="O359" i="5"/>
  <c r="X355" i="6"/>
  <c r="O355" i="5"/>
  <c r="X347" i="6"/>
  <c r="O347" i="5"/>
  <c r="X343" i="6"/>
  <c r="O343" i="5"/>
  <c r="X339" i="6"/>
  <c r="O339" i="5"/>
  <c r="X331" i="6"/>
  <c r="O331" i="5"/>
  <c r="X323" i="6"/>
  <c r="O323" i="5"/>
  <c r="X315" i="6"/>
  <c r="O315" i="5"/>
  <c r="X311" i="6"/>
  <c r="O311" i="5"/>
  <c r="X303" i="6"/>
  <c r="O303" i="5"/>
  <c r="X299" i="6"/>
  <c r="O299" i="5"/>
  <c r="X295" i="6"/>
  <c r="O295" i="5"/>
  <c r="X291" i="6"/>
  <c r="O291" i="5"/>
  <c r="X287" i="6"/>
  <c r="O287" i="5"/>
  <c r="X283" i="6"/>
  <c r="O283" i="5"/>
  <c r="X279" i="6"/>
  <c r="O279" i="5"/>
  <c r="X275" i="6"/>
  <c r="O275" i="5"/>
  <c r="X271" i="6"/>
  <c r="O271" i="5"/>
  <c r="X267" i="6"/>
  <c r="O267" i="5"/>
  <c r="X263" i="6"/>
  <c r="O263" i="5"/>
  <c r="X259" i="6"/>
  <c r="O259" i="5"/>
  <c r="X255" i="6"/>
  <c r="O255" i="5"/>
  <c r="X251" i="6"/>
  <c r="O251" i="5"/>
  <c r="X243" i="6"/>
  <c r="O243" i="5"/>
  <c r="X239" i="6"/>
  <c r="O239" i="5"/>
  <c r="X235" i="6"/>
  <c r="O235" i="5"/>
  <c r="X231" i="6"/>
  <c r="O231" i="5"/>
  <c r="X227" i="6"/>
  <c r="O227" i="5"/>
  <c r="X223" i="6"/>
  <c r="O223" i="5"/>
  <c r="X219" i="6"/>
  <c r="O219" i="5"/>
  <c r="X215" i="6"/>
  <c r="O215" i="5"/>
  <c r="X211" i="6"/>
  <c r="O211" i="5"/>
  <c r="X207" i="6"/>
  <c r="O207" i="5"/>
  <c r="X203" i="6"/>
  <c r="O203" i="5"/>
  <c r="X199" i="6"/>
  <c r="O199" i="5"/>
  <c r="X195" i="6"/>
  <c r="O195" i="5"/>
  <c r="X191" i="6"/>
  <c r="O191" i="5"/>
  <c r="X187" i="6"/>
  <c r="O187" i="5"/>
  <c r="X183" i="6"/>
  <c r="O183" i="5"/>
  <c r="X175" i="6"/>
  <c r="O175" i="5"/>
  <c r="X171" i="6"/>
  <c r="O171" i="5"/>
  <c r="X167" i="6"/>
  <c r="O167" i="5"/>
  <c r="X163" i="6"/>
  <c r="O163" i="5"/>
  <c r="X159" i="6"/>
  <c r="O159" i="5"/>
  <c r="X155" i="6"/>
  <c r="O155" i="5"/>
  <c r="X151" i="6"/>
  <c r="O151" i="5"/>
  <c r="E161" i="7" s="1"/>
  <c r="G161" i="7" s="1"/>
  <c r="X147" i="6"/>
  <c r="O147" i="5"/>
  <c r="X143" i="6"/>
  <c r="O143" i="5"/>
  <c r="X139" i="6"/>
  <c r="O139" i="5"/>
  <c r="X135" i="6"/>
  <c r="O135" i="5"/>
  <c r="X131" i="6"/>
  <c r="O131" i="5"/>
  <c r="X127" i="6"/>
  <c r="O127" i="5"/>
  <c r="X123" i="6"/>
  <c r="O123" i="5"/>
  <c r="X119" i="6"/>
  <c r="O119" i="5"/>
  <c r="X115" i="6"/>
  <c r="O115" i="5"/>
  <c r="E125" i="7" s="1"/>
  <c r="G125" i="7" s="1"/>
  <c r="X111" i="6"/>
  <c r="O111" i="5"/>
  <c r="X107" i="6"/>
  <c r="O107" i="5"/>
  <c r="X103" i="6"/>
  <c r="O103" i="5"/>
  <c r="E113" i="7" s="1"/>
  <c r="G113" i="7" s="1"/>
  <c r="X55" i="6"/>
  <c r="O55" i="5"/>
  <c r="X51" i="6"/>
  <c r="O51" i="5"/>
  <c r="X47" i="6"/>
  <c r="O47" i="5"/>
  <c r="X43" i="6"/>
  <c r="O43" i="5"/>
  <c r="X39" i="6"/>
  <c r="O39" i="5"/>
  <c r="X35" i="6"/>
  <c r="O35" i="5"/>
  <c r="X31" i="6"/>
  <c r="O31" i="5"/>
  <c r="X27" i="6"/>
  <c r="O27" i="5"/>
  <c r="X23" i="6"/>
  <c r="O23" i="5"/>
  <c r="X19" i="6"/>
  <c r="O19" i="5"/>
  <c r="X15" i="6"/>
  <c r="O15" i="5"/>
  <c r="X11" i="6"/>
  <c r="O11" i="5"/>
  <c r="X7" i="6"/>
  <c r="O7" i="5"/>
  <c r="O102" i="5"/>
  <c r="E112" i="7" s="1"/>
  <c r="G112" i="7" s="1"/>
  <c r="O98" i="5"/>
  <c r="O94" i="5"/>
  <c r="O90" i="5"/>
  <c r="O86" i="5"/>
  <c r="E96" i="7" s="1"/>
  <c r="G96" i="7" s="1"/>
  <c r="O82" i="5"/>
  <c r="O78" i="5"/>
  <c r="O74" i="5"/>
  <c r="O70" i="5"/>
  <c r="E80" i="7" s="1"/>
  <c r="G80" i="7" s="1"/>
  <c r="O62" i="5"/>
  <c r="O50" i="5"/>
  <c r="O34" i="5"/>
  <c r="O18" i="5"/>
  <c r="E28" i="7" s="1"/>
  <c r="G28" i="7" s="1"/>
  <c r="O501" i="5"/>
  <c r="O461" i="5"/>
  <c r="O447" i="5"/>
  <c r="O437" i="5"/>
  <c r="O411" i="5"/>
  <c r="O361" i="5"/>
  <c r="O356" i="5"/>
  <c r="O351" i="5"/>
  <c r="O319" i="5"/>
  <c r="O261" i="5"/>
  <c r="O165" i="5"/>
  <c r="E175" i="7" s="1"/>
  <c r="G175" i="7" s="1"/>
  <c r="E73" i="3"/>
  <c r="G73" i="3" s="1"/>
  <c r="E86" i="3"/>
  <c r="G86" i="3" s="1"/>
  <c r="AB6" i="6"/>
  <c r="AA6" i="6"/>
  <c r="Z10" i="6"/>
  <c r="Z27" i="6"/>
  <c r="G538" i="8"/>
  <c r="H3" i="6"/>
  <c r="E132" i="3" l="1"/>
  <c r="G132" i="3" s="1"/>
  <c r="E113" i="3"/>
  <c r="G113" i="3" s="1"/>
  <c r="O3" i="6"/>
  <c r="AA25" i="6"/>
  <c r="F16" i="9"/>
  <c r="G16" i="9" s="1"/>
  <c r="AG16" i="6"/>
  <c r="AG18" i="6" s="1"/>
  <c r="F17" i="9" s="1"/>
  <c r="G17" i="9" s="1"/>
  <c r="AF6" i="6"/>
  <c r="AA27" i="6"/>
  <c r="G537" i="5"/>
  <c r="G537" i="8"/>
  <c r="G525" i="5"/>
  <c r="G525" i="8"/>
  <c r="G513" i="5"/>
  <c r="G513" i="8"/>
  <c r="G501" i="5"/>
  <c r="G501" i="8"/>
  <c r="G493" i="5"/>
  <c r="G493" i="8"/>
  <c r="G481" i="5"/>
  <c r="G481" i="8"/>
  <c r="G473" i="5"/>
  <c r="G473" i="8"/>
  <c r="G465" i="5"/>
  <c r="G465" i="8"/>
  <c r="G453" i="5"/>
  <c r="G453" i="8"/>
  <c r="G441" i="5"/>
  <c r="G441" i="8"/>
  <c r="G429" i="5"/>
  <c r="G429" i="8"/>
  <c r="G421" i="5"/>
  <c r="G421" i="8"/>
  <c r="G409" i="5"/>
  <c r="G409" i="8"/>
  <c r="G393" i="5"/>
  <c r="G393" i="8"/>
  <c r="G381" i="5"/>
  <c r="G381" i="8"/>
  <c r="G369" i="5"/>
  <c r="G369" i="8"/>
  <c r="G361" i="5"/>
  <c r="G361" i="8"/>
  <c r="G353" i="5"/>
  <c r="G353" i="8"/>
  <c r="G341" i="5"/>
  <c r="G341" i="8"/>
  <c r="G333" i="5"/>
  <c r="G333" i="8"/>
  <c r="G321" i="5"/>
  <c r="G321" i="8"/>
  <c r="G309" i="5"/>
  <c r="G309" i="8"/>
  <c r="G297" i="5"/>
  <c r="G297" i="8"/>
  <c r="G285" i="5"/>
  <c r="G285" i="8"/>
  <c r="G273" i="5"/>
  <c r="G273" i="8"/>
  <c r="G265" i="5"/>
  <c r="G265" i="8"/>
  <c r="G253" i="5"/>
  <c r="G253" i="8"/>
  <c r="G241" i="5"/>
  <c r="G241" i="8"/>
  <c r="G225" i="5"/>
  <c r="G225" i="8"/>
  <c r="G213" i="5"/>
  <c r="G213" i="8"/>
  <c r="G205" i="5"/>
  <c r="G205" i="8"/>
  <c r="G197" i="5"/>
  <c r="G197" i="8"/>
  <c r="G185" i="5"/>
  <c r="G185" i="8"/>
  <c r="G173" i="5"/>
  <c r="D183" i="7" s="1"/>
  <c r="G173" i="8"/>
  <c r="G169" i="5"/>
  <c r="D179" i="7" s="1"/>
  <c r="G169" i="8"/>
  <c r="G157" i="5"/>
  <c r="D167" i="7" s="1"/>
  <c r="G157" i="8"/>
  <c r="G149" i="5"/>
  <c r="D159" i="7" s="1"/>
  <c r="G149" i="8"/>
  <c r="G137" i="5"/>
  <c r="D147" i="7" s="1"/>
  <c r="G137" i="8"/>
  <c r="G129" i="5"/>
  <c r="D139" i="7" s="1"/>
  <c r="G129" i="8"/>
  <c r="G117" i="5"/>
  <c r="D127" i="7" s="1"/>
  <c r="G117" i="8"/>
  <c r="G105" i="5"/>
  <c r="D115" i="7" s="1"/>
  <c r="G105" i="8"/>
  <c r="G97" i="5"/>
  <c r="D107" i="7" s="1"/>
  <c r="G97" i="8"/>
  <c r="G85" i="5"/>
  <c r="D95" i="7" s="1"/>
  <c r="G85" i="8"/>
  <c r="G77" i="5"/>
  <c r="D87" i="7" s="1"/>
  <c r="G77" i="8"/>
  <c r="G61" i="5"/>
  <c r="D71" i="7" s="1"/>
  <c r="G61" i="8"/>
  <c r="G57" i="5"/>
  <c r="D67" i="7" s="1"/>
  <c r="G57" i="8"/>
  <c r="G45" i="5"/>
  <c r="D55" i="7" s="1"/>
  <c r="G45" i="8"/>
  <c r="G37" i="5"/>
  <c r="D47" i="7" s="1"/>
  <c r="G37" i="8"/>
  <c r="G29" i="5"/>
  <c r="D39" i="7" s="1"/>
  <c r="G29" i="8"/>
  <c r="G17" i="5"/>
  <c r="D27" i="7" s="1"/>
  <c r="G17" i="8"/>
  <c r="G13" i="5"/>
  <c r="D23" i="7" s="1"/>
  <c r="G13" i="8"/>
  <c r="G5" i="5"/>
  <c r="D15" i="7" s="1"/>
  <c r="G5" i="8"/>
  <c r="G528" i="5"/>
  <c r="G528" i="8"/>
  <c r="G516" i="5"/>
  <c r="G516" i="8"/>
  <c r="G508" i="5"/>
  <c r="G508" i="8"/>
  <c r="G496" i="5"/>
  <c r="G496" i="8"/>
  <c r="G488" i="5"/>
  <c r="G488" i="8"/>
  <c r="G476" i="5"/>
  <c r="G476" i="8"/>
  <c r="G468" i="5"/>
  <c r="G468" i="8"/>
  <c r="G456" i="5"/>
  <c r="G456" i="8"/>
  <c r="G440" i="5"/>
  <c r="G440" i="8"/>
  <c r="G428" i="5"/>
  <c r="G428" i="8"/>
  <c r="G416" i="5"/>
  <c r="G416" i="8"/>
  <c r="G412" i="5"/>
  <c r="G412" i="8"/>
  <c r="G400" i="5"/>
  <c r="G400" i="8"/>
  <c r="G388" i="5"/>
  <c r="G388" i="8"/>
  <c r="G376" i="5"/>
  <c r="G376" i="8"/>
  <c r="G364" i="5"/>
  <c r="G364" i="8"/>
  <c r="G356" i="5"/>
  <c r="G356" i="8"/>
  <c r="G340" i="5"/>
  <c r="G340" i="8"/>
  <c r="G332" i="5"/>
  <c r="G332" i="8"/>
  <c r="G320" i="5"/>
  <c r="G320" i="8"/>
  <c r="G312" i="5"/>
  <c r="G312" i="8"/>
  <c r="G300" i="5"/>
  <c r="G300" i="8"/>
  <c r="G292" i="5"/>
  <c r="G292" i="8"/>
  <c r="G284" i="5"/>
  <c r="G284" i="8"/>
  <c r="G272" i="5"/>
  <c r="G272" i="8"/>
  <c r="G264" i="5"/>
  <c r="G264" i="8"/>
  <c r="G256" i="5"/>
  <c r="G256" i="8"/>
  <c r="G248" i="5"/>
  <c r="G248" i="8"/>
  <c r="G236" i="5"/>
  <c r="G236" i="8"/>
  <c r="G228" i="5"/>
  <c r="G228" i="8"/>
  <c r="G220" i="5"/>
  <c r="G220" i="8"/>
  <c r="G208" i="5"/>
  <c r="G208" i="8"/>
  <c r="G200" i="5"/>
  <c r="G200" i="8"/>
  <c r="G192" i="5"/>
  <c r="G192" i="8"/>
  <c r="G184" i="5"/>
  <c r="G184" i="8"/>
  <c r="G176" i="5"/>
  <c r="D186" i="7" s="1"/>
  <c r="G176" i="8"/>
  <c r="G164" i="5"/>
  <c r="D174" i="7" s="1"/>
  <c r="G164" i="8"/>
  <c r="G156" i="5"/>
  <c r="D166" i="7" s="1"/>
  <c r="G156" i="8"/>
  <c r="G144" i="5"/>
  <c r="D154" i="7" s="1"/>
  <c r="G144" i="8"/>
  <c r="G136" i="5"/>
  <c r="D146" i="7" s="1"/>
  <c r="G136" i="8"/>
  <c r="G128" i="5"/>
  <c r="D138" i="7" s="1"/>
  <c r="G128" i="8"/>
  <c r="G116" i="5"/>
  <c r="D126" i="7" s="1"/>
  <c r="G116" i="8"/>
  <c r="G104" i="5"/>
  <c r="D114" i="7" s="1"/>
  <c r="G104" i="8"/>
  <c r="G96" i="5"/>
  <c r="D106" i="7" s="1"/>
  <c r="G96" i="8"/>
  <c r="G88" i="5"/>
  <c r="D98" i="7" s="1"/>
  <c r="G88" i="8"/>
  <c r="G76" i="5"/>
  <c r="D86" i="7" s="1"/>
  <c r="G76" i="8"/>
  <c r="G68" i="5"/>
  <c r="D78" i="7" s="1"/>
  <c r="G68" i="8"/>
  <c r="G60" i="5"/>
  <c r="D70" i="7" s="1"/>
  <c r="G60" i="8"/>
  <c r="G52" i="5"/>
  <c r="D62" i="7" s="1"/>
  <c r="G52" i="8"/>
  <c r="G44" i="5"/>
  <c r="D54" i="7" s="1"/>
  <c r="G44" i="8"/>
  <c r="G36" i="5"/>
  <c r="D46" i="7" s="1"/>
  <c r="G36" i="8"/>
  <c r="G28" i="5"/>
  <c r="D38" i="7" s="1"/>
  <c r="G28" i="8"/>
  <c r="G20" i="5"/>
  <c r="D30" i="7" s="1"/>
  <c r="G20" i="8"/>
  <c r="G16" i="5"/>
  <c r="D26" i="7" s="1"/>
  <c r="G16" i="8"/>
  <c r="G12" i="5"/>
  <c r="D22" i="7" s="1"/>
  <c r="G12" i="8"/>
  <c r="G4" i="5"/>
  <c r="D14" i="7" s="1"/>
  <c r="G4" i="8"/>
  <c r="G533" i="5"/>
  <c r="G533" i="8"/>
  <c r="G517" i="5"/>
  <c r="G517" i="8"/>
  <c r="G505" i="5"/>
  <c r="G505" i="8"/>
  <c r="G489" i="5"/>
  <c r="G489" i="8"/>
  <c r="G477" i="5"/>
  <c r="G477" i="8"/>
  <c r="G461" i="5"/>
  <c r="G461" i="8"/>
  <c r="G445" i="5"/>
  <c r="G445" i="8"/>
  <c r="G433" i="5"/>
  <c r="G433" i="8"/>
  <c r="G417" i="5"/>
  <c r="G417" i="8"/>
  <c r="G401" i="5"/>
  <c r="G401" i="8"/>
  <c r="G389" i="5"/>
  <c r="G389" i="8"/>
  <c r="G377" i="5"/>
  <c r="G377" i="8"/>
  <c r="G365" i="5"/>
  <c r="G365" i="8"/>
  <c r="G345" i="5"/>
  <c r="G345" i="8"/>
  <c r="G325" i="5"/>
  <c r="G325" i="8"/>
  <c r="G313" i="5"/>
  <c r="G313" i="8"/>
  <c r="G301" i="5"/>
  <c r="G301" i="8"/>
  <c r="G281" i="5"/>
  <c r="G281" i="8"/>
  <c r="G261" i="5"/>
  <c r="G261" i="8"/>
  <c r="G245" i="5"/>
  <c r="G245" i="8"/>
  <c r="G233" i="5"/>
  <c r="G233" i="8"/>
  <c r="G221" i="5"/>
  <c r="G221" i="8"/>
  <c r="G201" i="5"/>
  <c r="G201" i="8"/>
  <c r="G181" i="5"/>
  <c r="G181" i="8"/>
  <c r="G161" i="5"/>
  <c r="D171" i="7" s="1"/>
  <c r="G161" i="8"/>
  <c r="G141" i="5"/>
  <c r="D151" i="7" s="1"/>
  <c r="G141" i="8"/>
  <c r="G125" i="5"/>
  <c r="D135" i="7" s="1"/>
  <c r="G125" i="8"/>
  <c r="G109" i="5"/>
  <c r="D119" i="7" s="1"/>
  <c r="G109" i="8"/>
  <c r="G89" i="5"/>
  <c r="D99" i="7" s="1"/>
  <c r="G89" i="8"/>
  <c r="G69" i="5"/>
  <c r="D79" i="7" s="1"/>
  <c r="G69" i="8"/>
  <c r="G49" i="5"/>
  <c r="D59" i="7" s="1"/>
  <c r="G49" i="8"/>
  <c r="G21" i="5"/>
  <c r="D31" i="7" s="1"/>
  <c r="G21" i="8"/>
  <c r="G536" i="5"/>
  <c r="G536" i="8"/>
  <c r="G520" i="5"/>
  <c r="G520" i="8"/>
  <c r="G500" i="5"/>
  <c r="G500" i="8"/>
  <c r="G484" i="5"/>
  <c r="G484" i="8"/>
  <c r="G464" i="5"/>
  <c r="G464" i="8"/>
  <c r="G448" i="5"/>
  <c r="G448" i="8"/>
  <c r="G436" i="5"/>
  <c r="G436" i="8"/>
  <c r="G424" i="5"/>
  <c r="G424" i="8"/>
  <c r="G404" i="5"/>
  <c r="G404" i="8"/>
  <c r="G392" i="5"/>
  <c r="G392" i="8"/>
  <c r="G380" i="5"/>
  <c r="G380" i="8"/>
  <c r="G368" i="5"/>
  <c r="G368" i="8"/>
  <c r="G348" i="5"/>
  <c r="G348" i="8"/>
  <c r="G336" i="5"/>
  <c r="G336" i="8"/>
  <c r="G324" i="5"/>
  <c r="G324" i="8"/>
  <c r="G316" i="5"/>
  <c r="G316" i="8"/>
  <c r="G308" i="5"/>
  <c r="G308" i="8"/>
  <c r="G296" i="5"/>
  <c r="G296" i="8"/>
  <c r="G288" i="5"/>
  <c r="G288" i="8"/>
  <c r="G280" i="5"/>
  <c r="G280" i="8"/>
  <c r="G276" i="5"/>
  <c r="G276" i="8"/>
  <c r="G268" i="5"/>
  <c r="G268" i="8"/>
  <c r="G260" i="5"/>
  <c r="G260" i="8"/>
  <c r="G252" i="5"/>
  <c r="G252" i="8"/>
  <c r="G244" i="5"/>
  <c r="G244" i="8"/>
  <c r="G240" i="5"/>
  <c r="G240" i="8"/>
  <c r="G232" i="5"/>
  <c r="G232" i="8"/>
  <c r="G224" i="5"/>
  <c r="G224" i="8"/>
  <c r="G216" i="5"/>
  <c r="G216" i="8"/>
  <c r="G212" i="5"/>
  <c r="G212" i="8"/>
  <c r="G204" i="5"/>
  <c r="G204" i="8"/>
  <c r="G196" i="5"/>
  <c r="G196" i="8"/>
  <c r="G188" i="5"/>
  <c r="G188" i="8"/>
  <c r="G180" i="5"/>
  <c r="G180" i="8"/>
  <c r="G172" i="5"/>
  <c r="D182" i="7" s="1"/>
  <c r="G172" i="8"/>
  <c r="G168" i="5"/>
  <c r="D178" i="7" s="1"/>
  <c r="G168" i="8"/>
  <c r="G160" i="5"/>
  <c r="D170" i="7" s="1"/>
  <c r="G160" i="8"/>
  <c r="G152" i="5"/>
  <c r="D162" i="7" s="1"/>
  <c r="G152" i="8"/>
  <c r="G140" i="5"/>
  <c r="D150" i="7" s="1"/>
  <c r="G140" i="8"/>
  <c r="G132" i="5"/>
  <c r="D142" i="7" s="1"/>
  <c r="G132" i="8"/>
  <c r="G124" i="5"/>
  <c r="D134" i="7" s="1"/>
  <c r="G124" i="8"/>
  <c r="G120" i="5"/>
  <c r="D130" i="7" s="1"/>
  <c r="G120" i="8"/>
  <c r="G112" i="5"/>
  <c r="D122" i="7" s="1"/>
  <c r="G112" i="8"/>
  <c r="G108" i="5"/>
  <c r="D118" i="7" s="1"/>
  <c r="G108" i="8"/>
  <c r="G100" i="5"/>
  <c r="D110" i="7" s="1"/>
  <c r="G100" i="8"/>
  <c r="G92" i="5"/>
  <c r="D102" i="7" s="1"/>
  <c r="G92" i="8"/>
  <c r="G84" i="5"/>
  <c r="D94" i="7" s="1"/>
  <c r="G84" i="8"/>
  <c r="G80" i="5"/>
  <c r="D90" i="7" s="1"/>
  <c r="G80" i="8"/>
  <c r="G72" i="5"/>
  <c r="D82" i="7" s="1"/>
  <c r="G72" i="8"/>
  <c r="G64" i="5"/>
  <c r="D74" i="7" s="1"/>
  <c r="G64" i="8"/>
  <c r="G56" i="5"/>
  <c r="D66" i="7" s="1"/>
  <c r="G56" i="8"/>
  <c r="G48" i="5"/>
  <c r="D58" i="7" s="1"/>
  <c r="G48" i="8"/>
  <c r="G40" i="5"/>
  <c r="D50" i="7" s="1"/>
  <c r="G40" i="8"/>
  <c r="G32" i="5"/>
  <c r="D42" i="7" s="1"/>
  <c r="G32" i="8"/>
  <c r="G24" i="5"/>
  <c r="D34" i="7" s="1"/>
  <c r="G24" i="8"/>
  <c r="G8" i="5"/>
  <c r="D18" i="7" s="1"/>
  <c r="G8" i="8"/>
  <c r="G3" i="5"/>
  <c r="D13" i="7" s="1"/>
  <c r="G3" i="8"/>
  <c r="G535" i="5"/>
  <c r="G535" i="8"/>
  <c r="G531" i="5"/>
  <c r="G531" i="8"/>
  <c r="G527" i="5"/>
  <c r="G527" i="8"/>
  <c r="G523" i="5"/>
  <c r="G523" i="8"/>
  <c r="G519" i="5"/>
  <c r="G519" i="8"/>
  <c r="G515" i="5"/>
  <c r="G515" i="8"/>
  <c r="G511" i="5"/>
  <c r="G511" i="8"/>
  <c r="G507" i="5"/>
  <c r="G507" i="8"/>
  <c r="G503" i="5"/>
  <c r="G503" i="8"/>
  <c r="G499" i="5"/>
  <c r="G499" i="8"/>
  <c r="G495" i="5"/>
  <c r="G495" i="8"/>
  <c r="G491" i="5"/>
  <c r="G491" i="8"/>
  <c r="G487" i="5"/>
  <c r="G487" i="8"/>
  <c r="G483" i="5"/>
  <c r="G483" i="8"/>
  <c r="G479" i="5"/>
  <c r="G479" i="8"/>
  <c r="G475" i="5"/>
  <c r="G475" i="8"/>
  <c r="G471" i="5"/>
  <c r="G471" i="8"/>
  <c r="G467" i="5"/>
  <c r="G467" i="8"/>
  <c r="G463" i="5"/>
  <c r="G463" i="8"/>
  <c r="G459" i="5"/>
  <c r="G459" i="8"/>
  <c r="G455" i="5"/>
  <c r="G455" i="8"/>
  <c r="G451" i="5"/>
  <c r="G451" i="8"/>
  <c r="G447" i="5"/>
  <c r="G447" i="8"/>
  <c r="G443" i="5"/>
  <c r="G443" i="8"/>
  <c r="G439" i="5"/>
  <c r="G439" i="8"/>
  <c r="G435" i="5"/>
  <c r="G435" i="8"/>
  <c r="G431" i="5"/>
  <c r="G431" i="8"/>
  <c r="G427" i="5"/>
  <c r="G427" i="8"/>
  <c r="G423" i="5"/>
  <c r="G423" i="8"/>
  <c r="G419" i="5"/>
  <c r="G419" i="8"/>
  <c r="G415" i="5"/>
  <c r="G415" i="8"/>
  <c r="G411" i="5"/>
  <c r="G411" i="8"/>
  <c r="G407" i="5"/>
  <c r="G407" i="8"/>
  <c r="G403" i="5"/>
  <c r="G403" i="8"/>
  <c r="G399" i="5"/>
  <c r="G399" i="8"/>
  <c r="G395" i="5"/>
  <c r="G395" i="8"/>
  <c r="G391" i="5"/>
  <c r="G391" i="8"/>
  <c r="G387" i="5"/>
  <c r="G387" i="8"/>
  <c r="G383" i="5"/>
  <c r="G383" i="8"/>
  <c r="G379" i="5"/>
  <c r="G379" i="8"/>
  <c r="G375" i="5"/>
  <c r="G375" i="8"/>
  <c r="G371" i="5"/>
  <c r="G371" i="8"/>
  <c r="G367" i="5"/>
  <c r="G367" i="8"/>
  <c r="G363" i="5"/>
  <c r="G363" i="8"/>
  <c r="G359" i="5"/>
  <c r="G359" i="8"/>
  <c r="G355" i="5"/>
  <c r="G355" i="8"/>
  <c r="G351" i="5"/>
  <c r="G351" i="8"/>
  <c r="G347" i="5"/>
  <c r="G347" i="8"/>
  <c r="G343" i="5"/>
  <c r="G343" i="8"/>
  <c r="G339" i="5"/>
  <c r="G339" i="8"/>
  <c r="G335" i="5"/>
  <c r="G335" i="8"/>
  <c r="G331" i="5"/>
  <c r="G331" i="8"/>
  <c r="G327" i="5"/>
  <c r="G327" i="8"/>
  <c r="G323" i="5"/>
  <c r="G323" i="8"/>
  <c r="G319" i="5"/>
  <c r="G319" i="8"/>
  <c r="G315" i="5"/>
  <c r="G315" i="8"/>
  <c r="G311" i="5"/>
  <c r="G311" i="8"/>
  <c r="G307" i="5"/>
  <c r="G307" i="8"/>
  <c r="G303" i="5"/>
  <c r="G303" i="8"/>
  <c r="G299" i="5"/>
  <c r="G299" i="8"/>
  <c r="G295" i="5"/>
  <c r="G295" i="8"/>
  <c r="G291" i="5"/>
  <c r="G291" i="8"/>
  <c r="G287" i="5"/>
  <c r="G287" i="8"/>
  <c r="G283" i="5"/>
  <c r="G283" i="8"/>
  <c r="G279" i="5"/>
  <c r="G279" i="8"/>
  <c r="G275" i="5"/>
  <c r="G275" i="8"/>
  <c r="G271" i="5"/>
  <c r="G271" i="8"/>
  <c r="G267" i="5"/>
  <c r="G267" i="8"/>
  <c r="G263" i="5"/>
  <c r="G263" i="8"/>
  <c r="G259" i="5"/>
  <c r="G259" i="8"/>
  <c r="G255" i="5"/>
  <c r="G255" i="8"/>
  <c r="G251" i="5"/>
  <c r="G251" i="8"/>
  <c r="G247" i="5"/>
  <c r="G247" i="8"/>
  <c r="G243" i="5"/>
  <c r="G243" i="8"/>
  <c r="G239" i="5"/>
  <c r="G239" i="8"/>
  <c r="G235" i="5"/>
  <c r="G235" i="8"/>
  <c r="G231" i="5"/>
  <c r="G231" i="8"/>
  <c r="G227" i="5"/>
  <c r="G227" i="8"/>
  <c r="G223" i="5"/>
  <c r="G223" i="8"/>
  <c r="G219" i="5"/>
  <c r="G219" i="8"/>
  <c r="G215" i="5"/>
  <c r="G215" i="8"/>
  <c r="G211" i="5"/>
  <c r="G211" i="8"/>
  <c r="G207" i="5"/>
  <c r="G207" i="8"/>
  <c r="G203" i="5"/>
  <c r="G203" i="8"/>
  <c r="G199" i="5"/>
  <c r="G199" i="8"/>
  <c r="G195" i="5"/>
  <c r="G195" i="8"/>
  <c r="G191" i="5"/>
  <c r="G191" i="8"/>
  <c r="G187" i="5"/>
  <c r="G187" i="8"/>
  <c r="G183" i="5"/>
  <c r="G183" i="8"/>
  <c r="G179" i="5"/>
  <c r="G179" i="8"/>
  <c r="G175" i="5"/>
  <c r="D185" i="7" s="1"/>
  <c r="G175" i="8"/>
  <c r="G171" i="5"/>
  <c r="D181" i="7" s="1"/>
  <c r="G171" i="8"/>
  <c r="G167" i="5"/>
  <c r="D177" i="7" s="1"/>
  <c r="G167" i="8"/>
  <c r="G163" i="5"/>
  <c r="D173" i="7" s="1"/>
  <c r="G163" i="8"/>
  <c r="G159" i="5"/>
  <c r="D169" i="7" s="1"/>
  <c r="G159" i="8"/>
  <c r="G155" i="5"/>
  <c r="D165" i="7" s="1"/>
  <c r="G155" i="8"/>
  <c r="G151" i="5"/>
  <c r="D161" i="7" s="1"/>
  <c r="G151" i="8"/>
  <c r="G147" i="5"/>
  <c r="D157" i="7" s="1"/>
  <c r="G147" i="8"/>
  <c r="G143" i="5"/>
  <c r="D153" i="7" s="1"/>
  <c r="G143" i="8"/>
  <c r="G139" i="5"/>
  <c r="D149" i="7" s="1"/>
  <c r="G139" i="8"/>
  <c r="G135" i="5"/>
  <c r="D145" i="7" s="1"/>
  <c r="G135" i="8"/>
  <c r="G131" i="5"/>
  <c r="D141" i="7" s="1"/>
  <c r="G131" i="8"/>
  <c r="G127" i="5"/>
  <c r="D137" i="7" s="1"/>
  <c r="G127" i="8"/>
  <c r="G123" i="5"/>
  <c r="D133" i="7" s="1"/>
  <c r="G123" i="8"/>
  <c r="G119" i="5"/>
  <c r="D129" i="7" s="1"/>
  <c r="G119" i="8"/>
  <c r="G115" i="5"/>
  <c r="D125" i="7" s="1"/>
  <c r="G115" i="8"/>
  <c r="G111" i="5"/>
  <c r="D121" i="7" s="1"/>
  <c r="G111" i="8"/>
  <c r="G107" i="5"/>
  <c r="D117" i="7" s="1"/>
  <c r="G107" i="8"/>
  <c r="G103" i="5"/>
  <c r="D113" i="7" s="1"/>
  <c r="G103" i="8"/>
  <c r="G99" i="5"/>
  <c r="D109" i="7" s="1"/>
  <c r="G99" i="8"/>
  <c r="G95" i="5"/>
  <c r="D105" i="7" s="1"/>
  <c r="G95" i="8"/>
  <c r="G91" i="5"/>
  <c r="D101" i="7" s="1"/>
  <c r="G91" i="8"/>
  <c r="G87" i="5"/>
  <c r="D97" i="7" s="1"/>
  <c r="G87" i="8"/>
  <c r="G83" i="5"/>
  <c r="D93" i="7" s="1"/>
  <c r="G83" i="8"/>
  <c r="G79" i="5"/>
  <c r="D89" i="7" s="1"/>
  <c r="G79" i="8"/>
  <c r="G75" i="5"/>
  <c r="D85" i="7" s="1"/>
  <c r="G75" i="8"/>
  <c r="G71" i="5"/>
  <c r="D81" i="7" s="1"/>
  <c r="G71" i="8"/>
  <c r="G67" i="5"/>
  <c r="D77" i="7" s="1"/>
  <c r="G67" i="8"/>
  <c r="G63" i="5"/>
  <c r="D73" i="7" s="1"/>
  <c r="G63" i="8"/>
  <c r="G59" i="5"/>
  <c r="D69" i="7" s="1"/>
  <c r="G59" i="8"/>
  <c r="G55" i="5"/>
  <c r="D65" i="7" s="1"/>
  <c r="G55" i="8"/>
  <c r="G51" i="5"/>
  <c r="D61" i="7" s="1"/>
  <c r="G51" i="8"/>
  <c r="G47" i="5"/>
  <c r="D57" i="7" s="1"/>
  <c r="G47" i="8"/>
  <c r="G43" i="5"/>
  <c r="D53" i="7" s="1"/>
  <c r="G43" i="8"/>
  <c r="G39" i="5"/>
  <c r="D49" i="7" s="1"/>
  <c r="G39" i="8"/>
  <c r="G35" i="5"/>
  <c r="D45" i="7" s="1"/>
  <c r="G35" i="8"/>
  <c r="G31" i="5"/>
  <c r="D41" i="7" s="1"/>
  <c r="G31" i="8"/>
  <c r="G27" i="5"/>
  <c r="D37" i="7" s="1"/>
  <c r="G27" i="8"/>
  <c r="G23" i="5"/>
  <c r="D33" i="7" s="1"/>
  <c r="G23" i="8"/>
  <c r="G19" i="5"/>
  <c r="D29" i="7" s="1"/>
  <c r="G19" i="8"/>
  <c r="G15" i="5"/>
  <c r="D25" i="7" s="1"/>
  <c r="G15" i="8"/>
  <c r="G11" i="5"/>
  <c r="D21" i="7" s="1"/>
  <c r="G11" i="8"/>
  <c r="G7" i="5"/>
  <c r="D17" i="7" s="1"/>
  <c r="G7" i="8"/>
  <c r="G529" i="5"/>
  <c r="G529" i="8"/>
  <c r="G521" i="5"/>
  <c r="G521" i="8"/>
  <c r="G509" i="5"/>
  <c r="G509" i="8"/>
  <c r="G497" i="5"/>
  <c r="G497" i="8"/>
  <c r="G485" i="5"/>
  <c r="G485" i="8"/>
  <c r="G469" i="5"/>
  <c r="G469" i="8"/>
  <c r="G457" i="5"/>
  <c r="G457" i="8"/>
  <c r="G449" i="5"/>
  <c r="G449" i="8"/>
  <c r="G437" i="5"/>
  <c r="G437" i="8"/>
  <c r="G425" i="5"/>
  <c r="G425" i="8"/>
  <c r="G413" i="5"/>
  <c r="G413" i="8"/>
  <c r="G405" i="5"/>
  <c r="G405" i="8"/>
  <c r="G397" i="5"/>
  <c r="G397" i="8"/>
  <c r="G385" i="5"/>
  <c r="G385" i="8"/>
  <c r="G373" i="5"/>
  <c r="G373" i="8"/>
  <c r="G357" i="5"/>
  <c r="G357" i="8"/>
  <c r="G349" i="5"/>
  <c r="G349" i="8"/>
  <c r="G337" i="5"/>
  <c r="G337" i="8"/>
  <c r="G329" i="5"/>
  <c r="G329" i="8"/>
  <c r="G317" i="5"/>
  <c r="G317" i="8"/>
  <c r="G305" i="5"/>
  <c r="G305" i="8"/>
  <c r="G293" i="5"/>
  <c r="G293" i="8"/>
  <c r="G289" i="5"/>
  <c r="G289" i="8"/>
  <c r="G277" i="5"/>
  <c r="G277" i="8"/>
  <c r="G269" i="5"/>
  <c r="G269" i="8"/>
  <c r="G257" i="5"/>
  <c r="G257" i="8"/>
  <c r="G249" i="5"/>
  <c r="G249" i="8"/>
  <c r="G237" i="5"/>
  <c r="G237" i="8"/>
  <c r="G229" i="5"/>
  <c r="G229" i="8"/>
  <c r="G217" i="5"/>
  <c r="G217" i="8"/>
  <c r="G209" i="5"/>
  <c r="G209" i="8"/>
  <c r="G193" i="5"/>
  <c r="G193" i="8"/>
  <c r="G189" i="5"/>
  <c r="G189" i="8"/>
  <c r="G177" i="5"/>
  <c r="D187" i="7" s="1"/>
  <c r="G177" i="8"/>
  <c r="G165" i="5"/>
  <c r="D175" i="7" s="1"/>
  <c r="G165" i="8"/>
  <c r="G153" i="5"/>
  <c r="D163" i="7" s="1"/>
  <c r="G153" i="8"/>
  <c r="G145" i="5"/>
  <c r="D155" i="7" s="1"/>
  <c r="G145" i="8"/>
  <c r="G133" i="5"/>
  <c r="D143" i="7" s="1"/>
  <c r="G133" i="8"/>
  <c r="G121" i="5"/>
  <c r="D131" i="7" s="1"/>
  <c r="G121" i="8"/>
  <c r="G113" i="5"/>
  <c r="D123" i="7" s="1"/>
  <c r="G113" i="8"/>
  <c r="G101" i="5"/>
  <c r="D111" i="7" s="1"/>
  <c r="G101" i="8"/>
  <c r="G93" i="5"/>
  <c r="D103" i="7" s="1"/>
  <c r="G93" i="8"/>
  <c r="G81" i="5"/>
  <c r="D91" i="7" s="1"/>
  <c r="G81" i="8"/>
  <c r="G73" i="5"/>
  <c r="D83" i="7" s="1"/>
  <c r="G73" i="8"/>
  <c r="G65" i="5"/>
  <c r="D75" i="7" s="1"/>
  <c r="G65" i="8"/>
  <c r="G53" i="5"/>
  <c r="D63" i="7" s="1"/>
  <c r="G53" i="8"/>
  <c r="G41" i="5"/>
  <c r="D51" i="7" s="1"/>
  <c r="G41" i="8"/>
  <c r="G33" i="5"/>
  <c r="D43" i="7" s="1"/>
  <c r="G33" i="8"/>
  <c r="G25" i="5"/>
  <c r="D35" i="7" s="1"/>
  <c r="G25" i="8"/>
  <c r="G9" i="5"/>
  <c r="D19" i="7" s="1"/>
  <c r="G9" i="8"/>
  <c r="G532" i="5"/>
  <c r="G532" i="8"/>
  <c r="G524" i="5"/>
  <c r="G524" i="8"/>
  <c r="G512" i="5"/>
  <c r="G512" i="8"/>
  <c r="G504" i="5"/>
  <c r="G504" i="8"/>
  <c r="G492" i="5"/>
  <c r="G492" i="8"/>
  <c r="G480" i="5"/>
  <c r="G480" i="8"/>
  <c r="G472" i="5"/>
  <c r="G472" i="8"/>
  <c r="G460" i="5"/>
  <c r="G460" i="8"/>
  <c r="G452" i="5"/>
  <c r="G452" i="8"/>
  <c r="G444" i="5"/>
  <c r="G444" i="8"/>
  <c r="G432" i="5"/>
  <c r="G432" i="8"/>
  <c r="G420" i="5"/>
  <c r="G420" i="8"/>
  <c r="G408" i="5"/>
  <c r="G408" i="8"/>
  <c r="G396" i="5"/>
  <c r="G396" i="8"/>
  <c r="G384" i="5"/>
  <c r="G384" i="8"/>
  <c r="G372" i="5"/>
  <c r="G372" i="8"/>
  <c r="G360" i="5"/>
  <c r="G360" i="8"/>
  <c r="G352" i="5"/>
  <c r="G352" i="8"/>
  <c r="G344" i="5"/>
  <c r="G344" i="8"/>
  <c r="G328" i="5"/>
  <c r="G328" i="8"/>
  <c r="G304" i="5"/>
  <c r="G304" i="8"/>
  <c r="G148" i="5"/>
  <c r="D158" i="7" s="1"/>
  <c r="G148" i="8"/>
  <c r="G534" i="5"/>
  <c r="G534" i="8"/>
  <c r="G530" i="5"/>
  <c r="G530" i="8"/>
  <c r="G526" i="5"/>
  <c r="G526" i="8"/>
  <c r="G522" i="5"/>
  <c r="G522" i="8"/>
  <c r="G518" i="5"/>
  <c r="G518" i="8"/>
  <c r="G514" i="5"/>
  <c r="G514" i="8"/>
  <c r="G510" i="5"/>
  <c r="G510" i="8"/>
  <c r="G506" i="5"/>
  <c r="G506" i="8"/>
  <c r="G502" i="5"/>
  <c r="G502" i="8"/>
  <c r="G498" i="5"/>
  <c r="G498" i="8"/>
  <c r="G494" i="5"/>
  <c r="G494" i="8"/>
  <c r="G490" i="5"/>
  <c r="G490" i="8"/>
  <c r="G486" i="5"/>
  <c r="G486" i="8"/>
  <c r="G482" i="5"/>
  <c r="G482" i="8"/>
  <c r="G478" i="5"/>
  <c r="G478" i="8"/>
  <c r="G474" i="5"/>
  <c r="G474" i="8"/>
  <c r="G470" i="5"/>
  <c r="G470" i="8"/>
  <c r="G466" i="5"/>
  <c r="G466" i="8"/>
  <c r="G462" i="5"/>
  <c r="G462" i="8"/>
  <c r="G458" i="5"/>
  <c r="G458" i="8"/>
  <c r="G454" i="5"/>
  <c r="G454" i="8"/>
  <c r="G450" i="5"/>
  <c r="G450" i="8"/>
  <c r="G446" i="5"/>
  <c r="G446" i="8"/>
  <c r="G442" i="5"/>
  <c r="G442" i="8"/>
  <c r="G438" i="5"/>
  <c r="G438" i="8"/>
  <c r="G434" i="5"/>
  <c r="G434" i="8"/>
  <c r="G430" i="5"/>
  <c r="G430" i="8"/>
  <c r="G426" i="5"/>
  <c r="G426" i="8"/>
  <c r="G422" i="5"/>
  <c r="G422" i="8"/>
  <c r="G418" i="5"/>
  <c r="G418" i="8"/>
  <c r="G414" i="5"/>
  <c r="G414" i="8"/>
  <c r="G410" i="5"/>
  <c r="G410" i="8"/>
  <c r="G406" i="5"/>
  <c r="G406" i="8"/>
  <c r="G402" i="5"/>
  <c r="G402" i="8"/>
  <c r="G398" i="5"/>
  <c r="G398" i="8"/>
  <c r="G394" i="5"/>
  <c r="G394" i="8"/>
  <c r="G390" i="5"/>
  <c r="G390" i="8"/>
  <c r="G386" i="5"/>
  <c r="G386" i="8"/>
  <c r="G382" i="5"/>
  <c r="G382" i="8"/>
  <c r="G378" i="5"/>
  <c r="G378" i="8"/>
  <c r="G374" i="5"/>
  <c r="G374" i="8"/>
  <c r="G370" i="5"/>
  <c r="G370" i="8"/>
  <c r="G366" i="5"/>
  <c r="G366" i="8"/>
  <c r="G362" i="5"/>
  <c r="G362" i="8"/>
  <c r="G358" i="5"/>
  <c r="G358" i="8"/>
  <c r="G354" i="5"/>
  <c r="G354" i="8"/>
  <c r="G350" i="5"/>
  <c r="G350" i="8"/>
  <c r="G346" i="5"/>
  <c r="G346" i="8"/>
  <c r="G342" i="5"/>
  <c r="G342" i="8"/>
  <c r="G338" i="5"/>
  <c r="G338" i="8"/>
  <c r="G334" i="5"/>
  <c r="G334" i="8"/>
  <c r="G330" i="5"/>
  <c r="G330" i="8"/>
  <c r="G326" i="5"/>
  <c r="G326" i="8"/>
  <c r="G322" i="5"/>
  <c r="G322" i="8"/>
  <c r="G318" i="5"/>
  <c r="G318" i="8"/>
  <c r="G314" i="5"/>
  <c r="G314" i="8"/>
  <c r="G310" i="5"/>
  <c r="G310" i="8"/>
  <c r="G306" i="5"/>
  <c r="G306" i="8"/>
  <c r="G302" i="5"/>
  <c r="G302" i="8"/>
  <c r="G298" i="5"/>
  <c r="G298" i="8"/>
  <c r="G294" i="5"/>
  <c r="G294" i="8"/>
  <c r="G290" i="5"/>
  <c r="G290" i="8"/>
  <c r="G286" i="5"/>
  <c r="G286" i="8"/>
  <c r="G282" i="5"/>
  <c r="G282" i="8"/>
  <c r="G278" i="5"/>
  <c r="G278" i="8"/>
  <c r="G274" i="5"/>
  <c r="G274" i="8"/>
  <c r="G270" i="5"/>
  <c r="G270" i="8"/>
  <c r="G266" i="5"/>
  <c r="G266" i="8"/>
  <c r="G262" i="5"/>
  <c r="G262" i="8"/>
  <c r="G258" i="5"/>
  <c r="G258" i="8"/>
  <c r="G254" i="5"/>
  <c r="G254" i="8"/>
  <c r="G250" i="5"/>
  <c r="G250" i="8"/>
  <c r="G246" i="5"/>
  <c r="G246" i="8"/>
  <c r="G242" i="5"/>
  <c r="G242" i="8"/>
  <c r="G238" i="5"/>
  <c r="G238" i="8"/>
  <c r="G234" i="5"/>
  <c r="G234" i="8"/>
  <c r="G230" i="5"/>
  <c r="G230" i="8"/>
  <c r="G226" i="5"/>
  <c r="G226" i="8"/>
  <c r="G222" i="5"/>
  <c r="G222" i="8"/>
  <c r="G218" i="5"/>
  <c r="G218" i="8"/>
  <c r="G214" i="5"/>
  <c r="G214" i="8"/>
  <c r="G210" i="5"/>
  <c r="G210" i="8"/>
  <c r="G206" i="5"/>
  <c r="G206" i="8"/>
  <c r="G202" i="5"/>
  <c r="G202" i="8"/>
  <c r="G198" i="5"/>
  <c r="G198" i="8"/>
  <c r="G194" i="5"/>
  <c r="G194" i="8"/>
  <c r="G190" i="5"/>
  <c r="G190" i="8"/>
  <c r="G186" i="5"/>
  <c r="G186" i="8"/>
  <c r="G182" i="5"/>
  <c r="G182" i="8"/>
  <c r="G178" i="5"/>
  <c r="D188" i="7" s="1"/>
  <c r="G178" i="8"/>
  <c r="G174" i="5"/>
  <c r="D184" i="7" s="1"/>
  <c r="G174" i="8"/>
  <c r="G170" i="5"/>
  <c r="D180" i="7" s="1"/>
  <c r="G170" i="8"/>
  <c r="G166" i="5"/>
  <c r="D176" i="7" s="1"/>
  <c r="G166" i="8"/>
  <c r="G162" i="5"/>
  <c r="D172" i="7" s="1"/>
  <c r="G162" i="8"/>
  <c r="G158" i="5"/>
  <c r="D168" i="7" s="1"/>
  <c r="G158" i="8"/>
  <c r="G154" i="5"/>
  <c r="D164" i="7" s="1"/>
  <c r="G154" i="8"/>
  <c r="G150" i="5"/>
  <c r="D160" i="7" s="1"/>
  <c r="G150" i="8"/>
  <c r="G146" i="5"/>
  <c r="D156" i="7" s="1"/>
  <c r="G146" i="8"/>
  <c r="G142" i="5"/>
  <c r="D152" i="7" s="1"/>
  <c r="G142" i="8"/>
  <c r="G138" i="5"/>
  <c r="D148" i="7" s="1"/>
  <c r="G138" i="8"/>
  <c r="G134" i="5"/>
  <c r="D144" i="7" s="1"/>
  <c r="G134" i="8"/>
  <c r="G130" i="5"/>
  <c r="D140" i="7" s="1"/>
  <c r="G130" i="8"/>
  <c r="G126" i="5"/>
  <c r="D136" i="7" s="1"/>
  <c r="G126" i="8"/>
  <c r="G122" i="5"/>
  <c r="D132" i="7" s="1"/>
  <c r="G122" i="8"/>
  <c r="G118" i="5"/>
  <c r="D128" i="7" s="1"/>
  <c r="G118" i="8"/>
  <c r="G114" i="5"/>
  <c r="D124" i="7" s="1"/>
  <c r="G114" i="8"/>
  <c r="G110" i="5"/>
  <c r="D120" i="7" s="1"/>
  <c r="G110" i="8"/>
  <c r="G106" i="5"/>
  <c r="D116" i="7" s="1"/>
  <c r="G106" i="8"/>
  <c r="G102" i="5"/>
  <c r="D112" i="7" s="1"/>
  <c r="G102" i="8"/>
  <c r="G98" i="5"/>
  <c r="D108" i="7" s="1"/>
  <c r="G98" i="8"/>
  <c r="G94" i="5"/>
  <c r="D104" i="7" s="1"/>
  <c r="G94" i="8"/>
  <c r="G90" i="5"/>
  <c r="D100" i="7" s="1"/>
  <c r="G90" i="8"/>
  <c r="G86" i="5"/>
  <c r="D96" i="7" s="1"/>
  <c r="G86" i="8"/>
  <c r="G82" i="5"/>
  <c r="D92" i="7" s="1"/>
  <c r="G82" i="8"/>
  <c r="G78" i="5"/>
  <c r="D88" i="7" s="1"/>
  <c r="G78" i="8"/>
  <c r="G74" i="5"/>
  <c r="D84" i="7" s="1"/>
  <c r="G74" i="8"/>
  <c r="G70" i="5"/>
  <c r="D80" i="7" s="1"/>
  <c r="G70" i="8"/>
  <c r="G66" i="5"/>
  <c r="D76" i="7" s="1"/>
  <c r="G66" i="8"/>
  <c r="G62" i="5"/>
  <c r="D72" i="7" s="1"/>
  <c r="G62" i="8"/>
  <c r="G58" i="5"/>
  <c r="D68" i="7" s="1"/>
  <c r="G58" i="8"/>
  <c r="G54" i="5"/>
  <c r="D64" i="7" s="1"/>
  <c r="G54" i="8"/>
  <c r="G50" i="5"/>
  <c r="D60" i="7" s="1"/>
  <c r="G50" i="8"/>
  <c r="G46" i="5"/>
  <c r="D56" i="7" s="1"/>
  <c r="G46" i="8"/>
  <c r="G42" i="5"/>
  <c r="D52" i="7" s="1"/>
  <c r="G42" i="8"/>
  <c r="G38" i="5"/>
  <c r="D48" i="7" s="1"/>
  <c r="G38" i="8"/>
  <c r="G34" i="5"/>
  <c r="D44" i="7" s="1"/>
  <c r="G34" i="8"/>
  <c r="G30" i="5"/>
  <c r="D40" i="7" s="1"/>
  <c r="G30" i="8"/>
  <c r="G26" i="5"/>
  <c r="D36" i="7" s="1"/>
  <c r="G26" i="8"/>
  <c r="G22" i="5"/>
  <c r="D32" i="7" s="1"/>
  <c r="G22" i="8"/>
  <c r="G18" i="5"/>
  <c r="D28" i="7" s="1"/>
  <c r="G18" i="8"/>
  <c r="G14" i="5"/>
  <c r="D24" i="7" s="1"/>
  <c r="G14" i="8"/>
  <c r="G10" i="5"/>
  <c r="D20" i="7" s="1"/>
  <c r="G10" i="8"/>
  <c r="G6" i="5"/>
  <c r="D16" i="7" s="1"/>
  <c r="G6" i="8"/>
  <c r="E170" i="3"/>
  <c r="G170" i="3" s="1"/>
  <c r="E30" i="3"/>
  <c r="G30" i="3" s="1"/>
  <c r="E70" i="3"/>
  <c r="G70" i="3" s="1"/>
  <c r="E77" i="3"/>
  <c r="G77" i="3" s="1"/>
  <c r="E91" i="3"/>
  <c r="G91" i="3" s="1"/>
  <c r="E91" i="7"/>
  <c r="G91" i="7" s="1"/>
  <c r="E69" i="3"/>
  <c r="G69" i="3" s="1"/>
  <c r="E69" i="7"/>
  <c r="G69" i="7" s="1"/>
  <c r="E20" i="3"/>
  <c r="E20" i="7"/>
  <c r="G20" i="7" s="1"/>
  <c r="E110" i="3"/>
  <c r="G110" i="3" s="1"/>
  <c r="E110" i="7"/>
  <c r="G110" i="7" s="1"/>
  <c r="E35" i="3"/>
  <c r="G35" i="3" s="1"/>
  <c r="E35" i="7"/>
  <c r="G35" i="7" s="1"/>
  <c r="E139" i="3"/>
  <c r="G139" i="3" s="1"/>
  <c r="E139" i="7"/>
  <c r="G139" i="7" s="1"/>
  <c r="E60" i="3"/>
  <c r="G60" i="3" s="1"/>
  <c r="E60" i="7"/>
  <c r="G60" i="7" s="1"/>
  <c r="E88" i="3"/>
  <c r="G88" i="3" s="1"/>
  <c r="E88" i="7"/>
  <c r="G88" i="7" s="1"/>
  <c r="E104" i="3"/>
  <c r="G104" i="3" s="1"/>
  <c r="E104" i="7"/>
  <c r="G104" i="7" s="1"/>
  <c r="E172" i="3"/>
  <c r="G172" i="3" s="1"/>
  <c r="E172" i="7"/>
  <c r="G172" i="7" s="1"/>
  <c r="E48" i="3"/>
  <c r="G48" i="3" s="1"/>
  <c r="E48" i="7"/>
  <c r="G48" i="7" s="1"/>
  <c r="E85" i="3"/>
  <c r="G85" i="3" s="1"/>
  <c r="E85" i="7"/>
  <c r="G85" i="7" s="1"/>
  <c r="E101" i="3"/>
  <c r="G101" i="3" s="1"/>
  <c r="E101" i="7"/>
  <c r="G101" i="7" s="1"/>
  <c r="E14" i="3"/>
  <c r="E14" i="7"/>
  <c r="G14" i="7" s="1"/>
  <c r="E22" i="3"/>
  <c r="E22" i="7"/>
  <c r="G22" i="7" s="1"/>
  <c r="E38" i="3"/>
  <c r="G38" i="3" s="1"/>
  <c r="E38" i="7"/>
  <c r="G38" i="7" s="1"/>
  <c r="E46" i="3"/>
  <c r="G46" i="3" s="1"/>
  <c r="E46" i="7"/>
  <c r="G46" i="7" s="1"/>
  <c r="E54" i="3"/>
  <c r="G54" i="3" s="1"/>
  <c r="E54" i="7"/>
  <c r="G54" i="7" s="1"/>
  <c r="E62" i="3"/>
  <c r="G62" i="3" s="1"/>
  <c r="E62" i="7"/>
  <c r="G62" i="7" s="1"/>
  <c r="E78" i="3"/>
  <c r="G78" i="3" s="1"/>
  <c r="E78" i="7"/>
  <c r="G78" i="7" s="1"/>
  <c r="E126" i="3"/>
  <c r="G126" i="3" s="1"/>
  <c r="E126" i="7"/>
  <c r="G126" i="7" s="1"/>
  <c r="E134" i="3"/>
  <c r="G134" i="3" s="1"/>
  <c r="E134" i="7"/>
  <c r="G134" i="7" s="1"/>
  <c r="E142" i="3"/>
  <c r="G142" i="3" s="1"/>
  <c r="E142" i="7"/>
  <c r="G142" i="7" s="1"/>
  <c r="E150" i="3"/>
  <c r="G150" i="3" s="1"/>
  <c r="E150" i="7"/>
  <c r="G150" i="7" s="1"/>
  <c r="E158" i="3"/>
  <c r="G158" i="3" s="1"/>
  <c r="E158" i="7"/>
  <c r="G158" i="7" s="1"/>
  <c r="E178" i="3"/>
  <c r="G178" i="3" s="1"/>
  <c r="E178" i="7"/>
  <c r="G178" i="7" s="1"/>
  <c r="E186" i="3"/>
  <c r="G186" i="3" s="1"/>
  <c r="E186" i="7"/>
  <c r="G186" i="7" s="1"/>
  <c r="E136" i="3"/>
  <c r="G136" i="3" s="1"/>
  <c r="E136" i="7"/>
  <c r="G136" i="7" s="1"/>
  <c r="E120" i="3"/>
  <c r="G120" i="3" s="1"/>
  <c r="E120" i="7"/>
  <c r="G120" i="7" s="1"/>
  <c r="E152" i="3"/>
  <c r="G152" i="3" s="1"/>
  <c r="E152" i="7"/>
  <c r="G152" i="7" s="1"/>
  <c r="E176" i="3"/>
  <c r="G176" i="3" s="1"/>
  <c r="E176" i="7"/>
  <c r="G176" i="7" s="1"/>
  <c r="E36" i="3"/>
  <c r="G36" i="3" s="1"/>
  <c r="E36" i="7"/>
  <c r="G36" i="7" s="1"/>
  <c r="E82" i="3"/>
  <c r="G82" i="3" s="1"/>
  <c r="E82" i="7"/>
  <c r="G82" i="7" s="1"/>
  <c r="E98" i="3"/>
  <c r="G98" i="3" s="1"/>
  <c r="E98" i="7"/>
  <c r="G98" i="7" s="1"/>
  <c r="E128" i="3"/>
  <c r="G128" i="3" s="1"/>
  <c r="E128" i="7"/>
  <c r="G128" i="7" s="1"/>
  <c r="E148" i="3"/>
  <c r="G148" i="3" s="1"/>
  <c r="E148" i="7"/>
  <c r="G148" i="7" s="1"/>
  <c r="E168" i="3"/>
  <c r="G168" i="3" s="1"/>
  <c r="E168" i="7"/>
  <c r="G168" i="7" s="1"/>
  <c r="E107" i="3"/>
  <c r="G107" i="3" s="1"/>
  <c r="E107" i="7"/>
  <c r="G107" i="7" s="1"/>
  <c r="E87" i="3"/>
  <c r="G87" i="3" s="1"/>
  <c r="E87" i="7"/>
  <c r="G87" i="7" s="1"/>
  <c r="E99" i="3"/>
  <c r="G99" i="3" s="1"/>
  <c r="E99" i="7"/>
  <c r="G99" i="7" s="1"/>
  <c r="E111" i="3"/>
  <c r="G111" i="3" s="1"/>
  <c r="E111" i="7"/>
  <c r="G111" i="7" s="1"/>
  <c r="E84" i="3"/>
  <c r="G84" i="3" s="1"/>
  <c r="E84" i="7"/>
  <c r="G84" i="7" s="1"/>
  <c r="E17" i="3"/>
  <c r="E17" i="7"/>
  <c r="G17" i="7" s="1"/>
  <c r="E33" i="3"/>
  <c r="G33" i="3" s="1"/>
  <c r="E33" i="7"/>
  <c r="G33" i="7" s="1"/>
  <c r="E49" i="3"/>
  <c r="G49" i="3" s="1"/>
  <c r="E49" i="7"/>
  <c r="G49" i="7" s="1"/>
  <c r="E65" i="3"/>
  <c r="G65" i="3" s="1"/>
  <c r="E65" i="7"/>
  <c r="G65" i="7" s="1"/>
  <c r="E117" i="3"/>
  <c r="G117" i="3" s="1"/>
  <c r="E117" i="7"/>
  <c r="G117" i="7" s="1"/>
  <c r="E133" i="3"/>
  <c r="G133" i="3" s="1"/>
  <c r="E133" i="7"/>
  <c r="G133" i="7" s="1"/>
  <c r="E141" i="3"/>
  <c r="G141" i="3" s="1"/>
  <c r="E141" i="7"/>
  <c r="G141" i="7" s="1"/>
  <c r="E165" i="3"/>
  <c r="G165" i="3" s="1"/>
  <c r="E165" i="7"/>
  <c r="G165" i="7" s="1"/>
  <c r="E181" i="3"/>
  <c r="G181" i="3" s="1"/>
  <c r="E181" i="7"/>
  <c r="G181" i="7" s="1"/>
  <c r="E32" i="3"/>
  <c r="G32" i="3" s="1"/>
  <c r="E32" i="7"/>
  <c r="G32" i="7" s="1"/>
  <c r="E97" i="3"/>
  <c r="G97" i="3" s="1"/>
  <c r="E97" i="7"/>
  <c r="G97" i="7" s="1"/>
  <c r="E76" i="3"/>
  <c r="G76" i="3" s="1"/>
  <c r="E76" i="7"/>
  <c r="G76" i="7" s="1"/>
  <c r="E115" i="3"/>
  <c r="G115" i="3" s="1"/>
  <c r="E115" i="7"/>
  <c r="G115" i="7" s="1"/>
  <c r="E131" i="3"/>
  <c r="G131" i="3" s="1"/>
  <c r="E131" i="7"/>
  <c r="G131" i="7" s="1"/>
  <c r="E163" i="3"/>
  <c r="G163" i="3" s="1"/>
  <c r="E163" i="7"/>
  <c r="G163" i="7" s="1"/>
  <c r="E171" i="3"/>
  <c r="G171" i="3" s="1"/>
  <c r="E171" i="7"/>
  <c r="G171" i="7" s="1"/>
  <c r="E72" i="3"/>
  <c r="G72" i="3" s="1"/>
  <c r="E72" i="7"/>
  <c r="G72" i="7" s="1"/>
  <c r="E92" i="3"/>
  <c r="G92" i="3" s="1"/>
  <c r="E92" i="7"/>
  <c r="G92" i="7" s="1"/>
  <c r="E108" i="3"/>
  <c r="G108" i="3" s="1"/>
  <c r="E108" i="7"/>
  <c r="G108" i="7" s="1"/>
  <c r="E21" i="3"/>
  <c r="E21" i="7"/>
  <c r="G21" i="7" s="1"/>
  <c r="E29" i="3"/>
  <c r="G29" i="3" s="1"/>
  <c r="E29" i="7"/>
  <c r="G29" i="7" s="1"/>
  <c r="E37" i="3"/>
  <c r="G37" i="3" s="1"/>
  <c r="E37" i="7"/>
  <c r="G37" i="7" s="1"/>
  <c r="E45" i="3"/>
  <c r="G45" i="3" s="1"/>
  <c r="E45" i="7"/>
  <c r="G45" i="7" s="1"/>
  <c r="E53" i="3"/>
  <c r="G53" i="3" s="1"/>
  <c r="E53" i="7"/>
  <c r="G53" i="7" s="1"/>
  <c r="E61" i="3"/>
  <c r="G61" i="3" s="1"/>
  <c r="E61" i="7"/>
  <c r="G61" i="7" s="1"/>
  <c r="E121" i="3"/>
  <c r="G121" i="3" s="1"/>
  <c r="E121" i="7"/>
  <c r="G121" i="7" s="1"/>
  <c r="E129" i="3"/>
  <c r="G129" i="3" s="1"/>
  <c r="E129" i="7"/>
  <c r="G129" i="7" s="1"/>
  <c r="E137" i="3"/>
  <c r="G137" i="3" s="1"/>
  <c r="E137" i="7"/>
  <c r="G137" i="7" s="1"/>
  <c r="E145" i="3"/>
  <c r="G145" i="3" s="1"/>
  <c r="E145" i="7"/>
  <c r="G145" i="7" s="1"/>
  <c r="E153" i="3"/>
  <c r="G153" i="3" s="1"/>
  <c r="E153" i="7"/>
  <c r="G153" i="7" s="1"/>
  <c r="E169" i="3"/>
  <c r="G169" i="3" s="1"/>
  <c r="E169" i="7"/>
  <c r="G169" i="7" s="1"/>
  <c r="E177" i="3"/>
  <c r="G177" i="3" s="1"/>
  <c r="E177" i="7"/>
  <c r="G177" i="7" s="1"/>
  <c r="E185" i="3"/>
  <c r="G185" i="3" s="1"/>
  <c r="E185" i="7"/>
  <c r="G185" i="7" s="1"/>
  <c r="E40" i="3"/>
  <c r="G40" i="3" s="1"/>
  <c r="E40" i="7"/>
  <c r="G40" i="7" s="1"/>
  <c r="E64" i="3"/>
  <c r="G64" i="3" s="1"/>
  <c r="E64" i="7"/>
  <c r="G64" i="7" s="1"/>
  <c r="E89" i="3"/>
  <c r="G89" i="3" s="1"/>
  <c r="E89" i="7"/>
  <c r="G89" i="7" s="1"/>
  <c r="E105" i="3"/>
  <c r="G105" i="3" s="1"/>
  <c r="E105" i="7"/>
  <c r="G105" i="7" s="1"/>
  <c r="E56" i="3"/>
  <c r="G56" i="3" s="1"/>
  <c r="E56" i="7"/>
  <c r="G56" i="7" s="1"/>
  <c r="E102" i="3"/>
  <c r="G102" i="3" s="1"/>
  <c r="E102" i="7"/>
  <c r="G102" i="7" s="1"/>
  <c r="E15" i="3"/>
  <c r="E15" i="7"/>
  <c r="G15" i="7" s="1"/>
  <c r="E23" i="3"/>
  <c r="E23" i="7"/>
  <c r="G23" i="7" s="1"/>
  <c r="E31" i="3"/>
  <c r="G31" i="3" s="1"/>
  <c r="E31" i="7"/>
  <c r="G31" i="7" s="1"/>
  <c r="E39" i="3"/>
  <c r="G39" i="3" s="1"/>
  <c r="E39" i="7"/>
  <c r="G39" i="7" s="1"/>
  <c r="E47" i="3"/>
  <c r="G47" i="3" s="1"/>
  <c r="E47" i="7"/>
  <c r="G47" i="7" s="1"/>
  <c r="E55" i="3"/>
  <c r="G55" i="3" s="1"/>
  <c r="E55" i="7"/>
  <c r="G55" i="7" s="1"/>
  <c r="E63" i="3"/>
  <c r="G63" i="3" s="1"/>
  <c r="E63" i="7"/>
  <c r="G63" i="7" s="1"/>
  <c r="E71" i="3"/>
  <c r="G71" i="3" s="1"/>
  <c r="E71" i="7"/>
  <c r="G71" i="7" s="1"/>
  <c r="E79" i="3"/>
  <c r="G79" i="3" s="1"/>
  <c r="E79" i="7"/>
  <c r="G79" i="7" s="1"/>
  <c r="E127" i="3"/>
  <c r="G127" i="3" s="1"/>
  <c r="E127" i="7"/>
  <c r="G127" i="7" s="1"/>
  <c r="E143" i="3"/>
  <c r="G143" i="3" s="1"/>
  <c r="E143" i="7"/>
  <c r="G143" i="7" s="1"/>
  <c r="E151" i="3"/>
  <c r="G151" i="3" s="1"/>
  <c r="E151" i="7"/>
  <c r="G151" i="7" s="1"/>
  <c r="E179" i="3"/>
  <c r="G179" i="3" s="1"/>
  <c r="E179" i="7"/>
  <c r="G179" i="7" s="1"/>
  <c r="E44" i="3"/>
  <c r="G44" i="3" s="1"/>
  <c r="E44" i="7"/>
  <c r="G44" i="7" s="1"/>
  <c r="E100" i="3"/>
  <c r="G100" i="3" s="1"/>
  <c r="E100" i="7"/>
  <c r="G100" i="7" s="1"/>
  <c r="E25" i="3"/>
  <c r="E25" i="7"/>
  <c r="G25" i="7" s="1"/>
  <c r="E41" i="3"/>
  <c r="G41" i="3" s="1"/>
  <c r="E41" i="7"/>
  <c r="G41" i="7" s="1"/>
  <c r="E57" i="3"/>
  <c r="G57" i="3" s="1"/>
  <c r="E57" i="7"/>
  <c r="G57" i="7" s="1"/>
  <c r="E149" i="3"/>
  <c r="G149" i="3" s="1"/>
  <c r="E149" i="7"/>
  <c r="G149" i="7" s="1"/>
  <c r="E157" i="3"/>
  <c r="G157" i="3" s="1"/>
  <c r="E157" i="7"/>
  <c r="G157" i="7" s="1"/>
  <c r="E173" i="3"/>
  <c r="G173" i="3" s="1"/>
  <c r="E173" i="7"/>
  <c r="G173" i="7" s="1"/>
  <c r="E81" i="3"/>
  <c r="G81" i="3" s="1"/>
  <c r="E81" i="7"/>
  <c r="G81" i="7" s="1"/>
  <c r="E13" i="3"/>
  <c r="E13" i="7"/>
  <c r="G13" i="7" s="1"/>
  <c r="E94" i="3"/>
  <c r="G94" i="3" s="1"/>
  <c r="E94" i="7"/>
  <c r="G94" i="7" s="1"/>
  <c r="E19" i="3"/>
  <c r="E19" i="7"/>
  <c r="G19" i="7" s="1"/>
  <c r="E43" i="3"/>
  <c r="G43" i="3" s="1"/>
  <c r="E43" i="7"/>
  <c r="G43" i="7" s="1"/>
  <c r="E51" i="3"/>
  <c r="G51" i="3" s="1"/>
  <c r="E51" i="7"/>
  <c r="G51" i="7" s="1"/>
  <c r="E67" i="3"/>
  <c r="G67" i="3" s="1"/>
  <c r="E67" i="7"/>
  <c r="G67" i="7" s="1"/>
  <c r="E123" i="3"/>
  <c r="G123" i="3" s="1"/>
  <c r="E123" i="7"/>
  <c r="G123" i="7" s="1"/>
  <c r="E24" i="3"/>
  <c r="E24" i="7"/>
  <c r="G24" i="7" s="1"/>
  <c r="E160" i="3"/>
  <c r="G160" i="3" s="1"/>
  <c r="E160" i="7"/>
  <c r="G160" i="7" s="1"/>
  <c r="E26" i="3"/>
  <c r="E26" i="7"/>
  <c r="G26" i="7" s="1"/>
  <c r="E42" i="3"/>
  <c r="G42" i="3" s="1"/>
  <c r="E42" i="7"/>
  <c r="G42" i="7" s="1"/>
  <c r="E58" i="3"/>
  <c r="G58" i="3" s="1"/>
  <c r="E58" i="7"/>
  <c r="G58" i="7" s="1"/>
  <c r="E66" i="3"/>
  <c r="G66" i="3" s="1"/>
  <c r="E66" i="7"/>
  <c r="G66" i="7" s="1"/>
  <c r="E74" i="3"/>
  <c r="G74" i="3" s="1"/>
  <c r="E74" i="7"/>
  <c r="G74" i="7" s="1"/>
  <c r="E114" i="3"/>
  <c r="G114" i="3" s="1"/>
  <c r="E114" i="7"/>
  <c r="G114" i="7" s="1"/>
  <c r="E130" i="3"/>
  <c r="G130" i="3" s="1"/>
  <c r="E130" i="7"/>
  <c r="G130" i="7" s="1"/>
  <c r="E138" i="3"/>
  <c r="G138" i="3" s="1"/>
  <c r="E138" i="7"/>
  <c r="G138" i="7" s="1"/>
  <c r="E182" i="3"/>
  <c r="G182" i="3" s="1"/>
  <c r="E182" i="7"/>
  <c r="G182" i="7" s="1"/>
  <c r="E116" i="3"/>
  <c r="G116" i="3" s="1"/>
  <c r="E116" i="7"/>
  <c r="G116" i="7" s="1"/>
  <c r="E144" i="3"/>
  <c r="G144" i="3" s="1"/>
  <c r="E144" i="7"/>
  <c r="G144" i="7" s="1"/>
  <c r="E164" i="3"/>
  <c r="G164" i="3" s="1"/>
  <c r="E164" i="7"/>
  <c r="G164" i="7" s="1"/>
  <c r="E184" i="3"/>
  <c r="G184" i="3" s="1"/>
  <c r="E184" i="7"/>
  <c r="G184" i="7" s="1"/>
  <c r="E68" i="3"/>
  <c r="G68" i="3" s="1"/>
  <c r="E68" i="7"/>
  <c r="G68" i="7" s="1"/>
  <c r="E90" i="3"/>
  <c r="G90" i="3" s="1"/>
  <c r="E90" i="7"/>
  <c r="G90" i="7" s="1"/>
  <c r="E106" i="3"/>
  <c r="G106" i="3" s="1"/>
  <c r="E106" i="7"/>
  <c r="G106" i="7" s="1"/>
  <c r="E83" i="3"/>
  <c r="G83" i="3" s="1"/>
  <c r="E83" i="7"/>
  <c r="G83" i="7" s="1"/>
  <c r="E95" i="3"/>
  <c r="G95" i="3" s="1"/>
  <c r="E95" i="7"/>
  <c r="G95" i="7" s="1"/>
  <c r="E103" i="3"/>
  <c r="G103" i="3" s="1"/>
  <c r="E103" i="7"/>
  <c r="G103" i="7" s="1"/>
  <c r="B2" i="3"/>
  <c r="B2" i="7"/>
  <c r="B3" i="8"/>
  <c r="B9" i="7"/>
  <c r="D1" i="7"/>
  <c r="F1" i="7"/>
  <c r="AB27" i="6"/>
  <c r="AG6" i="6"/>
  <c r="Y3" i="6"/>
  <c r="AD12" i="6" s="1"/>
  <c r="B3" i="5"/>
  <c r="B5" i="5" s="1"/>
  <c r="B1" i="3" s="1"/>
  <c r="D1" i="3"/>
  <c r="AF8" i="6"/>
  <c r="AA8" i="6"/>
  <c r="G538" i="5"/>
  <c r="E27" i="3"/>
  <c r="G27" i="3" s="1"/>
  <c r="E59" i="3"/>
  <c r="G59" i="3" s="1"/>
  <c r="E75" i="3"/>
  <c r="G75" i="3" s="1"/>
  <c r="E147" i="3"/>
  <c r="G147" i="3" s="1"/>
  <c r="E155" i="3"/>
  <c r="G155" i="3" s="1"/>
  <c r="E183" i="3"/>
  <c r="G183" i="3" s="1"/>
  <c r="E140" i="3"/>
  <c r="G140" i="3" s="1"/>
  <c r="E156" i="3"/>
  <c r="G156" i="3" s="1"/>
  <c r="Y22" i="6"/>
  <c r="E52" i="3"/>
  <c r="G52" i="3" s="1"/>
  <c r="E28" i="3"/>
  <c r="G28" i="3" s="1"/>
  <c r="E80" i="3"/>
  <c r="G80" i="3" s="1"/>
  <c r="E96" i="3"/>
  <c r="G96" i="3" s="1"/>
  <c r="E112" i="3"/>
  <c r="G112" i="3" s="1"/>
  <c r="E188" i="3"/>
  <c r="G188" i="3" s="1"/>
  <c r="E16" i="3"/>
  <c r="E93" i="3"/>
  <c r="G93" i="3" s="1"/>
  <c r="E109" i="3"/>
  <c r="G109" i="3" s="1"/>
  <c r="E18" i="3"/>
  <c r="E34" i="3"/>
  <c r="G34" i="3" s="1"/>
  <c r="E50" i="3"/>
  <c r="G50" i="3" s="1"/>
  <c r="E122" i="3"/>
  <c r="G122" i="3" s="1"/>
  <c r="E146" i="3"/>
  <c r="G146" i="3" s="1"/>
  <c r="E154" i="3"/>
  <c r="G154" i="3" s="1"/>
  <c r="E162" i="3"/>
  <c r="G162" i="3" s="1"/>
  <c r="E174" i="3"/>
  <c r="G174" i="3" s="1"/>
  <c r="E175" i="3"/>
  <c r="G175" i="3" s="1"/>
  <c r="E125" i="3"/>
  <c r="G125" i="3" s="1"/>
  <c r="E124" i="3"/>
  <c r="G124" i="3" s="1"/>
  <c r="E180" i="3"/>
  <c r="G180" i="3" s="1"/>
  <c r="E118" i="3"/>
  <c r="G118" i="3" s="1"/>
  <c r="E166" i="3"/>
  <c r="G166" i="3" s="1"/>
  <c r="E119" i="3"/>
  <c r="G119" i="3" s="1"/>
  <c r="E135" i="3"/>
  <c r="G135" i="3" s="1"/>
  <c r="E159" i="3"/>
  <c r="G159" i="3" s="1"/>
  <c r="E167" i="3"/>
  <c r="G167" i="3" s="1"/>
  <c r="E187" i="3"/>
  <c r="G187" i="3" s="1"/>
  <c r="E161" i="3"/>
  <c r="G161" i="3" s="1"/>
  <c r="I3" i="6"/>
  <c r="F8" i="8" l="1"/>
  <c r="F5" i="8"/>
  <c r="F3" i="8"/>
  <c r="L3" i="6"/>
  <c r="F69" i="8"/>
  <c r="H69" i="8" s="1"/>
  <c r="K69" i="8" s="1"/>
  <c r="F104" i="8"/>
  <c r="H104" i="8" s="1"/>
  <c r="J104" i="8" s="1"/>
  <c r="F117" i="8"/>
  <c r="H117" i="8" s="1"/>
  <c r="K117" i="8" s="1"/>
  <c r="F480" i="8"/>
  <c r="H480" i="8" s="1"/>
  <c r="K480" i="8" s="1"/>
  <c r="F112" i="8"/>
  <c r="H112" i="8" s="1"/>
  <c r="J112" i="8" s="1"/>
  <c r="F25" i="8"/>
  <c r="F344" i="8"/>
  <c r="H344" i="8" s="1"/>
  <c r="I344" i="8" s="1"/>
  <c r="F161" i="8"/>
  <c r="H161" i="8" s="1"/>
  <c r="K161" i="8" s="1"/>
  <c r="F236" i="8"/>
  <c r="H236" i="8" s="1"/>
  <c r="K236" i="8" s="1"/>
  <c r="F460" i="8"/>
  <c r="H460" i="8" s="1"/>
  <c r="I460" i="8" s="1"/>
  <c r="F228" i="8"/>
  <c r="H228" i="8" s="1"/>
  <c r="F120" i="8"/>
  <c r="H120" i="8" s="1"/>
  <c r="M120" i="8" s="1"/>
  <c r="F364" i="8"/>
  <c r="H364" i="8" s="1"/>
  <c r="F472" i="8"/>
  <c r="H472" i="8" s="1"/>
  <c r="M472" i="8" s="1"/>
  <c r="F244" i="8"/>
  <c r="H244" i="8" s="1"/>
  <c r="K244" i="8" s="1"/>
  <c r="F504" i="8"/>
  <c r="H504" i="8" s="1"/>
  <c r="J504" i="8" s="1"/>
  <c r="F20" i="8"/>
  <c r="F41" i="8"/>
  <c r="H41" i="8" s="1"/>
  <c r="I41" i="8" s="1"/>
  <c r="F129" i="8"/>
  <c r="H129" i="8" s="1"/>
  <c r="K129" i="8" s="1"/>
  <c r="F173" i="8"/>
  <c r="H173" i="8" s="1"/>
  <c r="I173" i="8" s="1"/>
  <c r="F217" i="8"/>
  <c r="H217" i="8" s="1"/>
  <c r="K217" i="8" s="1"/>
  <c r="F32" i="8"/>
  <c r="H32" i="8" s="1"/>
  <c r="F144" i="8"/>
  <c r="H144" i="8" s="1"/>
  <c r="I144" i="8" s="1"/>
  <c r="F264" i="8"/>
  <c r="H264" i="8" s="1"/>
  <c r="I264" i="8" s="1"/>
  <c r="F384" i="8"/>
  <c r="H384" i="8" s="1"/>
  <c r="K384" i="8" s="1"/>
  <c r="F508" i="8"/>
  <c r="H508" i="8" s="1"/>
  <c r="I508" i="8" s="1"/>
  <c r="F56" i="8"/>
  <c r="H56" i="8" s="1"/>
  <c r="I56" i="8" s="1"/>
  <c r="F200" i="8"/>
  <c r="H200" i="8" s="1"/>
  <c r="I200" i="8" s="1"/>
  <c r="F348" i="8"/>
  <c r="H348" i="8" s="1"/>
  <c r="K348" i="8" s="1"/>
  <c r="F500" i="8"/>
  <c r="H500" i="8" s="1"/>
  <c r="K500" i="8" s="1"/>
  <c r="F136" i="8"/>
  <c r="H136" i="8" s="1"/>
  <c r="M136" i="8" s="1"/>
  <c r="F272" i="8"/>
  <c r="H272" i="8" s="1"/>
  <c r="M272" i="8" s="1"/>
  <c r="F400" i="8"/>
  <c r="H400" i="8" s="1"/>
  <c r="M400" i="8" s="1"/>
  <c r="F524" i="8"/>
  <c r="H524" i="8" s="1"/>
  <c r="J524" i="8" s="1"/>
  <c r="F45" i="8"/>
  <c r="H45" i="8" s="1"/>
  <c r="I45" i="8" s="1"/>
  <c r="F89" i="8"/>
  <c r="H89" i="8" s="1"/>
  <c r="J89" i="8" s="1"/>
  <c r="F133" i="8"/>
  <c r="H133" i="8" s="1"/>
  <c r="K133" i="8" s="1"/>
  <c r="F177" i="8"/>
  <c r="H177" i="8" s="1"/>
  <c r="I177" i="8" s="1"/>
  <c r="F221" i="8"/>
  <c r="H221" i="8" s="1"/>
  <c r="M221" i="8" s="1"/>
  <c r="F40" i="8"/>
  <c r="H40" i="8" s="1"/>
  <c r="J40" i="8" s="1"/>
  <c r="F156" i="8"/>
  <c r="H156" i="8" s="1"/>
  <c r="M156" i="8" s="1"/>
  <c r="F396" i="8"/>
  <c r="H396" i="8" s="1"/>
  <c r="J396" i="8" s="1"/>
  <c r="F520" i="8"/>
  <c r="H520" i="8" s="1"/>
  <c r="F68" i="8"/>
  <c r="H68" i="8" s="1"/>
  <c r="K68" i="8" s="1"/>
  <c r="F360" i="8"/>
  <c r="H360" i="8" s="1"/>
  <c r="K360" i="8" s="1"/>
  <c r="F516" i="8"/>
  <c r="H516" i="8" s="1"/>
  <c r="I516" i="8" s="1"/>
  <c r="F16" i="8"/>
  <c r="H16" i="8" s="1"/>
  <c r="F148" i="8"/>
  <c r="H148" i="8" s="1"/>
  <c r="M148" i="8" s="1"/>
  <c r="F284" i="8"/>
  <c r="H284" i="8" s="1"/>
  <c r="F412" i="8"/>
  <c r="H412" i="8" s="1"/>
  <c r="K412" i="8" s="1"/>
  <c r="F536" i="8"/>
  <c r="H536" i="8" s="1"/>
  <c r="I536" i="8" s="1"/>
  <c r="F157" i="8"/>
  <c r="H157" i="8" s="1"/>
  <c r="K157" i="8" s="1"/>
  <c r="F224" i="8"/>
  <c r="H224" i="8" s="1"/>
  <c r="I224" i="8" s="1"/>
  <c r="F73" i="8"/>
  <c r="H73" i="8" s="1"/>
  <c r="K73" i="8" s="1"/>
  <c r="F356" i="8"/>
  <c r="H356" i="8" s="1"/>
  <c r="J356" i="8" s="1"/>
  <c r="F308" i="8"/>
  <c r="H308" i="8" s="1"/>
  <c r="K308" i="8" s="1"/>
  <c r="F96" i="8"/>
  <c r="H96" i="8" s="1"/>
  <c r="I96" i="8" s="1"/>
  <c r="F368" i="8"/>
  <c r="H368" i="8" s="1"/>
  <c r="I368" i="8" s="1"/>
  <c r="F492" i="8"/>
  <c r="H492" i="8" s="1"/>
  <c r="K492" i="8" s="1"/>
  <c r="F121" i="8"/>
  <c r="H121" i="8" s="1"/>
  <c r="M121" i="8" s="1"/>
  <c r="F488" i="8"/>
  <c r="H488" i="8" s="1"/>
  <c r="J488" i="8" s="1"/>
  <c r="F176" i="8"/>
  <c r="H176" i="8" s="1"/>
  <c r="K176" i="8" s="1"/>
  <c r="F108" i="8"/>
  <c r="H108" i="8" s="1"/>
  <c r="J108" i="8" s="1"/>
  <c r="F376" i="8"/>
  <c r="H376" i="8" s="1"/>
  <c r="I376" i="8" s="1"/>
  <c r="F132" i="8"/>
  <c r="H132" i="8" s="1"/>
  <c r="J132" i="8" s="1"/>
  <c r="F496" i="8"/>
  <c r="H496" i="8" s="1"/>
  <c r="M496" i="8" s="1"/>
  <c r="F336" i="8"/>
  <c r="H336" i="8" s="1"/>
  <c r="K336" i="8" s="1"/>
  <c r="F9" i="8"/>
  <c r="H9" i="8" s="1"/>
  <c r="F185" i="8"/>
  <c r="H185" i="8" s="1"/>
  <c r="I185" i="8" s="1"/>
  <c r="F184" i="8"/>
  <c r="H184" i="8" s="1"/>
  <c r="I184" i="8" s="1"/>
  <c r="F424" i="8"/>
  <c r="H424" i="8" s="1"/>
  <c r="K424" i="8" s="1"/>
  <c r="F100" i="8"/>
  <c r="H100" i="8" s="1"/>
  <c r="I100" i="8" s="1"/>
  <c r="F240" i="8"/>
  <c r="H240" i="8" s="1"/>
  <c r="I240" i="8" s="1"/>
  <c r="F392" i="8"/>
  <c r="H392" i="8" s="1"/>
  <c r="I392" i="8" s="1"/>
  <c r="F168" i="8"/>
  <c r="H168" i="8" s="1"/>
  <c r="I168" i="8" s="1"/>
  <c r="F304" i="8"/>
  <c r="H304" i="8" s="1"/>
  <c r="J304" i="8" s="1"/>
  <c r="F436" i="8"/>
  <c r="H436" i="8" s="1"/>
  <c r="I436" i="8" s="1"/>
  <c r="F77" i="8"/>
  <c r="H77" i="8" s="1"/>
  <c r="M77" i="8" s="1"/>
  <c r="F372" i="8"/>
  <c r="H372" i="8" s="1"/>
  <c r="I372" i="8" s="1"/>
  <c r="F124" i="8"/>
  <c r="H124" i="8" s="1"/>
  <c r="J124" i="8" s="1"/>
  <c r="F260" i="8"/>
  <c r="H260" i="8" s="1"/>
  <c r="F388" i="8"/>
  <c r="H388" i="8" s="1"/>
  <c r="M388" i="8" s="1"/>
  <c r="F512" i="8"/>
  <c r="H512" i="8" s="1"/>
  <c r="K512" i="8" s="1"/>
  <c r="F49" i="8"/>
  <c r="H49" i="8" s="1"/>
  <c r="K49" i="8" s="1"/>
  <c r="F93" i="8"/>
  <c r="H93" i="8" s="1"/>
  <c r="K93" i="8" s="1"/>
  <c r="F137" i="8"/>
  <c r="H137" i="8" s="1"/>
  <c r="K137" i="8" s="1"/>
  <c r="F225" i="8"/>
  <c r="H225" i="8" s="1"/>
  <c r="I225" i="8" s="1"/>
  <c r="F408" i="8"/>
  <c r="H408" i="8" s="1"/>
  <c r="F28" i="8"/>
  <c r="H28" i="8" s="1"/>
  <c r="I28" i="8" s="1"/>
  <c r="F160" i="8"/>
  <c r="H160" i="8" s="1"/>
  <c r="I160" i="8" s="1"/>
  <c r="F292" i="8"/>
  <c r="H292" i="8" s="1"/>
  <c r="J292" i="8" s="1"/>
  <c r="F201" i="8"/>
  <c r="H201" i="8" s="1"/>
  <c r="K201" i="8" s="1"/>
  <c r="F33" i="8"/>
  <c r="H33" i="8" s="1"/>
  <c r="J33" i="8" s="1"/>
  <c r="F209" i="8"/>
  <c r="H209" i="8" s="1"/>
  <c r="K209" i="8" s="1"/>
  <c r="F12" i="8"/>
  <c r="X12" i="8" s="1"/>
  <c r="F248" i="8"/>
  <c r="H248" i="8" s="1"/>
  <c r="M248" i="8" s="1"/>
  <c r="F125" i="8"/>
  <c r="H125" i="8" s="1"/>
  <c r="J125" i="8" s="1"/>
  <c r="F256" i="8"/>
  <c r="H256" i="8" s="1"/>
  <c r="I256" i="8" s="1"/>
  <c r="F188" i="8"/>
  <c r="H188" i="8" s="1"/>
  <c r="I188" i="8" s="1"/>
  <c r="F181" i="8"/>
  <c r="H181" i="8" s="1"/>
  <c r="M181" i="8" s="1"/>
  <c r="F48" i="8"/>
  <c r="H48" i="8" s="1"/>
  <c r="I48" i="8" s="1"/>
  <c r="F288" i="8"/>
  <c r="H288" i="8" s="1"/>
  <c r="J288" i="8" s="1"/>
  <c r="F532" i="8"/>
  <c r="H532" i="8" s="1"/>
  <c r="M532" i="8" s="1"/>
  <c r="F232" i="8"/>
  <c r="H232" i="8" s="1"/>
  <c r="I232" i="8" s="1"/>
  <c r="F528" i="8"/>
  <c r="H528" i="8" s="1"/>
  <c r="F53" i="8"/>
  <c r="H53" i="8" s="1"/>
  <c r="I53" i="8" s="1"/>
  <c r="F97" i="8"/>
  <c r="H97" i="8" s="1"/>
  <c r="K97" i="8" s="1"/>
  <c r="F141" i="8"/>
  <c r="H141" i="8" s="1"/>
  <c r="F13" i="8"/>
  <c r="F189" i="8"/>
  <c r="H189" i="8" s="1"/>
  <c r="J189" i="8" s="1"/>
  <c r="F72" i="8"/>
  <c r="H72" i="8" s="1"/>
  <c r="M72" i="8" s="1"/>
  <c r="F312" i="8"/>
  <c r="H312" i="8" s="1"/>
  <c r="K312" i="8" s="1"/>
  <c r="F432" i="8"/>
  <c r="H432" i="8" s="1"/>
  <c r="M432" i="8" s="1"/>
  <c r="F252" i="8"/>
  <c r="H252" i="8" s="1"/>
  <c r="M252" i="8" s="1"/>
  <c r="F404" i="8"/>
  <c r="H404" i="8" s="1"/>
  <c r="M404" i="8" s="1"/>
  <c r="F52" i="8"/>
  <c r="H52" i="8" s="1"/>
  <c r="F180" i="8"/>
  <c r="H180" i="8" s="1"/>
  <c r="J180" i="8" s="1"/>
  <c r="F316" i="8"/>
  <c r="H316" i="8" s="1"/>
  <c r="K316" i="8" s="1"/>
  <c r="F444" i="8"/>
  <c r="H444" i="8" s="1"/>
  <c r="I444" i="8" s="1"/>
  <c r="F17" i="8"/>
  <c r="F61" i="8"/>
  <c r="H61" i="8" s="1"/>
  <c r="J61" i="8" s="1"/>
  <c r="F105" i="8"/>
  <c r="H105" i="8" s="1"/>
  <c r="J105" i="8" s="1"/>
  <c r="F193" i="8"/>
  <c r="H193" i="8" s="1"/>
  <c r="K193" i="8" s="1"/>
  <c r="F237" i="8"/>
  <c r="H237" i="8" s="1"/>
  <c r="J237" i="8" s="1"/>
  <c r="F208" i="8"/>
  <c r="H208" i="8" s="1"/>
  <c r="J208" i="8" s="1"/>
  <c r="F320" i="8"/>
  <c r="H320" i="8" s="1"/>
  <c r="K320" i="8" s="1"/>
  <c r="F440" i="8"/>
  <c r="H440" i="8" s="1"/>
  <c r="M440" i="8" s="1"/>
  <c r="F128" i="8"/>
  <c r="H128" i="8" s="1"/>
  <c r="I128" i="8" s="1"/>
  <c r="F416" i="8"/>
  <c r="H416" i="8" s="1"/>
  <c r="K416" i="8" s="1"/>
  <c r="F64" i="8"/>
  <c r="H64" i="8" s="1"/>
  <c r="M64" i="8" s="1"/>
  <c r="F192" i="8"/>
  <c r="H192" i="8" s="1"/>
  <c r="I192" i="8" s="1"/>
  <c r="F328" i="8"/>
  <c r="H328" i="8" s="1"/>
  <c r="I328" i="8" s="1"/>
  <c r="F456" i="8"/>
  <c r="H456" i="8" s="1"/>
  <c r="J456" i="8" s="1"/>
  <c r="F113" i="8"/>
  <c r="H113" i="8" s="1"/>
  <c r="J113" i="8" s="1"/>
  <c r="F464" i="8"/>
  <c r="H464" i="8" s="1"/>
  <c r="J464" i="8" s="1"/>
  <c r="F29" i="8"/>
  <c r="H29" i="8" s="1"/>
  <c r="I29" i="8" s="1"/>
  <c r="F65" i="8"/>
  <c r="H65" i="8" s="1"/>
  <c r="J65" i="8" s="1"/>
  <c r="F109" i="8"/>
  <c r="H109" i="8" s="1"/>
  <c r="K109" i="8" s="1"/>
  <c r="F153" i="8"/>
  <c r="H153" i="8" s="1"/>
  <c r="J153" i="8" s="1"/>
  <c r="F197" i="8"/>
  <c r="H197" i="8" s="1"/>
  <c r="J197" i="8" s="1"/>
  <c r="F241" i="8"/>
  <c r="H241" i="8" s="1"/>
  <c r="J241" i="8" s="1"/>
  <c r="F92" i="8"/>
  <c r="H92" i="8" s="1"/>
  <c r="K92" i="8" s="1"/>
  <c r="F212" i="8"/>
  <c r="H212" i="8" s="1"/>
  <c r="F332" i="8"/>
  <c r="H332" i="8" s="1"/>
  <c r="M332" i="8" s="1"/>
  <c r="F140" i="8"/>
  <c r="H140" i="8" s="1"/>
  <c r="K140" i="8" s="1"/>
  <c r="F280" i="8"/>
  <c r="H280" i="8" s="1"/>
  <c r="M280" i="8" s="1"/>
  <c r="F428" i="8"/>
  <c r="H428" i="8" s="1"/>
  <c r="M428" i="8" s="1"/>
  <c r="F76" i="8"/>
  <c r="H76" i="8" s="1"/>
  <c r="J76" i="8" s="1"/>
  <c r="F204" i="8"/>
  <c r="H204" i="8" s="1"/>
  <c r="J204" i="8" s="1"/>
  <c r="F340" i="8"/>
  <c r="H340" i="8" s="1"/>
  <c r="J340" i="8" s="1"/>
  <c r="F152" i="8"/>
  <c r="H152" i="8" s="1"/>
  <c r="F448" i="8"/>
  <c r="H448" i="8" s="1"/>
  <c r="M448" i="8" s="1"/>
  <c r="F88" i="8"/>
  <c r="H88" i="8" s="1"/>
  <c r="K88" i="8" s="1"/>
  <c r="F220" i="8"/>
  <c r="H220" i="8" s="1"/>
  <c r="F352" i="8"/>
  <c r="H352" i="8" s="1"/>
  <c r="J352" i="8" s="1"/>
  <c r="F476" i="8"/>
  <c r="H476" i="8" s="1"/>
  <c r="I476" i="8" s="1"/>
  <c r="F205" i="8"/>
  <c r="H205" i="8" s="1"/>
  <c r="K205" i="8" s="1"/>
  <c r="G540" i="8"/>
  <c r="G540" i="5"/>
  <c r="B1" i="7"/>
  <c r="B5" i="3"/>
  <c r="B9" i="3" s="1"/>
  <c r="B5" i="8"/>
  <c r="I61" i="8"/>
  <c r="I400" i="8"/>
  <c r="K136" i="8"/>
  <c r="J73" i="8"/>
  <c r="I129" i="8"/>
  <c r="I217" i="8"/>
  <c r="J217" i="8"/>
  <c r="K241" i="8"/>
  <c r="J496" i="8"/>
  <c r="I136" i="8"/>
  <c r="M304" i="8"/>
  <c r="I236" i="8"/>
  <c r="J344" i="8"/>
  <c r="K328" i="8"/>
  <c r="P39" i="5"/>
  <c r="P39" i="8"/>
  <c r="P87" i="5"/>
  <c r="P87" i="8"/>
  <c r="P119" i="5"/>
  <c r="P119" i="8"/>
  <c r="P167" i="5"/>
  <c r="P167" i="8"/>
  <c r="P199" i="5"/>
  <c r="P199" i="8"/>
  <c r="P247" i="5"/>
  <c r="P247" i="8"/>
  <c r="P279" i="5"/>
  <c r="P279" i="8"/>
  <c r="P327" i="5"/>
  <c r="P327" i="8"/>
  <c r="P375" i="5"/>
  <c r="P375" i="8"/>
  <c r="P407" i="5"/>
  <c r="P407" i="8"/>
  <c r="P439" i="5"/>
  <c r="P439" i="8"/>
  <c r="P503" i="5"/>
  <c r="P503" i="8"/>
  <c r="P456" i="5"/>
  <c r="P456" i="8"/>
  <c r="K32" i="8"/>
  <c r="I32" i="8"/>
  <c r="M32" i="8"/>
  <c r="M132" i="8"/>
  <c r="M224" i="8"/>
  <c r="P118" i="5"/>
  <c r="P118" i="8"/>
  <c r="P254" i="5"/>
  <c r="P254" i="8"/>
  <c r="P342" i="5"/>
  <c r="P342" i="8"/>
  <c r="P486" i="5"/>
  <c r="P486" i="8"/>
  <c r="F18" i="5"/>
  <c r="B28" i="7" s="1"/>
  <c r="F18" i="8"/>
  <c r="F42" i="5"/>
  <c r="B52" i="7" s="1"/>
  <c r="F42" i="8"/>
  <c r="H42" i="8" s="1"/>
  <c r="F58" i="5"/>
  <c r="B68" i="7" s="1"/>
  <c r="F58" i="8"/>
  <c r="H58" i="8" s="1"/>
  <c r="F82" i="5"/>
  <c r="B92" i="7" s="1"/>
  <c r="F82" i="8"/>
  <c r="H82" i="8" s="1"/>
  <c r="F98" i="5"/>
  <c r="B108" i="7" s="1"/>
  <c r="F98" i="8"/>
  <c r="H98" i="8" s="1"/>
  <c r="F114" i="5"/>
  <c r="B124" i="7" s="1"/>
  <c r="F114" i="8"/>
  <c r="H114" i="8" s="1"/>
  <c r="F130" i="5"/>
  <c r="B140" i="7" s="1"/>
  <c r="F130" i="8"/>
  <c r="H130" i="8" s="1"/>
  <c r="F146" i="5"/>
  <c r="B156" i="7" s="1"/>
  <c r="F146" i="8"/>
  <c r="H146" i="8" s="1"/>
  <c r="F170" i="5"/>
  <c r="B180" i="7" s="1"/>
  <c r="F170" i="8"/>
  <c r="H170" i="8" s="1"/>
  <c r="F194" i="5"/>
  <c r="F194" i="8"/>
  <c r="H194" i="8" s="1"/>
  <c r="F210" i="5"/>
  <c r="F210" i="8"/>
  <c r="H210" i="8" s="1"/>
  <c r="F234" i="5"/>
  <c r="F234" i="8"/>
  <c r="H234" i="8" s="1"/>
  <c r="F258" i="5"/>
  <c r="F258" i="8"/>
  <c r="H258" i="8" s="1"/>
  <c r="F282" i="5"/>
  <c r="F282" i="8"/>
  <c r="H282" i="8" s="1"/>
  <c r="F298" i="5"/>
  <c r="F298" i="8"/>
  <c r="H298" i="8" s="1"/>
  <c r="F322" i="5"/>
  <c r="F322" i="8"/>
  <c r="H322" i="8" s="1"/>
  <c r="F346" i="5"/>
  <c r="F346" i="8"/>
  <c r="H346" i="8" s="1"/>
  <c r="F362" i="5"/>
  <c r="F362" i="8"/>
  <c r="H362" i="8" s="1"/>
  <c r="F386" i="5"/>
  <c r="F386" i="8"/>
  <c r="H386" i="8" s="1"/>
  <c r="F410" i="5"/>
  <c r="F410" i="8"/>
  <c r="H410" i="8" s="1"/>
  <c r="F418" i="5"/>
  <c r="F418" i="8"/>
  <c r="H418" i="8" s="1"/>
  <c r="F442" i="5"/>
  <c r="F442" i="8"/>
  <c r="H442" i="8" s="1"/>
  <c r="F458" i="5"/>
  <c r="F458" i="8"/>
  <c r="H458" i="8" s="1"/>
  <c r="F482" i="5"/>
  <c r="F482" i="8"/>
  <c r="H482" i="8" s="1"/>
  <c r="F498" i="5"/>
  <c r="F498" i="8"/>
  <c r="H498" i="8" s="1"/>
  <c r="F522" i="5"/>
  <c r="F522" i="8"/>
  <c r="H522" i="8" s="1"/>
  <c r="P20" i="5"/>
  <c r="P20" i="8"/>
  <c r="P68" i="5"/>
  <c r="P68" i="8"/>
  <c r="P116" i="5"/>
  <c r="P116" i="8"/>
  <c r="P164" i="5"/>
  <c r="P164" i="8"/>
  <c r="P212" i="5"/>
  <c r="P212" i="8"/>
  <c r="P260" i="5"/>
  <c r="P260" i="8"/>
  <c r="P308" i="5"/>
  <c r="P308" i="8"/>
  <c r="P356" i="5"/>
  <c r="P356" i="8"/>
  <c r="P388" i="5"/>
  <c r="P388" i="8"/>
  <c r="P440" i="5"/>
  <c r="P440" i="8"/>
  <c r="P500" i="5"/>
  <c r="P500" i="8"/>
  <c r="P532" i="5"/>
  <c r="P532" i="8"/>
  <c r="F24" i="8"/>
  <c r="F80" i="8"/>
  <c r="H80" i="8" s="1"/>
  <c r="F216" i="8"/>
  <c r="H216" i="8" s="1"/>
  <c r="F296" i="8"/>
  <c r="H296" i="8" s="1"/>
  <c r="F324" i="8"/>
  <c r="H324" i="8" s="1"/>
  <c r="F380" i="8"/>
  <c r="H380" i="8" s="1"/>
  <c r="F484" i="8"/>
  <c r="H484" i="8" s="1"/>
  <c r="P82" i="5"/>
  <c r="P82" i="8"/>
  <c r="P250" i="5"/>
  <c r="P250" i="8"/>
  <c r="P410" i="5"/>
  <c r="P410" i="8"/>
  <c r="P33" i="5"/>
  <c r="P33" i="8"/>
  <c r="P65" i="5"/>
  <c r="P65" i="8"/>
  <c r="P113" i="5"/>
  <c r="P113" i="8"/>
  <c r="P161" i="5"/>
  <c r="P161" i="8"/>
  <c r="P209" i="5"/>
  <c r="P209" i="8"/>
  <c r="P241" i="5"/>
  <c r="P241" i="8"/>
  <c r="P273" i="5"/>
  <c r="P273" i="8"/>
  <c r="P321" i="5"/>
  <c r="P321" i="8"/>
  <c r="P385" i="5"/>
  <c r="P385" i="8"/>
  <c r="P433" i="5"/>
  <c r="P433" i="8"/>
  <c r="P481" i="5"/>
  <c r="P481" i="8"/>
  <c r="P529" i="5"/>
  <c r="P529" i="8"/>
  <c r="P6" i="5"/>
  <c r="P6" i="8"/>
  <c r="P130" i="5"/>
  <c r="P130" i="8"/>
  <c r="P358" i="5"/>
  <c r="P358" i="8"/>
  <c r="P490" i="5"/>
  <c r="P490" i="8"/>
  <c r="J460" i="8"/>
  <c r="P56" i="5"/>
  <c r="P56" i="8"/>
  <c r="P152" i="5"/>
  <c r="P152" i="8"/>
  <c r="P232" i="5"/>
  <c r="P232" i="8"/>
  <c r="P328" i="5"/>
  <c r="P328" i="8"/>
  <c r="P444" i="5"/>
  <c r="P444" i="8"/>
  <c r="P42" i="5"/>
  <c r="P42" i="8"/>
  <c r="P98" i="5"/>
  <c r="P98" i="8"/>
  <c r="P158" i="5"/>
  <c r="P158" i="8"/>
  <c r="P214" i="5"/>
  <c r="P214" i="8"/>
  <c r="P262" i="5"/>
  <c r="P262" i="8"/>
  <c r="P318" i="5"/>
  <c r="P318" i="8"/>
  <c r="P374" i="5"/>
  <c r="P374" i="8"/>
  <c r="P422" i="5"/>
  <c r="P422" i="8"/>
  <c r="P478" i="5"/>
  <c r="P478" i="8"/>
  <c r="P534" i="5"/>
  <c r="P534" i="8"/>
  <c r="F11" i="5"/>
  <c r="B21" i="7" s="1"/>
  <c r="F11" i="8"/>
  <c r="F19" i="5"/>
  <c r="B29" i="7" s="1"/>
  <c r="F19" i="8"/>
  <c r="F27" i="5"/>
  <c r="B37" i="7" s="1"/>
  <c r="F27" i="8"/>
  <c r="H27" i="8" s="1"/>
  <c r="F35" i="5"/>
  <c r="B45" i="7" s="1"/>
  <c r="F35" i="8"/>
  <c r="H35" i="8" s="1"/>
  <c r="F43" i="5"/>
  <c r="B53" i="7" s="1"/>
  <c r="F43" i="8"/>
  <c r="H43" i="8" s="1"/>
  <c r="F51" i="5"/>
  <c r="B61" i="7" s="1"/>
  <c r="F51" i="8"/>
  <c r="H51" i="8" s="1"/>
  <c r="F67" i="5"/>
  <c r="B77" i="7" s="1"/>
  <c r="F67" i="8"/>
  <c r="H67" i="8" s="1"/>
  <c r="F75" i="5"/>
  <c r="B85" i="7" s="1"/>
  <c r="F75" i="8"/>
  <c r="H75" i="8" s="1"/>
  <c r="F83" i="5"/>
  <c r="B93" i="7" s="1"/>
  <c r="F83" i="8"/>
  <c r="H83" i="8" s="1"/>
  <c r="F91" i="5"/>
  <c r="B101" i="7" s="1"/>
  <c r="F91" i="8"/>
  <c r="H91" i="8" s="1"/>
  <c r="F99" i="5"/>
  <c r="B109" i="7" s="1"/>
  <c r="F99" i="8"/>
  <c r="H99" i="8" s="1"/>
  <c r="F107" i="5"/>
  <c r="B117" i="7" s="1"/>
  <c r="F107" i="8"/>
  <c r="H107" i="8" s="1"/>
  <c r="F115" i="5"/>
  <c r="B125" i="7" s="1"/>
  <c r="F115" i="8"/>
  <c r="H115" i="8" s="1"/>
  <c r="F123" i="5"/>
  <c r="B133" i="7" s="1"/>
  <c r="F123" i="8"/>
  <c r="H123" i="8" s="1"/>
  <c r="F131" i="5"/>
  <c r="B141" i="7" s="1"/>
  <c r="F131" i="8"/>
  <c r="H131" i="8" s="1"/>
  <c r="F139" i="5"/>
  <c r="B149" i="7" s="1"/>
  <c r="F139" i="8"/>
  <c r="H139" i="8" s="1"/>
  <c r="F147" i="5"/>
  <c r="B157" i="7" s="1"/>
  <c r="F147" i="8"/>
  <c r="H147" i="8" s="1"/>
  <c r="F155" i="5"/>
  <c r="B165" i="7" s="1"/>
  <c r="F155" i="8"/>
  <c r="H155" i="8" s="1"/>
  <c r="F163" i="5"/>
  <c r="B173" i="7" s="1"/>
  <c r="F163" i="8"/>
  <c r="H163" i="8" s="1"/>
  <c r="F171" i="5"/>
  <c r="B181" i="7" s="1"/>
  <c r="F171" i="8"/>
  <c r="H171" i="8" s="1"/>
  <c r="F179" i="5"/>
  <c r="F179" i="8"/>
  <c r="H179" i="8" s="1"/>
  <c r="F187" i="5"/>
  <c r="H187" i="5" s="1"/>
  <c r="I187" i="5" s="1"/>
  <c r="F187" i="8"/>
  <c r="H187" i="8" s="1"/>
  <c r="F195" i="5"/>
  <c r="F195" i="8"/>
  <c r="H195" i="8" s="1"/>
  <c r="F203" i="5"/>
  <c r="F203" i="8"/>
  <c r="H203" i="8" s="1"/>
  <c r="F211" i="5"/>
  <c r="F211" i="8"/>
  <c r="H211" i="8" s="1"/>
  <c r="F219" i="5"/>
  <c r="H219" i="5" s="1"/>
  <c r="I219" i="5" s="1"/>
  <c r="F219" i="8"/>
  <c r="H219" i="8" s="1"/>
  <c r="F227" i="5"/>
  <c r="F227" i="8"/>
  <c r="H227" i="8" s="1"/>
  <c r="F235" i="5"/>
  <c r="F235" i="8"/>
  <c r="H235" i="8" s="1"/>
  <c r="F243" i="5"/>
  <c r="F243" i="8"/>
  <c r="H243" i="8" s="1"/>
  <c r="F251" i="5"/>
  <c r="H251" i="5" s="1"/>
  <c r="I251" i="5" s="1"/>
  <c r="F251" i="8"/>
  <c r="H251" i="8" s="1"/>
  <c r="F259" i="5"/>
  <c r="F259" i="8"/>
  <c r="H259" i="8" s="1"/>
  <c r="F267" i="5"/>
  <c r="F267" i="8"/>
  <c r="H267" i="8" s="1"/>
  <c r="F275" i="5"/>
  <c r="F275" i="8"/>
  <c r="H275" i="8" s="1"/>
  <c r="F283" i="5"/>
  <c r="H283" i="5" s="1"/>
  <c r="I283" i="5" s="1"/>
  <c r="F283" i="8"/>
  <c r="H283" i="8" s="1"/>
  <c r="F291" i="5"/>
  <c r="F291" i="8"/>
  <c r="H291" i="8" s="1"/>
  <c r="F299" i="5"/>
  <c r="F299" i="8"/>
  <c r="H299" i="8" s="1"/>
  <c r="F307" i="5"/>
  <c r="H307" i="5" s="1"/>
  <c r="I307" i="5" s="1"/>
  <c r="F307" i="8"/>
  <c r="H307" i="8" s="1"/>
  <c r="F315" i="5"/>
  <c r="H315" i="5" s="1"/>
  <c r="I315" i="5" s="1"/>
  <c r="F315" i="8"/>
  <c r="H315" i="8" s="1"/>
  <c r="F323" i="5"/>
  <c r="F323" i="8"/>
  <c r="H323" i="8" s="1"/>
  <c r="F331" i="5"/>
  <c r="F331" i="8"/>
  <c r="H331" i="8" s="1"/>
  <c r="F339" i="5"/>
  <c r="F339" i="8"/>
  <c r="H339" i="8" s="1"/>
  <c r="F355" i="5"/>
  <c r="H355" i="5" s="1"/>
  <c r="I355" i="5" s="1"/>
  <c r="F355" i="8"/>
  <c r="H355" i="8" s="1"/>
  <c r="F363" i="5"/>
  <c r="F363" i="8"/>
  <c r="H363" i="8" s="1"/>
  <c r="F371" i="5"/>
  <c r="H371" i="5" s="1"/>
  <c r="I371" i="5" s="1"/>
  <c r="F371" i="8"/>
  <c r="H371" i="8" s="1"/>
  <c r="F379" i="5"/>
  <c r="F379" i="8"/>
  <c r="H379" i="8" s="1"/>
  <c r="F387" i="5"/>
  <c r="H387" i="5" s="1"/>
  <c r="I387" i="5" s="1"/>
  <c r="F387" i="8"/>
  <c r="H387" i="8" s="1"/>
  <c r="F395" i="5"/>
  <c r="F395" i="8"/>
  <c r="H395" i="8" s="1"/>
  <c r="F403" i="5"/>
  <c r="H403" i="5" s="1"/>
  <c r="I403" i="5" s="1"/>
  <c r="F403" i="8"/>
  <c r="H403" i="8" s="1"/>
  <c r="F411" i="5"/>
  <c r="F411" i="8"/>
  <c r="H411" i="8" s="1"/>
  <c r="F419" i="5"/>
  <c r="H419" i="5" s="1"/>
  <c r="I419" i="5" s="1"/>
  <c r="F419" i="8"/>
  <c r="H419" i="8" s="1"/>
  <c r="F427" i="5"/>
  <c r="F427" i="8"/>
  <c r="H427" i="8" s="1"/>
  <c r="F435" i="5"/>
  <c r="H435" i="5" s="1"/>
  <c r="I435" i="5" s="1"/>
  <c r="F435" i="8"/>
  <c r="H435" i="8" s="1"/>
  <c r="F443" i="5"/>
  <c r="F443" i="8"/>
  <c r="H443" i="8" s="1"/>
  <c r="F451" i="5"/>
  <c r="H451" i="5" s="1"/>
  <c r="I451" i="5" s="1"/>
  <c r="F451" i="8"/>
  <c r="H451" i="8" s="1"/>
  <c r="F459" i="5"/>
  <c r="F459" i="8"/>
  <c r="H459" i="8" s="1"/>
  <c r="F467" i="5"/>
  <c r="H467" i="5" s="1"/>
  <c r="I467" i="5" s="1"/>
  <c r="F467" i="8"/>
  <c r="H467" i="8" s="1"/>
  <c r="F475" i="5"/>
  <c r="F475" i="8"/>
  <c r="H475" i="8" s="1"/>
  <c r="F483" i="5"/>
  <c r="H483" i="5" s="1"/>
  <c r="I483" i="5" s="1"/>
  <c r="F483" i="8"/>
  <c r="H483" i="8" s="1"/>
  <c r="F491" i="5"/>
  <c r="F491" i="8"/>
  <c r="H491" i="8" s="1"/>
  <c r="F499" i="5"/>
  <c r="H499" i="5" s="1"/>
  <c r="I499" i="5" s="1"/>
  <c r="F499" i="8"/>
  <c r="H499" i="8" s="1"/>
  <c r="F507" i="5"/>
  <c r="F507" i="8"/>
  <c r="H507" i="8" s="1"/>
  <c r="F515" i="5"/>
  <c r="H515" i="5" s="1"/>
  <c r="I515" i="5" s="1"/>
  <c r="F515" i="8"/>
  <c r="H515" i="8" s="1"/>
  <c r="F523" i="5"/>
  <c r="F523" i="8"/>
  <c r="H523" i="8" s="1"/>
  <c r="F531" i="5"/>
  <c r="H531" i="5" s="1"/>
  <c r="I531" i="5" s="1"/>
  <c r="F531" i="8"/>
  <c r="H531" i="8" s="1"/>
  <c r="P5" i="5"/>
  <c r="P5" i="8"/>
  <c r="P21" i="5"/>
  <c r="P21" i="8"/>
  <c r="P37" i="5"/>
  <c r="P37" i="8"/>
  <c r="P53" i="5"/>
  <c r="P53" i="8"/>
  <c r="P69" i="5"/>
  <c r="P69" i="8"/>
  <c r="P85" i="5"/>
  <c r="P85" i="8"/>
  <c r="P101" i="5"/>
  <c r="P101" i="8"/>
  <c r="P117" i="5"/>
  <c r="P117" i="8"/>
  <c r="P133" i="5"/>
  <c r="P133" i="8"/>
  <c r="P149" i="5"/>
  <c r="P149" i="8"/>
  <c r="P165" i="5"/>
  <c r="P165" i="8"/>
  <c r="P181" i="5"/>
  <c r="P181" i="8"/>
  <c r="P197" i="5"/>
  <c r="P197" i="8"/>
  <c r="P213" i="5"/>
  <c r="P213" i="8"/>
  <c r="P229" i="5"/>
  <c r="P229" i="8"/>
  <c r="P245" i="5"/>
  <c r="P245" i="8"/>
  <c r="P261" i="5"/>
  <c r="P261" i="8"/>
  <c r="P277" i="5"/>
  <c r="P277" i="8"/>
  <c r="P293" i="5"/>
  <c r="P293" i="8"/>
  <c r="P309" i="5"/>
  <c r="P309" i="8"/>
  <c r="P325" i="5"/>
  <c r="P325" i="8"/>
  <c r="P341" i="5"/>
  <c r="P341" i="8"/>
  <c r="P357" i="5"/>
  <c r="P357" i="8"/>
  <c r="P373" i="5"/>
  <c r="P373" i="8"/>
  <c r="P389" i="5"/>
  <c r="P389" i="8"/>
  <c r="P405" i="5"/>
  <c r="P405" i="8"/>
  <c r="P421" i="5"/>
  <c r="P421" i="8"/>
  <c r="P437" i="5"/>
  <c r="P437" i="8"/>
  <c r="P453" i="5"/>
  <c r="P453" i="8"/>
  <c r="P469" i="5"/>
  <c r="P469" i="8"/>
  <c r="P485" i="5"/>
  <c r="P485" i="8"/>
  <c r="P501" i="5"/>
  <c r="P501" i="8"/>
  <c r="P517" i="5"/>
  <c r="P517" i="8"/>
  <c r="P533" i="5"/>
  <c r="P533" i="8"/>
  <c r="W8" i="8"/>
  <c r="H8" i="8"/>
  <c r="X8" i="8"/>
  <c r="J52" i="8"/>
  <c r="I52" i="8"/>
  <c r="M52" i="8"/>
  <c r="M192" i="8"/>
  <c r="J192" i="8"/>
  <c r="K192" i="8"/>
  <c r="J220" i="8"/>
  <c r="M220" i="8"/>
  <c r="M244" i="8"/>
  <c r="I316" i="8"/>
  <c r="J316" i="8"/>
  <c r="P18" i="5"/>
  <c r="P18" i="8"/>
  <c r="P58" i="5"/>
  <c r="P58" i="8"/>
  <c r="P102" i="5"/>
  <c r="P102" i="8"/>
  <c r="P142" i="5"/>
  <c r="P142" i="8"/>
  <c r="P190" i="5"/>
  <c r="P190" i="8"/>
  <c r="P234" i="5"/>
  <c r="P234" i="8"/>
  <c r="P282" i="5"/>
  <c r="P282" i="8"/>
  <c r="P326" i="5"/>
  <c r="P326" i="8"/>
  <c r="P370" i="5"/>
  <c r="P370" i="8"/>
  <c r="P418" i="5"/>
  <c r="P418" i="8"/>
  <c r="P462" i="5"/>
  <c r="P462" i="8"/>
  <c r="P506" i="5"/>
  <c r="P506" i="8"/>
  <c r="G539" i="5"/>
  <c r="G539" i="8"/>
  <c r="K340" i="8"/>
  <c r="I132" i="8"/>
  <c r="K188" i="8"/>
  <c r="J224" i="8"/>
  <c r="K125" i="8"/>
  <c r="K248" i="8"/>
  <c r="I221" i="8"/>
  <c r="I140" i="8"/>
  <c r="K189" i="8"/>
  <c r="I125" i="8"/>
  <c r="I220" i="8"/>
  <c r="J168" i="8"/>
  <c r="J532" i="8"/>
  <c r="K132" i="8"/>
  <c r="I73" i="8"/>
  <c r="K168" i="8"/>
  <c r="K532" i="8"/>
  <c r="J93" i="8"/>
  <c r="K436" i="8"/>
  <c r="J221" i="8"/>
  <c r="J97" i="8"/>
  <c r="K448" i="8"/>
  <c r="I92" i="8"/>
  <c r="I524" i="8"/>
  <c r="J77" i="8"/>
  <c r="M236" i="8"/>
  <c r="M157" i="8"/>
  <c r="J133" i="8"/>
  <c r="M396" i="8"/>
  <c r="J424" i="8"/>
  <c r="K488" i="8"/>
  <c r="I272" i="8"/>
  <c r="P7" i="5"/>
  <c r="P7" i="8"/>
  <c r="P55" i="5"/>
  <c r="P55" i="8"/>
  <c r="P103" i="5"/>
  <c r="P103" i="8"/>
  <c r="P135" i="5"/>
  <c r="P135" i="8"/>
  <c r="P183" i="5"/>
  <c r="P183" i="8"/>
  <c r="P231" i="5"/>
  <c r="P231" i="8"/>
  <c r="P263" i="5"/>
  <c r="P263" i="8"/>
  <c r="P311" i="5"/>
  <c r="P311" i="8"/>
  <c r="P359" i="5"/>
  <c r="P359" i="8"/>
  <c r="P423" i="5"/>
  <c r="P423" i="8"/>
  <c r="P455" i="5"/>
  <c r="P455" i="8"/>
  <c r="P487" i="5"/>
  <c r="P487" i="8"/>
  <c r="P519" i="5"/>
  <c r="P519" i="8"/>
  <c r="P488" i="5"/>
  <c r="P488" i="8"/>
  <c r="H12" i="8"/>
  <c r="W12" i="8"/>
  <c r="M208" i="8"/>
  <c r="K264" i="8"/>
  <c r="P26" i="5"/>
  <c r="P26" i="8"/>
  <c r="P162" i="5"/>
  <c r="P162" i="8"/>
  <c r="P298" i="5"/>
  <c r="P298" i="8"/>
  <c r="P438" i="5"/>
  <c r="P438" i="8"/>
  <c r="P530" i="5"/>
  <c r="P530" i="8"/>
  <c r="F26" i="5"/>
  <c r="B36" i="7" s="1"/>
  <c r="F26" i="8"/>
  <c r="H26" i="8" s="1"/>
  <c r="F50" i="5"/>
  <c r="B60" i="7" s="1"/>
  <c r="F50" i="8"/>
  <c r="H50" i="8" s="1"/>
  <c r="F74" i="5"/>
  <c r="B84" i="7" s="1"/>
  <c r="F74" i="8"/>
  <c r="H74" i="8" s="1"/>
  <c r="F90" i="5"/>
  <c r="B100" i="7" s="1"/>
  <c r="F90" i="8"/>
  <c r="H90" i="8" s="1"/>
  <c r="F122" i="5"/>
  <c r="B132" i="7" s="1"/>
  <c r="F122" i="8"/>
  <c r="H122" i="8" s="1"/>
  <c r="F154" i="5"/>
  <c r="B164" i="7" s="1"/>
  <c r="F154" i="8"/>
  <c r="H154" i="8" s="1"/>
  <c r="F162" i="5"/>
  <c r="B172" i="7" s="1"/>
  <c r="F162" i="8"/>
  <c r="H162" i="8" s="1"/>
  <c r="F186" i="5"/>
  <c r="F186" i="8"/>
  <c r="H186" i="8" s="1"/>
  <c r="F202" i="5"/>
  <c r="F202" i="8"/>
  <c r="H202" i="8" s="1"/>
  <c r="F226" i="5"/>
  <c r="F226" i="8"/>
  <c r="H226" i="8" s="1"/>
  <c r="F250" i="5"/>
  <c r="F250" i="8"/>
  <c r="H250" i="8" s="1"/>
  <c r="F266" i="5"/>
  <c r="F266" i="8"/>
  <c r="H266" i="8" s="1"/>
  <c r="F290" i="5"/>
  <c r="F290" i="8"/>
  <c r="H290" i="8" s="1"/>
  <c r="F314" i="5"/>
  <c r="F314" i="8"/>
  <c r="H314" i="8" s="1"/>
  <c r="F330" i="5"/>
  <c r="F330" i="8"/>
  <c r="H330" i="8" s="1"/>
  <c r="F354" i="5"/>
  <c r="F354" i="8"/>
  <c r="H354" i="8" s="1"/>
  <c r="F370" i="5"/>
  <c r="F370" i="8"/>
  <c r="H370" i="8" s="1"/>
  <c r="F394" i="5"/>
  <c r="F394" i="8"/>
  <c r="H394" i="8" s="1"/>
  <c r="F426" i="5"/>
  <c r="F426" i="8"/>
  <c r="H426" i="8" s="1"/>
  <c r="F450" i="5"/>
  <c r="F450" i="8"/>
  <c r="H450" i="8" s="1"/>
  <c r="F466" i="5"/>
  <c r="F466" i="8"/>
  <c r="H466" i="8" s="1"/>
  <c r="F490" i="5"/>
  <c r="F490" i="8"/>
  <c r="H490" i="8" s="1"/>
  <c r="F514" i="5"/>
  <c r="H514" i="5" s="1"/>
  <c r="I514" i="5" s="1"/>
  <c r="F514" i="8"/>
  <c r="H514" i="8" s="1"/>
  <c r="F530" i="5"/>
  <c r="F530" i="8"/>
  <c r="H530" i="8" s="1"/>
  <c r="P36" i="5"/>
  <c r="P36" i="8"/>
  <c r="P84" i="5"/>
  <c r="P84" i="8"/>
  <c r="P132" i="5"/>
  <c r="P132" i="8"/>
  <c r="P180" i="5"/>
  <c r="P180" i="8"/>
  <c r="P228" i="5"/>
  <c r="P228" i="8"/>
  <c r="P276" i="5"/>
  <c r="P276" i="8"/>
  <c r="P324" i="5"/>
  <c r="P324" i="8"/>
  <c r="P372" i="5"/>
  <c r="P372" i="8"/>
  <c r="P404" i="5"/>
  <c r="P404" i="8"/>
  <c r="P468" i="5"/>
  <c r="P468" i="8"/>
  <c r="F268" i="8"/>
  <c r="H268" i="8" s="1"/>
  <c r="K460" i="8"/>
  <c r="M460" i="8"/>
  <c r="P30" i="5"/>
  <c r="P30" i="8"/>
  <c r="P194" i="5"/>
  <c r="P194" i="8"/>
  <c r="P362" i="5"/>
  <c r="P362" i="8"/>
  <c r="P522" i="5"/>
  <c r="P522" i="8"/>
  <c r="P49" i="5"/>
  <c r="P49" i="8"/>
  <c r="P97" i="5"/>
  <c r="P97" i="8"/>
  <c r="P145" i="5"/>
  <c r="P145" i="8"/>
  <c r="P193" i="5"/>
  <c r="P193" i="8"/>
  <c r="P257" i="5"/>
  <c r="P257" i="8"/>
  <c r="P305" i="5"/>
  <c r="P305" i="8"/>
  <c r="P337" i="5"/>
  <c r="P337" i="8"/>
  <c r="P369" i="5"/>
  <c r="P369" i="8"/>
  <c r="P417" i="5"/>
  <c r="P417" i="8"/>
  <c r="P465" i="5"/>
  <c r="P465" i="8"/>
  <c r="P513" i="5"/>
  <c r="P513" i="8"/>
  <c r="P46" i="5"/>
  <c r="P46" i="8"/>
  <c r="P222" i="5"/>
  <c r="P222" i="8"/>
  <c r="P314" i="5"/>
  <c r="P314" i="8"/>
  <c r="P450" i="5"/>
  <c r="P450" i="8"/>
  <c r="J240" i="8"/>
  <c r="I396" i="8"/>
  <c r="W25" i="8"/>
  <c r="H25" i="8"/>
  <c r="X25" i="8"/>
  <c r="M41" i="8"/>
  <c r="K41" i="8"/>
  <c r="F145" i="8"/>
  <c r="H145" i="8" s="1"/>
  <c r="J161" i="8"/>
  <c r="M161" i="8"/>
  <c r="I161" i="8"/>
  <c r="F169" i="8"/>
  <c r="H169" i="8" s="1"/>
  <c r="M193" i="8"/>
  <c r="F257" i="5"/>
  <c r="H257" i="5" s="1"/>
  <c r="I257" i="5" s="1"/>
  <c r="F257" i="8"/>
  <c r="H257" i="8" s="1"/>
  <c r="F273" i="5"/>
  <c r="H273" i="5" s="1"/>
  <c r="I273" i="5" s="1"/>
  <c r="F273" i="8"/>
  <c r="H273" i="8" s="1"/>
  <c r="F297" i="5"/>
  <c r="F297" i="8"/>
  <c r="H297" i="8" s="1"/>
  <c r="F321" i="5"/>
  <c r="F321" i="8"/>
  <c r="H321" i="8" s="1"/>
  <c r="F337" i="5"/>
  <c r="H337" i="5" s="1"/>
  <c r="I337" i="5" s="1"/>
  <c r="F337" i="8"/>
  <c r="H337" i="8" s="1"/>
  <c r="F345" i="5"/>
  <c r="F345" i="8"/>
  <c r="H345" i="8" s="1"/>
  <c r="F361" i="5"/>
  <c r="F361" i="8"/>
  <c r="H361" i="8" s="1"/>
  <c r="F377" i="5"/>
  <c r="F377" i="8"/>
  <c r="H377" i="8" s="1"/>
  <c r="F393" i="5"/>
  <c r="F393" i="8"/>
  <c r="H393" i="8" s="1"/>
  <c r="F409" i="5"/>
  <c r="H409" i="5" s="1"/>
  <c r="I409" i="5" s="1"/>
  <c r="F409" i="8"/>
  <c r="H409" i="8" s="1"/>
  <c r="F425" i="5"/>
  <c r="H425" i="5" s="1"/>
  <c r="I425" i="5" s="1"/>
  <c r="F425" i="8"/>
  <c r="H425" i="8" s="1"/>
  <c r="F441" i="5"/>
  <c r="F441" i="8"/>
  <c r="H441" i="8" s="1"/>
  <c r="F449" i="5"/>
  <c r="H449" i="5" s="1"/>
  <c r="I449" i="5" s="1"/>
  <c r="F449" i="8"/>
  <c r="H449" i="8" s="1"/>
  <c r="F465" i="5"/>
  <c r="F465" i="8"/>
  <c r="H465" i="8" s="1"/>
  <c r="F481" i="5"/>
  <c r="H481" i="5" s="1"/>
  <c r="I481" i="5" s="1"/>
  <c r="F481" i="8"/>
  <c r="H481" i="8" s="1"/>
  <c r="F497" i="5"/>
  <c r="F497" i="8"/>
  <c r="H497" i="8" s="1"/>
  <c r="F513" i="5"/>
  <c r="H513" i="5" s="1"/>
  <c r="I513" i="5" s="1"/>
  <c r="F513" i="8"/>
  <c r="H513" i="8" s="1"/>
  <c r="F529" i="5"/>
  <c r="F529" i="8"/>
  <c r="H529" i="8" s="1"/>
  <c r="P27" i="5"/>
  <c r="P27" i="8"/>
  <c r="P59" i="5"/>
  <c r="P59" i="8"/>
  <c r="P75" i="5"/>
  <c r="P75" i="8"/>
  <c r="P123" i="5"/>
  <c r="P123" i="8"/>
  <c r="P155" i="5"/>
  <c r="P155" i="8"/>
  <c r="P187" i="5"/>
  <c r="P187" i="8"/>
  <c r="P219" i="5"/>
  <c r="P219" i="8"/>
  <c r="P251" i="5"/>
  <c r="P251" i="8"/>
  <c r="P267" i="5"/>
  <c r="P267" i="8"/>
  <c r="P299" i="5"/>
  <c r="P299" i="8"/>
  <c r="P331" i="5"/>
  <c r="P331" i="8"/>
  <c r="P347" i="5"/>
  <c r="P347" i="8"/>
  <c r="P379" i="5"/>
  <c r="P379" i="8"/>
  <c r="P411" i="5"/>
  <c r="P411" i="8"/>
  <c r="P443" i="5"/>
  <c r="P443" i="8"/>
  <c r="P475" i="5"/>
  <c r="P475" i="8"/>
  <c r="P507" i="5"/>
  <c r="P507" i="8"/>
  <c r="P539" i="5"/>
  <c r="P539" i="8"/>
  <c r="P496" i="5"/>
  <c r="P496" i="8"/>
  <c r="P86" i="5"/>
  <c r="P86" i="8"/>
  <c r="P174" i="5"/>
  <c r="P174" i="8"/>
  <c r="P266" i="5"/>
  <c r="P266" i="8"/>
  <c r="P354" i="5"/>
  <c r="P354" i="8"/>
  <c r="P446" i="5"/>
  <c r="P446" i="8"/>
  <c r="P24" i="5"/>
  <c r="P24" i="8"/>
  <c r="P72" i="5"/>
  <c r="P72" i="8"/>
  <c r="P104" i="5"/>
  <c r="P104" i="8"/>
  <c r="P136" i="5"/>
  <c r="P136" i="8"/>
  <c r="P168" i="5"/>
  <c r="P168" i="8"/>
  <c r="P200" i="5"/>
  <c r="P200" i="8"/>
  <c r="P248" i="5"/>
  <c r="P248" i="8"/>
  <c r="P280" i="5"/>
  <c r="P280" i="8"/>
  <c r="P312" i="5"/>
  <c r="P312" i="8"/>
  <c r="P360" i="5"/>
  <c r="P360" i="8"/>
  <c r="P392" i="5"/>
  <c r="P392" i="8"/>
  <c r="P424" i="5"/>
  <c r="P424" i="8"/>
  <c r="P508" i="5"/>
  <c r="P508" i="8"/>
  <c r="F347" i="5"/>
  <c r="F347" i="8"/>
  <c r="H347" i="8" s="1"/>
  <c r="P15" i="5"/>
  <c r="P15" i="8"/>
  <c r="P31" i="5"/>
  <c r="P31" i="8"/>
  <c r="P47" i="5"/>
  <c r="P47" i="8"/>
  <c r="P63" i="5"/>
  <c r="P63" i="8"/>
  <c r="P79" i="5"/>
  <c r="P79" i="8"/>
  <c r="P95" i="5"/>
  <c r="P95" i="8"/>
  <c r="P111" i="5"/>
  <c r="P111" i="8"/>
  <c r="P127" i="5"/>
  <c r="P127" i="8"/>
  <c r="P143" i="5"/>
  <c r="P143" i="8"/>
  <c r="P159" i="5"/>
  <c r="P159" i="8"/>
  <c r="P175" i="5"/>
  <c r="P175" i="8"/>
  <c r="P191" i="5"/>
  <c r="P191" i="8"/>
  <c r="P207" i="5"/>
  <c r="P207" i="8"/>
  <c r="P223" i="5"/>
  <c r="P223" i="8"/>
  <c r="P239" i="5"/>
  <c r="P239" i="8"/>
  <c r="P255" i="5"/>
  <c r="P255" i="8"/>
  <c r="P271" i="5"/>
  <c r="P271" i="8"/>
  <c r="P287" i="5"/>
  <c r="P287" i="8"/>
  <c r="P303" i="5"/>
  <c r="P303" i="8"/>
  <c r="P319" i="5"/>
  <c r="P319" i="8"/>
  <c r="P335" i="5"/>
  <c r="P335" i="8"/>
  <c r="P351" i="5"/>
  <c r="P351" i="8"/>
  <c r="P367" i="5"/>
  <c r="P367" i="8"/>
  <c r="P383" i="5"/>
  <c r="P383" i="8"/>
  <c r="P399" i="5"/>
  <c r="P399" i="8"/>
  <c r="P415" i="5"/>
  <c r="P415" i="8"/>
  <c r="P431" i="5"/>
  <c r="P431" i="8"/>
  <c r="P447" i="5"/>
  <c r="P447" i="8"/>
  <c r="P463" i="5"/>
  <c r="P463" i="8"/>
  <c r="P479" i="5"/>
  <c r="P479" i="8"/>
  <c r="P495" i="5"/>
  <c r="P495" i="8"/>
  <c r="P511" i="5"/>
  <c r="P511" i="8"/>
  <c r="P527" i="5"/>
  <c r="P527" i="8"/>
  <c r="P436" i="5"/>
  <c r="P436" i="8"/>
  <c r="P472" i="5"/>
  <c r="P472" i="8"/>
  <c r="P504" i="5"/>
  <c r="P504" i="8"/>
  <c r="P536" i="5"/>
  <c r="P536" i="8"/>
  <c r="H20" i="8"/>
  <c r="X20" i="8"/>
  <c r="W20" i="8"/>
  <c r="F60" i="5"/>
  <c r="B70" i="7" s="1"/>
  <c r="F60" i="8"/>
  <c r="H60" i="8" s="1"/>
  <c r="F84" i="5"/>
  <c r="B94" i="7" s="1"/>
  <c r="F84" i="8"/>
  <c r="H84" i="8" s="1"/>
  <c r="F172" i="5"/>
  <c r="B182" i="7" s="1"/>
  <c r="F172" i="8"/>
  <c r="H172" i="8" s="1"/>
  <c r="F196" i="5"/>
  <c r="F196" i="8"/>
  <c r="H196" i="8" s="1"/>
  <c r="J212" i="8"/>
  <c r="M212" i="8"/>
  <c r="K256" i="8"/>
  <c r="M256" i="8"/>
  <c r="F276" i="5"/>
  <c r="H276" i="5" s="1"/>
  <c r="I276" i="5" s="1"/>
  <c r="F276" i="8"/>
  <c r="H276" i="8" s="1"/>
  <c r="F300" i="5"/>
  <c r="F300" i="8"/>
  <c r="H300" i="8" s="1"/>
  <c r="M344" i="8"/>
  <c r="K344" i="8"/>
  <c r="K364" i="8"/>
  <c r="I364" i="8"/>
  <c r="M364" i="8"/>
  <c r="J408" i="8"/>
  <c r="M408" i="8"/>
  <c r="K408" i="8"/>
  <c r="F452" i="5"/>
  <c r="H452" i="5" s="1"/>
  <c r="I452" i="5" s="1"/>
  <c r="F452" i="8"/>
  <c r="H452" i="8" s="1"/>
  <c r="I480" i="8"/>
  <c r="K520" i="8"/>
  <c r="M520" i="8"/>
  <c r="W3" i="8"/>
  <c r="H3" i="8"/>
  <c r="X3" i="8"/>
  <c r="P50" i="5"/>
  <c r="P50" i="8"/>
  <c r="P94" i="5"/>
  <c r="P94" i="8"/>
  <c r="P138" i="5"/>
  <c r="P138" i="8"/>
  <c r="P186" i="5"/>
  <c r="P186" i="8"/>
  <c r="P230" i="5"/>
  <c r="P230" i="8"/>
  <c r="P274" i="5"/>
  <c r="P274" i="8"/>
  <c r="P322" i="5"/>
  <c r="P322" i="8"/>
  <c r="P366" i="5"/>
  <c r="P366" i="8"/>
  <c r="P414" i="5"/>
  <c r="P414" i="8"/>
  <c r="P458" i="5"/>
  <c r="P458" i="8"/>
  <c r="P502" i="5"/>
  <c r="P502" i="8"/>
  <c r="F6" i="5"/>
  <c r="B16" i="7" s="1"/>
  <c r="F6" i="8"/>
  <c r="F14" i="5"/>
  <c r="B24" i="7" s="1"/>
  <c r="F14" i="8"/>
  <c r="F22" i="5"/>
  <c r="B32" i="7" s="1"/>
  <c r="F22" i="8"/>
  <c r="F30" i="5"/>
  <c r="B40" i="7" s="1"/>
  <c r="F30" i="8"/>
  <c r="H30" i="8" s="1"/>
  <c r="F38" i="5"/>
  <c r="B48" i="7" s="1"/>
  <c r="F38" i="8"/>
  <c r="H38" i="8" s="1"/>
  <c r="F46" i="5"/>
  <c r="B56" i="7" s="1"/>
  <c r="F46" i="8"/>
  <c r="H46" i="8" s="1"/>
  <c r="F54" i="5"/>
  <c r="B64" i="7" s="1"/>
  <c r="F54" i="8"/>
  <c r="H54" i="8" s="1"/>
  <c r="F62" i="5"/>
  <c r="B72" i="7" s="1"/>
  <c r="F62" i="8"/>
  <c r="H62" i="8" s="1"/>
  <c r="F70" i="5"/>
  <c r="B80" i="7" s="1"/>
  <c r="F70" i="8"/>
  <c r="H70" i="8" s="1"/>
  <c r="F78" i="5"/>
  <c r="B88" i="7" s="1"/>
  <c r="F78" i="8"/>
  <c r="H78" i="8" s="1"/>
  <c r="F86" i="5"/>
  <c r="B96" i="7" s="1"/>
  <c r="F86" i="8"/>
  <c r="H86" i="8" s="1"/>
  <c r="F94" i="5"/>
  <c r="B104" i="7" s="1"/>
  <c r="F94" i="8"/>
  <c r="H94" i="8" s="1"/>
  <c r="F102" i="5"/>
  <c r="B112" i="7" s="1"/>
  <c r="F102" i="8"/>
  <c r="H102" i="8" s="1"/>
  <c r="F110" i="5"/>
  <c r="B120" i="7" s="1"/>
  <c r="F110" i="8"/>
  <c r="H110" i="8" s="1"/>
  <c r="F118" i="5"/>
  <c r="B128" i="7" s="1"/>
  <c r="F118" i="8"/>
  <c r="H118" i="8" s="1"/>
  <c r="F126" i="5"/>
  <c r="B136" i="7" s="1"/>
  <c r="F126" i="8"/>
  <c r="H126" i="8" s="1"/>
  <c r="F134" i="5"/>
  <c r="B144" i="7" s="1"/>
  <c r="F134" i="8"/>
  <c r="H134" i="8" s="1"/>
  <c r="F142" i="5"/>
  <c r="B152" i="7" s="1"/>
  <c r="F142" i="8"/>
  <c r="H142" i="8" s="1"/>
  <c r="F150" i="5"/>
  <c r="B160" i="7" s="1"/>
  <c r="F150" i="8"/>
  <c r="H150" i="8" s="1"/>
  <c r="F158" i="5"/>
  <c r="B168" i="7" s="1"/>
  <c r="F158" i="8"/>
  <c r="H158" i="8" s="1"/>
  <c r="F166" i="5"/>
  <c r="B176" i="7" s="1"/>
  <c r="F166" i="8"/>
  <c r="H166" i="8" s="1"/>
  <c r="F174" i="5"/>
  <c r="B184" i="7" s="1"/>
  <c r="F174" i="8"/>
  <c r="H174" i="8" s="1"/>
  <c r="F182" i="5"/>
  <c r="H182" i="5" s="1"/>
  <c r="I182" i="5" s="1"/>
  <c r="F182" i="8"/>
  <c r="H182" i="8" s="1"/>
  <c r="F190" i="5"/>
  <c r="H190" i="5" s="1"/>
  <c r="I190" i="5" s="1"/>
  <c r="F190" i="8"/>
  <c r="H190" i="8" s="1"/>
  <c r="F198" i="5"/>
  <c r="F198" i="8"/>
  <c r="H198" i="8" s="1"/>
  <c r="F206" i="5"/>
  <c r="H206" i="5" s="1"/>
  <c r="I206" i="5" s="1"/>
  <c r="F206" i="8"/>
  <c r="H206" i="8" s="1"/>
  <c r="F214" i="5"/>
  <c r="H214" i="5" s="1"/>
  <c r="I214" i="5" s="1"/>
  <c r="F214" i="8"/>
  <c r="H214" i="8" s="1"/>
  <c r="F222" i="5"/>
  <c r="F222" i="8"/>
  <c r="H222" i="8" s="1"/>
  <c r="F230" i="5"/>
  <c r="F230" i="8"/>
  <c r="H230" i="8" s="1"/>
  <c r="F238" i="5"/>
  <c r="F238" i="8"/>
  <c r="H238" i="8" s="1"/>
  <c r="F246" i="5"/>
  <c r="F246" i="8"/>
  <c r="H246" i="8" s="1"/>
  <c r="F254" i="5"/>
  <c r="F254" i="8"/>
  <c r="H254" i="8" s="1"/>
  <c r="F262" i="5"/>
  <c r="F262" i="8"/>
  <c r="H262" i="8" s="1"/>
  <c r="F270" i="5"/>
  <c r="H270" i="5" s="1"/>
  <c r="I270" i="5" s="1"/>
  <c r="F270" i="8"/>
  <c r="H270" i="8" s="1"/>
  <c r="F278" i="5"/>
  <c r="F278" i="8"/>
  <c r="H278" i="8" s="1"/>
  <c r="F286" i="5"/>
  <c r="F286" i="8"/>
  <c r="H286" i="8" s="1"/>
  <c r="F294" i="5"/>
  <c r="F294" i="8"/>
  <c r="H294" i="8" s="1"/>
  <c r="F302" i="5"/>
  <c r="H302" i="5" s="1"/>
  <c r="I302" i="5" s="1"/>
  <c r="F302" i="8"/>
  <c r="H302" i="8" s="1"/>
  <c r="F310" i="5"/>
  <c r="F310" i="8"/>
  <c r="H310" i="8" s="1"/>
  <c r="F318" i="5"/>
  <c r="F318" i="8"/>
  <c r="H318" i="8" s="1"/>
  <c r="F326" i="5"/>
  <c r="F326" i="8"/>
  <c r="H326" i="8" s="1"/>
  <c r="F334" i="5"/>
  <c r="F334" i="8"/>
  <c r="H334" i="8" s="1"/>
  <c r="F342" i="5"/>
  <c r="F342" i="8"/>
  <c r="H342" i="8" s="1"/>
  <c r="F350" i="5"/>
  <c r="H350" i="5" s="1"/>
  <c r="I350" i="5" s="1"/>
  <c r="F350" i="8"/>
  <c r="H350" i="8" s="1"/>
  <c r="F358" i="5"/>
  <c r="F358" i="8"/>
  <c r="H358" i="8" s="1"/>
  <c r="F366" i="5"/>
  <c r="H366" i="5" s="1"/>
  <c r="I366" i="5" s="1"/>
  <c r="F366" i="8"/>
  <c r="H366" i="8" s="1"/>
  <c r="F374" i="5"/>
  <c r="F374" i="8"/>
  <c r="H374" i="8" s="1"/>
  <c r="F382" i="5"/>
  <c r="H382" i="5" s="1"/>
  <c r="I382" i="5" s="1"/>
  <c r="F382" i="8"/>
  <c r="H382" i="8" s="1"/>
  <c r="F390" i="5"/>
  <c r="H390" i="5" s="1"/>
  <c r="I390" i="5" s="1"/>
  <c r="F390" i="8"/>
  <c r="H390" i="8" s="1"/>
  <c r="F398" i="5"/>
  <c r="F398" i="8"/>
  <c r="H398" i="8" s="1"/>
  <c r="F406" i="5"/>
  <c r="F406" i="8"/>
  <c r="H406" i="8" s="1"/>
  <c r="F414" i="5"/>
  <c r="F414" i="8"/>
  <c r="H414" i="8" s="1"/>
  <c r="F422" i="5"/>
  <c r="F422" i="8"/>
  <c r="H422" i="8" s="1"/>
  <c r="F430" i="5"/>
  <c r="F430" i="8"/>
  <c r="H430" i="8" s="1"/>
  <c r="F438" i="5"/>
  <c r="F438" i="8"/>
  <c r="H438" i="8" s="1"/>
  <c r="F446" i="5"/>
  <c r="H446" i="5" s="1"/>
  <c r="I446" i="5" s="1"/>
  <c r="F446" i="8"/>
  <c r="H446" i="8" s="1"/>
  <c r="F454" i="5"/>
  <c r="H454" i="5" s="1"/>
  <c r="I454" i="5" s="1"/>
  <c r="F454" i="8"/>
  <c r="H454" i="8" s="1"/>
  <c r="F462" i="5"/>
  <c r="F462" i="8"/>
  <c r="H462" i="8" s="1"/>
  <c r="F470" i="5"/>
  <c r="F470" i="8"/>
  <c r="H470" i="8" s="1"/>
  <c r="F478" i="5"/>
  <c r="H478" i="5" s="1"/>
  <c r="I478" i="5" s="1"/>
  <c r="F478" i="8"/>
  <c r="H478" i="8" s="1"/>
  <c r="F486" i="5"/>
  <c r="F486" i="8"/>
  <c r="H486" i="8" s="1"/>
  <c r="F494" i="5"/>
  <c r="F494" i="8"/>
  <c r="H494" i="8" s="1"/>
  <c r="F502" i="5"/>
  <c r="F502" i="8"/>
  <c r="H502" i="8" s="1"/>
  <c r="F510" i="5"/>
  <c r="F510" i="8"/>
  <c r="H510" i="8" s="1"/>
  <c r="F518" i="5"/>
  <c r="F518" i="8"/>
  <c r="H518" i="8" s="1"/>
  <c r="F526" i="5"/>
  <c r="F526" i="8"/>
  <c r="H526" i="8" s="1"/>
  <c r="F534" i="5"/>
  <c r="H534" i="5" s="1"/>
  <c r="I534" i="5" s="1"/>
  <c r="F534" i="8"/>
  <c r="H534" i="8" s="1"/>
  <c r="P12" i="5"/>
  <c r="P12" i="8"/>
  <c r="P28" i="5"/>
  <c r="P28" i="8"/>
  <c r="P44" i="5"/>
  <c r="P44" i="8"/>
  <c r="P60" i="5"/>
  <c r="P60" i="8"/>
  <c r="P76" i="5"/>
  <c r="P76" i="8"/>
  <c r="P92" i="5"/>
  <c r="P92" i="8"/>
  <c r="P108" i="5"/>
  <c r="P108" i="8"/>
  <c r="P124" i="5"/>
  <c r="P124" i="8"/>
  <c r="P140" i="5"/>
  <c r="P140" i="8"/>
  <c r="P156" i="5"/>
  <c r="P156" i="8"/>
  <c r="P172" i="5"/>
  <c r="P172" i="8"/>
  <c r="P188" i="5"/>
  <c r="P188" i="8"/>
  <c r="P204" i="5"/>
  <c r="P204" i="8"/>
  <c r="P220" i="5"/>
  <c r="P220" i="8"/>
  <c r="P236" i="5"/>
  <c r="P236" i="8"/>
  <c r="P252" i="5"/>
  <c r="P252" i="8"/>
  <c r="P268" i="5"/>
  <c r="P268" i="8"/>
  <c r="P284" i="5"/>
  <c r="P284" i="8"/>
  <c r="P300" i="5"/>
  <c r="P300" i="8"/>
  <c r="P316" i="5"/>
  <c r="P316" i="8"/>
  <c r="P332" i="5"/>
  <c r="P332" i="8"/>
  <c r="P348" i="5"/>
  <c r="P348" i="8"/>
  <c r="P364" i="5"/>
  <c r="P364" i="8"/>
  <c r="P380" i="5"/>
  <c r="P380" i="8"/>
  <c r="P396" i="5"/>
  <c r="P396" i="8"/>
  <c r="P412" i="5"/>
  <c r="P412" i="8"/>
  <c r="P428" i="5"/>
  <c r="P428" i="8"/>
  <c r="P452" i="5"/>
  <c r="P452" i="8"/>
  <c r="P484" i="5"/>
  <c r="P484" i="8"/>
  <c r="P516" i="5"/>
  <c r="P516" i="8"/>
  <c r="F4" i="5"/>
  <c r="B14" i="7" s="1"/>
  <c r="F4" i="8"/>
  <c r="F36" i="5"/>
  <c r="B46" i="7" s="1"/>
  <c r="F36" i="8"/>
  <c r="H36" i="8" s="1"/>
  <c r="J68" i="8"/>
  <c r="M68" i="8"/>
  <c r="J100" i="8"/>
  <c r="M100" i="8"/>
  <c r="M128" i="8"/>
  <c r="K152" i="8"/>
  <c r="I152" i="8"/>
  <c r="K200" i="8"/>
  <c r="J200" i="8"/>
  <c r="J252" i="8"/>
  <c r="I336" i="8"/>
  <c r="J336" i="8"/>
  <c r="M336" i="8"/>
  <c r="M360" i="8"/>
  <c r="J360" i="8"/>
  <c r="K392" i="8"/>
  <c r="J392" i="8"/>
  <c r="M392" i="8"/>
  <c r="J416" i="8"/>
  <c r="M416" i="8"/>
  <c r="I416" i="8"/>
  <c r="J528" i="8"/>
  <c r="M528" i="8"/>
  <c r="P54" i="5"/>
  <c r="P54" i="8"/>
  <c r="P114" i="5"/>
  <c r="P114" i="8"/>
  <c r="P170" i="5"/>
  <c r="P170" i="8"/>
  <c r="P226" i="5"/>
  <c r="P226" i="8"/>
  <c r="P278" i="5"/>
  <c r="P278" i="8"/>
  <c r="P330" i="5"/>
  <c r="P330" i="8"/>
  <c r="P386" i="5"/>
  <c r="P386" i="8"/>
  <c r="P434" i="5"/>
  <c r="P434" i="8"/>
  <c r="P498" i="5"/>
  <c r="P498" i="8"/>
  <c r="P9" i="5"/>
  <c r="P9" i="8"/>
  <c r="P25" i="5"/>
  <c r="P25" i="8"/>
  <c r="P41" i="5"/>
  <c r="P41" i="8"/>
  <c r="P57" i="5"/>
  <c r="P57" i="8"/>
  <c r="P73" i="5"/>
  <c r="P73" i="8"/>
  <c r="P89" i="5"/>
  <c r="P89" i="8"/>
  <c r="P105" i="5"/>
  <c r="P105" i="8"/>
  <c r="P121" i="5"/>
  <c r="P121" i="8"/>
  <c r="P137" i="5"/>
  <c r="P137" i="8"/>
  <c r="P153" i="5"/>
  <c r="P153" i="8"/>
  <c r="P169" i="5"/>
  <c r="P169" i="8"/>
  <c r="P185" i="5"/>
  <c r="P185" i="8"/>
  <c r="P201" i="5"/>
  <c r="P201" i="8"/>
  <c r="P217" i="5"/>
  <c r="P217" i="8"/>
  <c r="P233" i="5"/>
  <c r="P233" i="8"/>
  <c r="P249" i="5"/>
  <c r="P249" i="8"/>
  <c r="P265" i="5"/>
  <c r="P265" i="8"/>
  <c r="P281" i="5"/>
  <c r="P281" i="8"/>
  <c r="P297" i="5"/>
  <c r="P297" i="8"/>
  <c r="P313" i="5"/>
  <c r="P313" i="8"/>
  <c r="P329" i="5"/>
  <c r="P329" i="8"/>
  <c r="P345" i="5"/>
  <c r="P345" i="8"/>
  <c r="P361" i="5"/>
  <c r="P361" i="8"/>
  <c r="P377" i="5"/>
  <c r="P377" i="8"/>
  <c r="P393" i="5"/>
  <c r="P393" i="8"/>
  <c r="P409" i="5"/>
  <c r="P409" i="8"/>
  <c r="P425" i="5"/>
  <c r="P425" i="8"/>
  <c r="P441" i="5"/>
  <c r="P441" i="8"/>
  <c r="P457" i="5"/>
  <c r="P457" i="8"/>
  <c r="P473" i="5"/>
  <c r="P473" i="8"/>
  <c r="P489" i="5"/>
  <c r="P489" i="8"/>
  <c r="P505" i="5"/>
  <c r="P505" i="8"/>
  <c r="P521" i="5"/>
  <c r="P521" i="8"/>
  <c r="P537" i="5"/>
  <c r="P537" i="8"/>
  <c r="P22" i="5"/>
  <c r="P22" i="8"/>
  <c r="P66" i="5"/>
  <c r="P66" i="8"/>
  <c r="P110" i="5"/>
  <c r="P110" i="8"/>
  <c r="P154" i="5"/>
  <c r="P154" i="8"/>
  <c r="P202" i="5"/>
  <c r="P202" i="8"/>
  <c r="P246" i="5"/>
  <c r="P246" i="8"/>
  <c r="P290" i="5"/>
  <c r="P290" i="8"/>
  <c r="P338" i="5"/>
  <c r="P338" i="8"/>
  <c r="P382" i="5"/>
  <c r="P382" i="8"/>
  <c r="P430" i="5"/>
  <c r="P430" i="8"/>
  <c r="P474" i="5"/>
  <c r="P474" i="8"/>
  <c r="P518" i="5"/>
  <c r="P518" i="8"/>
  <c r="B7" i="5"/>
  <c r="B7" i="8"/>
  <c r="I244" i="8"/>
  <c r="J520" i="8"/>
  <c r="K100" i="8"/>
  <c r="I488" i="8"/>
  <c r="I156" i="8"/>
  <c r="I93" i="8"/>
  <c r="I157" i="8"/>
  <c r="I137" i="8"/>
  <c r="M45" i="8"/>
  <c r="M152" i="8"/>
  <c r="K464" i="8"/>
  <c r="I120" i="8"/>
  <c r="I104" i="8"/>
  <c r="J272" i="8"/>
  <c r="K52" i="8"/>
  <c r="I68" i="8"/>
  <c r="K280" i="8"/>
  <c r="K153" i="8"/>
  <c r="K208" i="8"/>
  <c r="K77" i="8"/>
  <c r="K108" i="8"/>
  <c r="I280" i="8"/>
  <c r="J129" i="8"/>
  <c r="M488" i="8"/>
  <c r="M200" i="8"/>
  <c r="M73" i="8"/>
  <c r="J144" i="8"/>
  <c r="J176" i="8"/>
  <c r="J332" i="8"/>
  <c r="M232" i="8"/>
  <c r="M97" i="8"/>
  <c r="K121" i="8"/>
  <c r="I197" i="8"/>
  <c r="I412" i="8"/>
  <c r="I500" i="8"/>
  <c r="K272" i="8"/>
  <c r="I356" i="8"/>
  <c r="K124" i="8"/>
  <c r="M188" i="8"/>
  <c r="M125" i="8"/>
  <c r="M356" i="8"/>
  <c r="J92" i="8"/>
  <c r="L92" i="8" s="1"/>
  <c r="I520" i="8"/>
  <c r="I360" i="8"/>
  <c r="I180" i="8"/>
  <c r="I124" i="8"/>
  <c r="J188" i="8"/>
  <c r="M500" i="8"/>
  <c r="M412" i="8"/>
  <c r="M504" i="8"/>
  <c r="K72" i="8"/>
  <c r="K472" i="8"/>
  <c r="M40" i="8"/>
  <c r="J136" i="8"/>
  <c r="J404" i="8"/>
  <c r="K197" i="8"/>
  <c r="K304" i="8"/>
  <c r="P23" i="5"/>
  <c r="P23" i="8"/>
  <c r="P71" i="5"/>
  <c r="P71" i="8"/>
  <c r="P151" i="5"/>
  <c r="P151" i="8"/>
  <c r="P215" i="5"/>
  <c r="P215" i="8"/>
  <c r="P295" i="5"/>
  <c r="P295" i="8"/>
  <c r="P343" i="5"/>
  <c r="P343" i="8"/>
  <c r="P391" i="5"/>
  <c r="P391" i="8"/>
  <c r="P471" i="5"/>
  <c r="P471" i="8"/>
  <c r="P535" i="5"/>
  <c r="P535" i="8"/>
  <c r="P520" i="5"/>
  <c r="P520" i="8"/>
  <c r="J248" i="8"/>
  <c r="I248" i="8"/>
  <c r="J312" i="8"/>
  <c r="M312" i="8"/>
  <c r="K372" i="8"/>
  <c r="J440" i="8"/>
  <c r="K440" i="8"/>
  <c r="P74" i="5"/>
  <c r="P74" i="8"/>
  <c r="P206" i="5"/>
  <c r="P206" i="8"/>
  <c r="P394" i="5"/>
  <c r="P394" i="8"/>
  <c r="F10" i="5"/>
  <c r="B20" i="7" s="1"/>
  <c r="F10" i="8"/>
  <c r="F34" i="5"/>
  <c r="B44" i="7" s="1"/>
  <c r="F34" i="8"/>
  <c r="H34" i="8" s="1"/>
  <c r="F66" i="5"/>
  <c r="B76" i="7" s="1"/>
  <c r="F66" i="8"/>
  <c r="H66" i="8" s="1"/>
  <c r="F106" i="5"/>
  <c r="B116" i="7" s="1"/>
  <c r="F106" i="8"/>
  <c r="H106" i="8" s="1"/>
  <c r="F138" i="5"/>
  <c r="B148" i="7" s="1"/>
  <c r="F138" i="8"/>
  <c r="H138" i="8" s="1"/>
  <c r="F178" i="5"/>
  <c r="B188" i="7" s="1"/>
  <c r="F178" i="8"/>
  <c r="H178" i="8" s="1"/>
  <c r="F218" i="5"/>
  <c r="H218" i="5" s="1"/>
  <c r="I218" i="5" s="1"/>
  <c r="F218" i="8"/>
  <c r="H218" i="8" s="1"/>
  <c r="F242" i="5"/>
  <c r="H242" i="5" s="1"/>
  <c r="I242" i="5" s="1"/>
  <c r="F242" i="8"/>
  <c r="H242" i="8" s="1"/>
  <c r="F274" i="5"/>
  <c r="H274" i="5" s="1"/>
  <c r="I274" i="5" s="1"/>
  <c r="F274" i="8"/>
  <c r="H274" i="8" s="1"/>
  <c r="F306" i="5"/>
  <c r="H306" i="5" s="1"/>
  <c r="I306" i="5" s="1"/>
  <c r="F306" i="8"/>
  <c r="H306" i="8" s="1"/>
  <c r="F338" i="5"/>
  <c r="F338" i="8"/>
  <c r="H338" i="8" s="1"/>
  <c r="F378" i="5"/>
  <c r="H378" i="5" s="1"/>
  <c r="I378" i="5" s="1"/>
  <c r="F378" i="8"/>
  <c r="H378" i="8" s="1"/>
  <c r="F402" i="5"/>
  <c r="H402" i="5" s="1"/>
  <c r="I402" i="5" s="1"/>
  <c r="F402" i="8"/>
  <c r="H402" i="8" s="1"/>
  <c r="F434" i="5"/>
  <c r="H434" i="5" s="1"/>
  <c r="I434" i="5" s="1"/>
  <c r="F434" i="8"/>
  <c r="H434" i="8" s="1"/>
  <c r="F474" i="5"/>
  <c r="F474" i="8"/>
  <c r="H474" i="8" s="1"/>
  <c r="F506" i="5"/>
  <c r="H506" i="5" s="1"/>
  <c r="I506" i="5" s="1"/>
  <c r="F506" i="8"/>
  <c r="H506" i="8" s="1"/>
  <c r="P4" i="5"/>
  <c r="P4" i="8"/>
  <c r="P52" i="5"/>
  <c r="P52" i="8"/>
  <c r="P100" i="5"/>
  <c r="P100" i="8"/>
  <c r="P148" i="5"/>
  <c r="P148" i="8"/>
  <c r="P196" i="5"/>
  <c r="P196" i="8"/>
  <c r="P244" i="5"/>
  <c r="P244" i="8"/>
  <c r="P292" i="5"/>
  <c r="P292" i="8"/>
  <c r="P340" i="5"/>
  <c r="P340" i="8"/>
  <c r="P420" i="5"/>
  <c r="P420" i="8"/>
  <c r="M56" i="8"/>
  <c r="K56" i="8"/>
  <c r="F116" i="8"/>
  <c r="H116" i="8" s="1"/>
  <c r="F164" i="8"/>
  <c r="H164" i="8" s="1"/>
  <c r="M348" i="8"/>
  <c r="P146" i="5"/>
  <c r="P146" i="8"/>
  <c r="P306" i="5"/>
  <c r="P306" i="8"/>
  <c r="P466" i="5"/>
  <c r="P466" i="8"/>
  <c r="P17" i="5"/>
  <c r="P17" i="8"/>
  <c r="P81" i="5"/>
  <c r="P81" i="8"/>
  <c r="P129" i="5"/>
  <c r="P129" i="8"/>
  <c r="P177" i="5"/>
  <c r="P177" i="8"/>
  <c r="P225" i="5"/>
  <c r="P225" i="8"/>
  <c r="P289" i="5"/>
  <c r="P289" i="8"/>
  <c r="P353" i="5"/>
  <c r="P353" i="8"/>
  <c r="P401" i="5"/>
  <c r="P401" i="8"/>
  <c r="P449" i="5"/>
  <c r="P449" i="8"/>
  <c r="P497" i="5"/>
  <c r="P497" i="8"/>
  <c r="P90" i="5"/>
  <c r="P90" i="8"/>
  <c r="P178" i="5"/>
  <c r="P178" i="8"/>
  <c r="P270" i="5"/>
  <c r="P270" i="8"/>
  <c r="P406" i="5"/>
  <c r="P406" i="8"/>
  <c r="P538" i="5"/>
  <c r="P538" i="8"/>
  <c r="K224" i="8"/>
  <c r="K356" i="8"/>
  <c r="I532" i="8"/>
  <c r="M92" i="8"/>
  <c r="K156" i="8"/>
  <c r="I440" i="8"/>
  <c r="M108" i="8"/>
  <c r="K396" i="8"/>
  <c r="H17" i="8"/>
  <c r="W17" i="8"/>
  <c r="X17" i="8"/>
  <c r="M33" i="8"/>
  <c r="F57" i="8"/>
  <c r="H57" i="8" s="1"/>
  <c r="F81" i="8"/>
  <c r="H81" i="8" s="1"/>
  <c r="K177" i="8"/>
  <c r="J177" i="8"/>
  <c r="K185" i="8"/>
  <c r="J225" i="8"/>
  <c r="M225" i="8"/>
  <c r="F233" i="8"/>
  <c r="H233" i="8" s="1"/>
  <c r="F249" i="5"/>
  <c r="H249" i="5" s="1"/>
  <c r="I249" i="5" s="1"/>
  <c r="F249" i="8"/>
  <c r="H249" i="8" s="1"/>
  <c r="F265" i="5"/>
  <c r="H265" i="5" s="1"/>
  <c r="I265" i="5" s="1"/>
  <c r="F265" i="8"/>
  <c r="H265" i="8" s="1"/>
  <c r="F281" i="5"/>
  <c r="H281" i="5" s="1"/>
  <c r="I281" i="5" s="1"/>
  <c r="F281" i="8"/>
  <c r="H281" i="8" s="1"/>
  <c r="F289" i="5"/>
  <c r="F289" i="8"/>
  <c r="H289" i="8" s="1"/>
  <c r="F305" i="5"/>
  <c r="H305" i="5" s="1"/>
  <c r="I305" i="5" s="1"/>
  <c r="F305" i="8"/>
  <c r="H305" i="8" s="1"/>
  <c r="F313" i="5"/>
  <c r="F313" i="8"/>
  <c r="H313" i="8" s="1"/>
  <c r="F329" i="5"/>
  <c r="F329" i="8"/>
  <c r="H329" i="8" s="1"/>
  <c r="F353" i="5"/>
  <c r="F353" i="8"/>
  <c r="H353" i="8" s="1"/>
  <c r="F369" i="5"/>
  <c r="H369" i="5" s="1"/>
  <c r="I369" i="5" s="1"/>
  <c r="F369" i="8"/>
  <c r="H369" i="8" s="1"/>
  <c r="F385" i="5"/>
  <c r="H385" i="5" s="1"/>
  <c r="I385" i="5" s="1"/>
  <c r="F385" i="8"/>
  <c r="H385" i="8" s="1"/>
  <c r="F401" i="5"/>
  <c r="H401" i="5" s="1"/>
  <c r="I401" i="5" s="1"/>
  <c r="F401" i="8"/>
  <c r="H401" i="8" s="1"/>
  <c r="F417" i="5"/>
  <c r="H417" i="5" s="1"/>
  <c r="I417" i="5" s="1"/>
  <c r="F417" i="8"/>
  <c r="H417" i="8" s="1"/>
  <c r="F433" i="5"/>
  <c r="H433" i="5" s="1"/>
  <c r="I433" i="5" s="1"/>
  <c r="F433" i="8"/>
  <c r="H433" i="8" s="1"/>
  <c r="F457" i="5"/>
  <c r="H457" i="5" s="1"/>
  <c r="I457" i="5" s="1"/>
  <c r="F457" i="8"/>
  <c r="H457" i="8" s="1"/>
  <c r="F473" i="5"/>
  <c r="H473" i="5" s="1"/>
  <c r="I473" i="5" s="1"/>
  <c r="F473" i="8"/>
  <c r="H473" i="8" s="1"/>
  <c r="F489" i="5"/>
  <c r="H489" i="5" s="1"/>
  <c r="I489" i="5" s="1"/>
  <c r="F489" i="8"/>
  <c r="H489" i="8" s="1"/>
  <c r="F505" i="5"/>
  <c r="H505" i="5" s="1"/>
  <c r="I505" i="5" s="1"/>
  <c r="F505" i="8"/>
  <c r="H505" i="8" s="1"/>
  <c r="F521" i="5"/>
  <c r="F521" i="8"/>
  <c r="H521" i="8" s="1"/>
  <c r="F537" i="5"/>
  <c r="H537" i="5" s="1"/>
  <c r="I537" i="5" s="1"/>
  <c r="F537" i="8"/>
  <c r="H537" i="8" s="1"/>
  <c r="P11" i="5"/>
  <c r="P11" i="8"/>
  <c r="P43" i="5"/>
  <c r="P43" i="8"/>
  <c r="P91" i="5"/>
  <c r="P91" i="8"/>
  <c r="P107" i="5"/>
  <c r="P107" i="8"/>
  <c r="P139" i="5"/>
  <c r="P139" i="8"/>
  <c r="P171" i="5"/>
  <c r="P171" i="8"/>
  <c r="P203" i="5"/>
  <c r="P203" i="8"/>
  <c r="P235" i="5"/>
  <c r="P235" i="8"/>
  <c r="P283" i="5"/>
  <c r="P283" i="8"/>
  <c r="P315" i="5"/>
  <c r="P315" i="8"/>
  <c r="P363" i="5"/>
  <c r="P363" i="8"/>
  <c r="P395" i="5"/>
  <c r="P395" i="8"/>
  <c r="P427" i="5"/>
  <c r="P427" i="8"/>
  <c r="P459" i="5"/>
  <c r="P459" i="8"/>
  <c r="P491" i="5"/>
  <c r="P491" i="8"/>
  <c r="P523" i="5"/>
  <c r="P523" i="8"/>
  <c r="P464" i="5"/>
  <c r="P464" i="8"/>
  <c r="P528" i="5"/>
  <c r="P528" i="8"/>
  <c r="P38" i="5"/>
  <c r="P38" i="8"/>
  <c r="P126" i="5"/>
  <c r="P126" i="8"/>
  <c r="P218" i="5"/>
  <c r="P218" i="8"/>
  <c r="P310" i="5"/>
  <c r="P310" i="8"/>
  <c r="P402" i="5"/>
  <c r="P402" i="8"/>
  <c r="P494" i="5"/>
  <c r="P494" i="8"/>
  <c r="P8" i="5"/>
  <c r="P8" i="8"/>
  <c r="P40" i="5"/>
  <c r="P40" i="8"/>
  <c r="P88" i="5"/>
  <c r="P88" i="8"/>
  <c r="P120" i="5"/>
  <c r="P120" i="8"/>
  <c r="P184" i="5"/>
  <c r="P184" i="8"/>
  <c r="P216" i="5"/>
  <c r="P216" i="8"/>
  <c r="P264" i="5"/>
  <c r="P264" i="8"/>
  <c r="P296" i="5"/>
  <c r="P296" i="8"/>
  <c r="P344" i="5"/>
  <c r="P344" i="8"/>
  <c r="P376" i="5"/>
  <c r="P376" i="8"/>
  <c r="P408" i="5"/>
  <c r="P408" i="8"/>
  <c r="P476" i="5"/>
  <c r="P476" i="8"/>
  <c r="F59" i="5"/>
  <c r="B69" i="7" s="1"/>
  <c r="F59" i="8"/>
  <c r="H59" i="8" s="1"/>
  <c r="W5" i="8"/>
  <c r="X5" i="8"/>
  <c r="H5" i="8"/>
  <c r="W13" i="8"/>
  <c r="H13" i="8"/>
  <c r="X13" i="8"/>
  <c r="F21" i="5"/>
  <c r="B31" i="7" s="1"/>
  <c r="F21" i="8"/>
  <c r="J29" i="8"/>
  <c r="K29" i="8"/>
  <c r="F37" i="5"/>
  <c r="B47" i="7" s="1"/>
  <c r="F37" i="8"/>
  <c r="H37" i="8" s="1"/>
  <c r="F85" i="5"/>
  <c r="B95" i="7" s="1"/>
  <c r="F85" i="8"/>
  <c r="H85" i="8" s="1"/>
  <c r="F101" i="5"/>
  <c r="B111" i="7" s="1"/>
  <c r="F101" i="8"/>
  <c r="H101" i="8" s="1"/>
  <c r="I109" i="8"/>
  <c r="J109" i="8"/>
  <c r="M109" i="8"/>
  <c r="J117" i="8"/>
  <c r="M117" i="8"/>
  <c r="I141" i="8"/>
  <c r="J141" i="8"/>
  <c r="M141" i="8"/>
  <c r="K141" i="8"/>
  <c r="F149" i="5"/>
  <c r="B159" i="7" s="1"/>
  <c r="F149" i="8"/>
  <c r="H149" i="8" s="1"/>
  <c r="F165" i="5"/>
  <c r="B175" i="7" s="1"/>
  <c r="F165" i="8"/>
  <c r="H165" i="8" s="1"/>
  <c r="J173" i="8"/>
  <c r="M173" i="8"/>
  <c r="J181" i="8"/>
  <c r="K181" i="8"/>
  <c r="M189" i="8"/>
  <c r="I189" i="8"/>
  <c r="F213" i="5"/>
  <c r="F213" i="8"/>
  <c r="H213" i="8" s="1"/>
  <c r="F229" i="5"/>
  <c r="H229" i="5" s="1"/>
  <c r="I229" i="5" s="1"/>
  <c r="F229" i="8"/>
  <c r="H229" i="8" s="1"/>
  <c r="K237" i="8"/>
  <c r="M237" i="8"/>
  <c r="F245" i="5"/>
  <c r="H245" i="5" s="1"/>
  <c r="I245" i="5" s="1"/>
  <c r="F245" i="8"/>
  <c r="H245" i="8" s="1"/>
  <c r="F253" i="5"/>
  <c r="H253" i="5" s="1"/>
  <c r="I253" i="5" s="1"/>
  <c r="F253" i="8"/>
  <c r="H253" i="8" s="1"/>
  <c r="F261" i="5"/>
  <c r="H261" i="5" s="1"/>
  <c r="I261" i="5" s="1"/>
  <c r="F261" i="8"/>
  <c r="H261" i="8" s="1"/>
  <c r="F269" i="5"/>
  <c r="H269" i="5" s="1"/>
  <c r="I269" i="5" s="1"/>
  <c r="F269" i="8"/>
  <c r="H269" i="8" s="1"/>
  <c r="F277" i="5"/>
  <c r="F277" i="8"/>
  <c r="H277" i="8" s="1"/>
  <c r="F285" i="5"/>
  <c r="H285" i="5" s="1"/>
  <c r="I285" i="5" s="1"/>
  <c r="F285" i="8"/>
  <c r="H285" i="8" s="1"/>
  <c r="F293" i="5"/>
  <c r="H293" i="5" s="1"/>
  <c r="I293" i="5" s="1"/>
  <c r="F293" i="8"/>
  <c r="H293" i="8" s="1"/>
  <c r="F301" i="5"/>
  <c r="H301" i="5" s="1"/>
  <c r="I301" i="5" s="1"/>
  <c r="F301" i="8"/>
  <c r="H301" i="8" s="1"/>
  <c r="F309" i="5"/>
  <c r="H309" i="5" s="1"/>
  <c r="I309" i="5" s="1"/>
  <c r="F309" i="8"/>
  <c r="H309" i="8" s="1"/>
  <c r="F317" i="5"/>
  <c r="H317" i="5" s="1"/>
  <c r="I317" i="5" s="1"/>
  <c r="F317" i="8"/>
  <c r="H317" i="8" s="1"/>
  <c r="F325" i="5"/>
  <c r="H325" i="5" s="1"/>
  <c r="I325" i="5" s="1"/>
  <c r="F325" i="8"/>
  <c r="H325" i="8" s="1"/>
  <c r="F333" i="5"/>
  <c r="H333" i="5" s="1"/>
  <c r="I333" i="5" s="1"/>
  <c r="F333" i="8"/>
  <c r="H333" i="8" s="1"/>
  <c r="F341" i="5"/>
  <c r="F341" i="8"/>
  <c r="H341" i="8" s="1"/>
  <c r="F349" i="5"/>
  <c r="H349" i="5" s="1"/>
  <c r="I349" i="5" s="1"/>
  <c r="F349" i="8"/>
  <c r="H349" i="8" s="1"/>
  <c r="F357" i="5"/>
  <c r="H357" i="5" s="1"/>
  <c r="I357" i="5" s="1"/>
  <c r="F357" i="8"/>
  <c r="H357" i="8" s="1"/>
  <c r="F365" i="5"/>
  <c r="F365" i="8"/>
  <c r="H365" i="8" s="1"/>
  <c r="F373" i="5"/>
  <c r="H373" i="5" s="1"/>
  <c r="I373" i="5" s="1"/>
  <c r="F373" i="8"/>
  <c r="H373" i="8" s="1"/>
  <c r="F381" i="5"/>
  <c r="H381" i="5" s="1"/>
  <c r="I381" i="5" s="1"/>
  <c r="F381" i="8"/>
  <c r="H381" i="8" s="1"/>
  <c r="F389" i="5"/>
  <c r="H389" i="5" s="1"/>
  <c r="I389" i="5" s="1"/>
  <c r="F389" i="8"/>
  <c r="H389" i="8" s="1"/>
  <c r="F397" i="5"/>
  <c r="H397" i="5" s="1"/>
  <c r="I397" i="5" s="1"/>
  <c r="F397" i="8"/>
  <c r="H397" i="8" s="1"/>
  <c r="F405" i="5"/>
  <c r="H405" i="5" s="1"/>
  <c r="I405" i="5" s="1"/>
  <c r="F405" i="8"/>
  <c r="H405" i="8" s="1"/>
  <c r="F413" i="5"/>
  <c r="H413" i="5" s="1"/>
  <c r="I413" i="5" s="1"/>
  <c r="F413" i="8"/>
  <c r="H413" i="8" s="1"/>
  <c r="F421" i="5"/>
  <c r="H421" i="5" s="1"/>
  <c r="I421" i="5" s="1"/>
  <c r="F421" i="8"/>
  <c r="H421" i="8" s="1"/>
  <c r="F429" i="5"/>
  <c r="H429" i="5" s="1"/>
  <c r="I429" i="5" s="1"/>
  <c r="F429" i="8"/>
  <c r="H429" i="8" s="1"/>
  <c r="F437" i="5"/>
  <c r="F437" i="8"/>
  <c r="H437" i="8" s="1"/>
  <c r="F445" i="5"/>
  <c r="H445" i="5" s="1"/>
  <c r="I445" i="5" s="1"/>
  <c r="F445" i="8"/>
  <c r="H445" i="8" s="1"/>
  <c r="F453" i="5"/>
  <c r="F453" i="8"/>
  <c r="H453" i="8" s="1"/>
  <c r="F461" i="5"/>
  <c r="H461" i="5" s="1"/>
  <c r="I461" i="5" s="1"/>
  <c r="F461" i="8"/>
  <c r="H461" i="8" s="1"/>
  <c r="F469" i="5"/>
  <c r="H469" i="5" s="1"/>
  <c r="I469" i="5" s="1"/>
  <c r="F469" i="8"/>
  <c r="H469" i="8" s="1"/>
  <c r="F477" i="5"/>
  <c r="H477" i="5" s="1"/>
  <c r="I477" i="5" s="1"/>
  <c r="F477" i="8"/>
  <c r="H477" i="8" s="1"/>
  <c r="F485" i="5"/>
  <c r="H485" i="5" s="1"/>
  <c r="I485" i="5" s="1"/>
  <c r="F485" i="8"/>
  <c r="H485" i="8" s="1"/>
  <c r="F493" i="5"/>
  <c r="H493" i="5" s="1"/>
  <c r="I493" i="5" s="1"/>
  <c r="F493" i="8"/>
  <c r="H493" i="8" s="1"/>
  <c r="F501" i="5"/>
  <c r="H501" i="5" s="1"/>
  <c r="I501" i="5" s="1"/>
  <c r="F501" i="8"/>
  <c r="H501" i="8" s="1"/>
  <c r="F509" i="5"/>
  <c r="H509" i="5" s="1"/>
  <c r="I509" i="5" s="1"/>
  <c r="F509" i="8"/>
  <c r="H509" i="8" s="1"/>
  <c r="F517" i="5"/>
  <c r="F517" i="8"/>
  <c r="H517" i="8" s="1"/>
  <c r="F525" i="5"/>
  <c r="H525" i="5" s="1"/>
  <c r="I525" i="5" s="1"/>
  <c r="F525" i="8"/>
  <c r="H525" i="8" s="1"/>
  <c r="F533" i="5"/>
  <c r="H533" i="5" s="1"/>
  <c r="I533" i="5" s="1"/>
  <c r="F533" i="8"/>
  <c r="H533" i="8" s="1"/>
  <c r="P19" i="5"/>
  <c r="P19" i="8"/>
  <c r="P35" i="5"/>
  <c r="P35" i="8"/>
  <c r="P51" i="5"/>
  <c r="P51" i="8"/>
  <c r="P67" i="5"/>
  <c r="P67" i="8"/>
  <c r="P83" i="5"/>
  <c r="P83" i="8"/>
  <c r="P99" i="5"/>
  <c r="P99" i="8"/>
  <c r="P115" i="5"/>
  <c r="P115" i="8"/>
  <c r="P131" i="5"/>
  <c r="P131" i="8"/>
  <c r="P147" i="5"/>
  <c r="P147" i="8"/>
  <c r="P163" i="5"/>
  <c r="P163" i="8"/>
  <c r="P179" i="5"/>
  <c r="P179" i="8"/>
  <c r="P195" i="5"/>
  <c r="P195" i="8"/>
  <c r="P211" i="5"/>
  <c r="P211" i="8"/>
  <c r="P227" i="5"/>
  <c r="P227" i="8"/>
  <c r="P243" i="5"/>
  <c r="P243" i="8"/>
  <c r="P259" i="5"/>
  <c r="P259" i="8"/>
  <c r="P275" i="5"/>
  <c r="P275" i="8"/>
  <c r="P291" i="5"/>
  <c r="P291" i="8"/>
  <c r="P307" i="5"/>
  <c r="P307" i="8"/>
  <c r="P323" i="5"/>
  <c r="P323" i="8"/>
  <c r="P339" i="5"/>
  <c r="P339" i="8"/>
  <c r="P355" i="5"/>
  <c r="P355" i="8"/>
  <c r="P371" i="5"/>
  <c r="P371" i="8"/>
  <c r="P387" i="5"/>
  <c r="P387" i="8"/>
  <c r="P403" i="5"/>
  <c r="P403" i="8"/>
  <c r="P419" i="5"/>
  <c r="P419" i="8"/>
  <c r="P435" i="5"/>
  <c r="P435" i="8"/>
  <c r="P451" i="5"/>
  <c r="P451" i="8"/>
  <c r="P467" i="5"/>
  <c r="P467" i="8"/>
  <c r="P483" i="5"/>
  <c r="P483" i="8"/>
  <c r="P499" i="5"/>
  <c r="P499" i="8"/>
  <c r="P515" i="5"/>
  <c r="P515" i="8"/>
  <c r="P531" i="5"/>
  <c r="P531" i="8"/>
  <c r="P448" i="5"/>
  <c r="P448" i="8"/>
  <c r="P480" i="5"/>
  <c r="P480" i="8"/>
  <c r="P512" i="5"/>
  <c r="P512" i="8"/>
  <c r="P14" i="5"/>
  <c r="P14" i="8"/>
  <c r="P62" i="5"/>
  <c r="P62" i="8"/>
  <c r="P106" i="5"/>
  <c r="P106" i="8"/>
  <c r="P150" i="5"/>
  <c r="P150" i="8"/>
  <c r="P198" i="5"/>
  <c r="P198" i="8"/>
  <c r="P242" i="5"/>
  <c r="P242" i="8"/>
  <c r="P286" i="5"/>
  <c r="P286" i="8"/>
  <c r="P334" i="5"/>
  <c r="P334" i="8"/>
  <c r="P378" i="5"/>
  <c r="P378" i="8"/>
  <c r="P426" i="5"/>
  <c r="P426" i="8"/>
  <c r="P470" i="5"/>
  <c r="P470" i="8"/>
  <c r="P514" i="5"/>
  <c r="P514" i="8"/>
  <c r="F538" i="5"/>
  <c r="H538" i="5" s="1"/>
  <c r="I538" i="5" s="1"/>
  <c r="F538" i="8"/>
  <c r="H538" i="8" s="1"/>
  <c r="P16" i="5"/>
  <c r="P16" i="8"/>
  <c r="P32" i="5"/>
  <c r="P32" i="8"/>
  <c r="P48" i="5"/>
  <c r="P48" i="8"/>
  <c r="P64" i="5"/>
  <c r="P64" i="8"/>
  <c r="P80" i="5"/>
  <c r="P80" i="8"/>
  <c r="P96" i="5"/>
  <c r="P96" i="8"/>
  <c r="P112" i="5"/>
  <c r="P112" i="8"/>
  <c r="P128" i="5"/>
  <c r="P128" i="8"/>
  <c r="P144" i="5"/>
  <c r="P144" i="8"/>
  <c r="P160" i="5"/>
  <c r="P160" i="8"/>
  <c r="P176" i="5"/>
  <c r="P176" i="8"/>
  <c r="P192" i="5"/>
  <c r="P192" i="8"/>
  <c r="P208" i="5"/>
  <c r="P208" i="8"/>
  <c r="P224" i="5"/>
  <c r="P224" i="8"/>
  <c r="P240" i="5"/>
  <c r="P240" i="8"/>
  <c r="P256" i="5"/>
  <c r="P256" i="8"/>
  <c r="P272" i="5"/>
  <c r="P272" i="8"/>
  <c r="P288" i="5"/>
  <c r="P288" i="8"/>
  <c r="P304" i="5"/>
  <c r="P304" i="8"/>
  <c r="P320" i="5"/>
  <c r="P320" i="8"/>
  <c r="P336" i="5"/>
  <c r="P336" i="8"/>
  <c r="P352" i="5"/>
  <c r="P352" i="8"/>
  <c r="P368" i="5"/>
  <c r="P368" i="8"/>
  <c r="P384" i="5"/>
  <c r="P384" i="8"/>
  <c r="P400" i="5"/>
  <c r="P400" i="8"/>
  <c r="P416" i="5"/>
  <c r="P416" i="8"/>
  <c r="P432" i="5"/>
  <c r="P432" i="8"/>
  <c r="P460" i="5"/>
  <c r="P460" i="8"/>
  <c r="P492" i="5"/>
  <c r="P492" i="8"/>
  <c r="P524" i="5"/>
  <c r="P524" i="8"/>
  <c r="P10" i="5"/>
  <c r="P10" i="8"/>
  <c r="P70" i="5"/>
  <c r="P70" i="8"/>
  <c r="P134" i="5"/>
  <c r="P134" i="8"/>
  <c r="P182" i="5"/>
  <c r="P182" i="8"/>
  <c r="P238" i="5"/>
  <c r="P238" i="8"/>
  <c r="P294" i="5"/>
  <c r="P294" i="8"/>
  <c r="P346" i="5"/>
  <c r="P346" i="8"/>
  <c r="P398" i="5"/>
  <c r="P398" i="8"/>
  <c r="P454" i="5"/>
  <c r="P454" i="8"/>
  <c r="P510" i="5"/>
  <c r="P510" i="8"/>
  <c r="F7" i="5"/>
  <c r="B17" i="7" s="1"/>
  <c r="F7" i="8"/>
  <c r="F15" i="5"/>
  <c r="B25" i="7" s="1"/>
  <c r="F15" i="8"/>
  <c r="F23" i="5"/>
  <c r="B33" i="7" s="1"/>
  <c r="F23" i="8"/>
  <c r="F31" i="5"/>
  <c r="B41" i="7" s="1"/>
  <c r="F31" i="8"/>
  <c r="H31" i="8" s="1"/>
  <c r="F39" i="5"/>
  <c r="B49" i="7" s="1"/>
  <c r="F39" i="8"/>
  <c r="H39" i="8" s="1"/>
  <c r="F47" i="5"/>
  <c r="B57" i="7" s="1"/>
  <c r="F47" i="8"/>
  <c r="H47" i="8" s="1"/>
  <c r="F55" i="5"/>
  <c r="B65" i="7" s="1"/>
  <c r="F55" i="8"/>
  <c r="H55" i="8" s="1"/>
  <c r="F63" i="5"/>
  <c r="B73" i="7" s="1"/>
  <c r="F63" i="8"/>
  <c r="H63" i="8" s="1"/>
  <c r="F71" i="5"/>
  <c r="B81" i="7" s="1"/>
  <c r="F71" i="8"/>
  <c r="H71" i="8" s="1"/>
  <c r="F79" i="5"/>
  <c r="B89" i="7" s="1"/>
  <c r="F79" i="8"/>
  <c r="H79" i="8" s="1"/>
  <c r="F87" i="5"/>
  <c r="B97" i="7" s="1"/>
  <c r="F87" i="8"/>
  <c r="H87" i="8" s="1"/>
  <c r="F95" i="5"/>
  <c r="B105" i="7" s="1"/>
  <c r="F95" i="8"/>
  <c r="H95" i="8" s="1"/>
  <c r="F103" i="5"/>
  <c r="B113" i="7" s="1"/>
  <c r="F103" i="8"/>
  <c r="H103" i="8" s="1"/>
  <c r="F111" i="5"/>
  <c r="B121" i="7" s="1"/>
  <c r="F111" i="8"/>
  <c r="H111" i="8" s="1"/>
  <c r="F119" i="5"/>
  <c r="B129" i="7" s="1"/>
  <c r="F119" i="8"/>
  <c r="H119" i="8" s="1"/>
  <c r="F127" i="5"/>
  <c r="B137" i="7" s="1"/>
  <c r="F127" i="8"/>
  <c r="H127" i="8" s="1"/>
  <c r="F135" i="5"/>
  <c r="B145" i="7" s="1"/>
  <c r="F135" i="8"/>
  <c r="H135" i="8" s="1"/>
  <c r="F143" i="5"/>
  <c r="B153" i="7" s="1"/>
  <c r="F143" i="8"/>
  <c r="H143" i="8" s="1"/>
  <c r="F151" i="5"/>
  <c r="B161" i="7" s="1"/>
  <c r="F151" i="8"/>
  <c r="H151" i="8" s="1"/>
  <c r="F159" i="5"/>
  <c r="B169" i="7" s="1"/>
  <c r="F159" i="8"/>
  <c r="H159" i="8" s="1"/>
  <c r="F167" i="5"/>
  <c r="B177" i="7" s="1"/>
  <c r="F167" i="8"/>
  <c r="H167" i="8" s="1"/>
  <c r="F175" i="5"/>
  <c r="B185" i="7" s="1"/>
  <c r="F175" i="8"/>
  <c r="H175" i="8" s="1"/>
  <c r="F183" i="5"/>
  <c r="H183" i="5" s="1"/>
  <c r="I183" i="5" s="1"/>
  <c r="F183" i="8"/>
  <c r="H183" i="8" s="1"/>
  <c r="F191" i="5"/>
  <c r="H191" i="5" s="1"/>
  <c r="I191" i="5" s="1"/>
  <c r="F191" i="8"/>
  <c r="H191" i="8" s="1"/>
  <c r="F199" i="5"/>
  <c r="H199" i="5" s="1"/>
  <c r="I199" i="5" s="1"/>
  <c r="F199" i="8"/>
  <c r="H199" i="8" s="1"/>
  <c r="F207" i="5"/>
  <c r="H207" i="5" s="1"/>
  <c r="I207" i="5" s="1"/>
  <c r="F207" i="8"/>
  <c r="H207" i="8" s="1"/>
  <c r="F215" i="5"/>
  <c r="H215" i="5" s="1"/>
  <c r="I215" i="5" s="1"/>
  <c r="F215" i="8"/>
  <c r="H215" i="8" s="1"/>
  <c r="F223" i="5"/>
  <c r="H223" i="5" s="1"/>
  <c r="I223" i="5" s="1"/>
  <c r="F223" i="8"/>
  <c r="H223" i="8" s="1"/>
  <c r="F231" i="5"/>
  <c r="H231" i="5" s="1"/>
  <c r="I231" i="5" s="1"/>
  <c r="F231" i="8"/>
  <c r="H231" i="8" s="1"/>
  <c r="F239" i="5"/>
  <c r="H239" i="5" s="1"/>
  <c r="I239" i="5" s="1"/>
  <c r="F239" i="8"/>
  <c r="H239" i="8" s="1"/>
  <c r="F247" i="5"/>
  <c r="H247" i="5" s="1"/>
  <c r="I247" i="5" s="1"/>
  <c r="F247" i="8"/>
  <c r="H247" i="8" s="1"/>
  <c r="F255" i="5"/>
  <c r="H255" i="5" s="1"/>
  <c r="I255" i="5" s="1"/>
  <c r="F255" i="8"/>
  <c r="H255" i="8" s="1"/>
  <c r="F263" i="5"/>
  <c r="H263" i="5" s="1"/>
  <c r="I263" i="5" s="1"/>
  <c r="F263" i="8"/>
  <c r="H263" i="8" s="1"/>
  <c r="F271" i="5"/>
  <c r="H271" i="5" s="1"/>
  <c r="I271" i="5" s="1"/>
  <c r="F271" i="8"/>
  <c r="H271" i="8" s="1"/>
  <c r="F279" i="5"/>
  <c r="H279" i="5" s="1"/>
  <c r="I279" i="5" s="1"/>
  <c r="F279" i="8"/>
  <c r="H279" i="8" s="1"/>
  <c r="F287" i="5"/>
  <c r="H287" i="5" s="1"/>
  <c r="I287" i="5" s="1"/>
  <c r="F287" i="8"/>
  <c r="H287" i="8" s="1"/>
  <c r="F295" i="5"/>
  <c r="H295" i="5" s="1"/>
  <c r="I295" i="5" s="1"/>
  <c r="F295" i="8"/>
  <c r="H295" i="8" s="1"/>
  <c r="F303" i="5"/>
  <c r="H303" i="5" s="1"/>
  <c r="I303" i="5" s="1"/>
  <c r="F303" i="8"/>
  <c r="H303" i="8" s="1"/>
  <c r="F311" i="5"/>
  <c r="H311" i="5" s="1"/>
  <c r="I311" i="5" s="1"/>
  <c r="F311" i="8"/>
  <c r="H311" i="8" s="1"/>
  <c r="F319" i="5"/>
  <c r="H319" i="5" s="1"/>
  <c r="I319" i="5" s="1"/>
  <c r="F319" i="8"/>
  <c r="H319" i="8" s="1"/>
  <c r="F327" i="5"/>
  <c r="H327" i="5" s="1"/>
  <c r="I327" i="5" s="1"/>
  <c r="F327" i="8"/>
  <c r="H327" i="8" s="1"/>
  <c r="F335" i="5"/>
  <c r="H335" i="5" s="1"/>
  <c r="I335" i="5" s="1"/>
  <c r="F335" i="8"/>
  <c r="H335" i="8" s="1"/>
  <c r="F343" i="5"/>
  <c r="H343" i="5" s="1"/>
  <c r="I343" i="5" s="1"/>
  <c r="F343" i="8"/>
  <c r="H343" i="8" s="1"/>
  <c r="F351" i="5"/>
  <c r="H351" i="5" s="1"/>
  <c r="I351" i="5" s="1"/>
  <c r="F351" i="8"/>
  <c r="H351" i="8" s="1"/>
  <c r="F359" i="5"/>
  <c r="H359" i="5" s="1"/>
  <c r="I359" i="5" s="1"/>
  <c r="F359" i="8"/>
  <c r="H359" i="8" s="1"/>
  <c r="F367" i="5"/>
  <c r="H367" i="5" s="1"/>
  <c r="I367" i="5" s="1"/>
  <c r="F367" i="8"/>
  <c r="H367" i="8" s="1"/>
  <c r="F375" i="5"/>
  <c r="H375" i="5" s="1"/>
  <c r="I375" i="5" s="1"/>
  <c r="F375" i="8"/>
  <c r="H375" i="8" s="1"/>
  <c r="F383" i="5"/>
  <c r="H383" i="5" s="1"/>
  <c r="I383" i="5" s="1"/>
  <c r="F383" i="8"/>
  <c r="H383" i="8" s="1"/>
  <c r="F391" i="5"/>
  <c r="H391" i="5" s="1"/>
  <c r="I391" i="5" s="1"/>
  <c r="F391" i="8"/>
  <c r="H391" i="8" s="1"/>
  <c r="F399" i="5"/>
  <c r="H399" i="5" s="1"/>
  <c r="I399" i="5" s="1"/>
  <c r="F399" i="8"/>
  <c r="H399" i="8" s="1"/>
  <c r="F407" i="5"/>
  <c r="H407" i="5" s="1"/>
  <c r="I407" i="5" s="1"/>
  <c r="F407" i="8"/>
  <c r="H407" i="8" s="1"/>
  <c r="F415" i="5"/>
  <c r="H415" i="5" s="1"/>
  <c r="I415" i="5" s="1"/>
  <c r="F415" i="8"/>
  <c r="H415" i="8" s="1"/>
  <c r="F423" i="5"/>
  <c r="H423" i="5" s="1"/>
  <c r="I423" i="5" s="1"/>
  <c r="F423" i="8"/>
  <c r="H423" i="8" s="1"/>
  <c r="F431" i="5"/>
  <c r="H431" i="5" s="1"/>
  <c r="I431" i="5" s="1"/>
  <c r="F431" i="8"/>
  <c r="H431" i="8" s="1"/>
  <c r="F439" i="5"/>
  <c r="H439" i="5" s="1"/>
  <c r="I439" i="5" s="1"/>
  <c r="F439" i="8"/>
  <c r="H439" i="8" s="1"/>
  <c r="F447" i="5"/>
  <c r="H447" i="5" s="1"/>
  <c r="I447" i="5" s="1"/>
  <c r="F447" i="8"/>
  <c r="H447" i="8" s="1"/>
  <c r="F455" i="5"/>
  <c r="H455" i="5" s="1"/>
  <c r="I455" i="5" s="1"/>
  <c r="F455" i="8"/>
  <c r="H455" i="8" s="1"/>
  <c r="F463" i="5"/>
  <c r="H463" i="5" s="1"/>
  <c r="I463" i="5" s="1"/>
  <c r="F463" i="8"/>
  <c r="H463" i="8" s="1"/>
  <c r="F471" i="5"/>
  <c r="H471" i="5" s="1"/>
  <c r="I471" i="5" s="1"/>
  <c r="F471" i="8"/>
  <c r="H471" i="8" s="1"/>
  <c r="F479" i="5"/>
  <c r="H479" i="5" s="1"/>
  <c r="I479" i="5" s="1"/>
  <c r="F479" i="8"/>
  <c r="H479" i="8" s="1"/>
  <c r="F487" i="5"/>
  <c r="H487" i="5" s="1"/>
  <c r="I487" i="5" s="1"/>
  <c r="F487" i="8"/>
  <c r="H487" i="8" s="1"/>
  <c r="F495" i="5"/>
  <c r="H495" i="5" s="1"/>
  <c r="I495" i="5" s="1"/>
  <c r="F495" i="8"/>
  <c r="H495" i="8" s="1"/>
  <c r="F503" i="5"/>
  <c r="H503" i="5" s="1"/>
  <c r="I503" i="5" s="1"/>
  <c r="F503" i="8"/>
  <c r="H503" i="8" s="1"/>
  <c r="F511" i="5"/>
  <c r="H511" i="5" s="1"/>
  <c r="I511" i="5" s="1"/>
  <c r="F511" i="8"/>
  <c r="H511" i="8" s="1"/>
  <c r="F519" i="5"/>
  <c r="H519" i="5" s="1"/>
  <c r="I519" i="5" s="1"/>
  <c r="F519" i="8"/>
  <c r="H519" i="8" s="1"/>
  <c r="F527" i="5"/>
  <c r="H527" i="5" s="1"/>
  <c r="I527" i="5" s="1"/>
  <c r="F527" i="8"/>
  <c r="H527" i="8" s="1"/>
  <c r="F535" i="5"/>
  <c r="H535" i="5" s="1"/>
  <c r="I535" i="5" s="1"/>
  <c r="F535" i="8"/>
  <c r="H535" i="8" s="1"/>
  <c r="P13" i="5"/>
  <c r="P13" i="8"/>
  <c r="P29" i="5"/>
  <c r="P29" i="8"/>
  <c r="P45" i="5"/>
  <c r="P45" i="8"/>
  <c r="P61" i="5"/>
  <c r="P61" i="8"/>
  <c r="P77" i="5"/>
  <c r="P77" i="8"/>
  <c r="P93" i="5"/>
  <c r="P93" i="8"/>
  <c r="P109" i="5"/>
  <c r="P109" i="8"/>
  <c r="P125" i="5"/>
  <c r="P125" i="8"/>
  <c r="P141" i="5"/>
  <c r="P141" i="8"/>
  <c r="P157" i="5"/>
  <c r="P157" i="8"/>
  <c r="P173" i="5"/>
  <c r="P173" i="8"/>
  <c r="P189" i="5"/>
  <c r="P189" i="8"/>
  <c r="P205" i="5"/>
  <c r="P205" i="8"/>
  <c r="P221" i="5"/>
  <c r="P221" i="8"/>
  <c r="P237" i="5"/>
  <c r="P237" i="8"/>
  <c r="P253" i="5"/>
  <c r="P253" i="8"/>
  <c r="P269" i="5"/>
  <c r="P269" i="8"/>
  <c r="P285" i="5"/>
  <c r="P285" i="8"/>
  <c r="P301" i="5"/>
  <c r="P301" i="8"/>
  <c r="P317" i="5"/>
  <c r="P317" i="8"/>
  <c r="P333" i="5"/>
  <c r="P333" i="8"/>
  <c r="P349" i="5"/>
  <c r="P349" i="8"/>
  <c r="P365" i="5"/>
  <c r="P365" i="8"/>
  <c r="P381" i="5"/>
  <c r="P381" i="8"/>
  <c r="P397" i="5"/>
  <c r="P397" i="8"/>
  <c r="P413" i="5"/>
  <c r="P413" i="8"/>
  <c r="P429" i="5"/>
  <c r="P429" i="8"/>
  <c r="P445" i="5"/>
  <c r="P445" i="8"/>
  <c r="P461" i="5"/>
  <c r="P461" i="8"/>
  <c r="P477" i="5"/>
  <c r="P477" i="8"/>
  <c r="P493" i="5"/>
  <c r="P493" i="8"/>
  <c r="P509" i="5"/>
  <c r="P509" i="8"/>
  <c r="P525" i="5"/>
  <c r="P525" i="8"/>
  <c r="P3" i="5"/>
  <c r="P3" i="8"/>
  <c r="F44" i="8"/>
  <c r="H44" i="8" s="1"/>
  <c r="K64" i="8"/>
  <c r="J64" i="8"/>
  <c r="I64" i="8"/>
  <c r="M88" i="8"/>
  <c r="J88" i="8"/>
  <c r="M112" i="8"/>
  <c r="K228" i="8"/>
  <c r="J228" i="8"/>
  <c r="M228" i="8"/>
  <c r="J260" i="8"/>
  <c r="M260" i="8"/>
  <c r="M284" i="8"/>
  <c r="K284" i="8"/>
  <c r="J284" i="8"/>
  <c r="J328" i="8"/>
  <c r="M328" i="8"/>
  <c r="K376" i="8"/>
  <c r="J376" i="8"/>
  <c r="M376" i="8"/>
  <c r="F420" i="8"/>
  <c r="H420" i="8" s="1"/>
  <c r="K444" i="8"/>
  <c r="J444" i="8"/>
  <c r="M444" i="8"/>
  <c r="F468" i="8"/>
  <c r="H468" i="8" s="1"/>
  <c r="J492" i="8"/>
  <c r="M512" i="8"/>
  <c r="J512" i="8"/>
  <c r="I512" i="8"/>
  <c r="M536" i="8"/>
  <c r="P34" i="5"/>
  <c r="P34" i="8"/>
  <c r="P78" i="5"/>
  <c r="P78" i="8"/>
  <c r="P122" i="5"/>
  <c r="P122" i="8"/>
  <c r="P166" i="5"/>
  <c r="P166" i="8"/>
  <c r="P210" i="5"/>
  <c r="P210" i="8"/>
  <c r="P258" i="5"/>
  <c r="P258" i="8"/>
  <c r="P302" i="5"/>
  <c r="P302" i="8"/>
  <c r="P350" i="5"/>
  <c r="P350" i="8"/>
  <c r="P390" i="5"/>
  <c r="P390" i="8"/>
  <c r="P442" i="5"/>
  <c r="P442" i="8"/>
  <c r="P482" i="5"/>
  <c r="P482" i="8"/>
  <c r="P526" i="5"/>
  <c r="P526" i="8"/>
  <c r="I304" i="8"/>
  <c r="M180" i="8"/>
  <c r="M168" i="8"/>
  <c r="I228" i="8"/>
  <c r="M436" i="8"/>
  <c r="M144" i="8"/>
  <c r="I284" i="8"/>
  <c r="K221" i="8"/>
  <c r="I448" i="8"/>
  <c r="I404" i="8"/>
  <c r="K220" i="8"/>
  <c r="M61" i="8"/>
  <c r="M197" i="8"/>
  <c r="K528" i="8"/>
  <c r="I49" i="8"/>
  <c r="I424" i="8"/>
  <c r="I496" i="8"/>
  <c r="I209" i="8"/>
  <c r="M129" i="8"/>
  <c r="M160" i="8"/>
  <c r="J256" i="8"/>
  <c r="L256" i="8" s="1"/>
  <c r="I408" i="8"/>
  <c r="I208" i="8"/>
  <c r="K260" i="8"/>
  <c r="I432" i="8"/>
  <c r="I260" i="8"/>
  <c r="I504" i="8"/>
  <c r="J152" i="8"/>
  <c r="J516" i="8"/>
  <c r="K212" i="8"/>
  <c r="K496" i="8"/>
  <c r="I320" i="8"/>
  <c r="I193" i="8"/>
  <c r="K173" i="8"/>
  <c r="I88" i="8"/>
  <c r="M352" i="8"/>
  <c r="M137" i="8"/>
  <c r="J69" i="8"/>
  <c r="J140" i="8"/>
  <c r="K148" i="8"/>
  <c r="I212" i="8"/>
  <c r="I201" i="8"/>
  <c r="I108" i="8"/>
  <c r="M217" i="8"/>
  <c r="J156" i="8"/>
  <c r="J364" i="8"/>
  <c r="J32" i="8"/>
  <c r="M124" i="8"/>
  <c r="J236" i="8"/>
  <c r="J157" i="8"/>
  <c r="M133" i="8"/>
  <c r="M424" i="8"/>
  <c r="M28" i="8"/>
  <c r="J308" i="8"/>
  <c r="J368" i="8"/>
  <c r="I528" i="8"/>
  <c r="Y12" i="6"/>
  <c r="Z12" i="6" s="1"/>
  <c r="AG8" i="6"/>
  <c r="Y29" i="6"/>
  <c r="AB8" i="6"/>
  <c r="F32" i="5"/>
  <c r="B42" i="7" s="1"/>
  <c r="F92" i="5"/>
  <c r="B102" i="7" s="1"/>
  <c r="F156" i="5"/>
  <c r="B166" i="7" s="1"/>
  <c r="F224" i="5"/>
  <c r="F288" i="5"/>
  <c r="F356" i="5"/>
  <c r="F424" i="5"/>
  <c r="F440" i="5"/>
  <c r="F488" i="5"/>
  <c r="F532" i="5"/>
  <c r="F3" i="5"/>
  <c r="B13" i="7" s="1"/>
  <c r="B24" i="3"/>
  <c r="W14" i="5"/>
  <c r="H14" i="5"/>
  <c r="D23" i="3"/>
  <c r="B40" i="3"/>
  <c r="H30" i="5"/>
  <c r="B64" i="3"/>
  <c r="H54" i="5"/>
  <c r="B88" i="3"/>
  <c r="H78" i="5"/>
  <c r="B104" i="3"/>
  <c r="H94" i="5"/>
  <c r="H118" i="5"/>
  <c r="C128" i="7" s="1"/>
  <c r="H158" i="5"/>
  <c r="C168" i="7" s="1"/>
  <c r="B168" i="3"/>
  <c r="H230" i="5"/>
  <c r="I230" i="5" s="1"/>
  <c r="H246" i="5"/>
  <c r="I246" i="5" s="1"/>
  <c r="H294" i="5"/>
  <c r="I294" i="5" s="1"/>
  <c r="H310" i="5"/>
  <c r="I310" i="5" s="1"/>
  <c r="H334" i="5"/>
  <c r="I334" i="5" s="1"/>
  <c r="H414" i="5"/>
  <c r="I414" i="5" s="1"/>
  <c r="H430" i="5"/>
  <c r="I430" i="5" s="1"/>
  <c r="H502" i="5"/>
  <c r="I502" i="5" s="1"/>
  <c r="F44" i="5"/>
  <c r="B54" i="7" s="1"/>
  <c r="F112" i="5"/>
  <c r="B122" i="7" s="1"/>
  <c r="F160" i="5"/>
  <c r="B170" i="7" s="1"/>
  <c r="F204" i="5"/>
  <c r="F260" i="5"/>
  <c r="F304" i="5"/>
  <c r="F352" i="5"/>
  <c r="F400" i="5"/>
  <c r="F444" i="5"/>
  <c r="F492" i="5"/>
  <c r="F536" i="5"/>
  <c r="AF12" i="6"/>
  <c r="AE12" i="6"/>
  <c r="F5" i="5"/>
  <c r="B15" i="7" s="1"/>
  <c r="F13" i="5"/>
  <c r="B23" i="7" s="1"/>
  <c r="H21" i="5"/>
  <c r="W21" i="5"/>
  <c r="F29" i="5"/>
  <c r="D46" i="3"/>
  <c r="F45" i="5"/>
  <c r="B55" i="7" s="1"/>
  <c r="F53" i="5"/>
  <c r="B63" i="7" s="1"/>
  <c r="F61" i="5"/>
  <c r="B71" i="7" s="1"/>
  <c r="F69" i="5"/>
  <c r="B79" i="7" s="1"/>
  <c r="F77" i="5"/>
  <c r="B87" i="7" s="1"/>
  <c r="D94" i="3"/>
  <c r="F93" i="5"/>
  <c r="B103" i="7" s="1"/>
  <c r="F109" i="5"/>
  <c r="F117" i="5"/>
  <c r="F125" i="5"/>
  <c r="B135" i="7" s="1"/>
  <c r="F133" i="5"/>
  <c r="B143" i="7" s="1"/>
  <c r="F141" i="5"/>
  <c r="B151" i="7" s="1"/>
  <c r="F157" i="5"/>
  <c r="B167" i="7" s="1"/>
  <c r="H165" i="5"/>
  <c r="C175" i="7" s="1"/>
  <c r="F173" i="5"/>
  <c r="B183" i="7" s="1"/>
  <c r="F181" i="5"/>
  <c r="F189" i="5"/>
  <c r="F197" i="5"/>
  <c r="F205" i="5"/>
  <c r="H213" i="5"/>
  <c r="I213" i="5" s="1"/>
  <c r="F221" i="5"/>
  <c r="F237" i="5"/>
  <c r="H277" i="5"/>
  <c r="I277" i="5" s="1"/>
  <c r="H341" i="5"/>
  <c r="I341" i="5" s="1"/>
  <c r="H365" i="5"/>
  <c r="I365" i="5" s="1"/>
  <c r="H437" i="5"/>
  <c r="I437" i="5" s="1"/>
  <c r="H453" i="5"/>
  <c r="I453" i="5" s="1"/>
  <c r="H517" i="5"/>
  <c r="I517" i="5" s="1"/>
  <c r="B14" i="3"/>
  <c r="H4" i="5"/>
  <c r="D13" i="3"/>
  <c r="W4" i="5"/>
  <c r="X4" i="5"/>
  <c r="B46" i="3"/>
  <c r="D45" i="3"/>
  <c r="H36" i="5"/>
  <c r="F68" i="5"/>
  <c r="B78" i="7" s="1"/>
  <c r="F100" i="5"/>
  <c r="B110" i="7" s="1"/>
  <c r="F128" i="5"/>
  <c r="B138" i="7" s="1"/>
  <c r="F152" i="5"/>
  <c r="B162" i="7" s="1"/>
  <c r="F176" i="5"/>
  <c r="B186" i="7" s="1"/>
  <c r="F200" i="5"/>
  <c r="F232" i="5"/>
  <c r="F252" i="5"/>
  <c r="F280" i="5"/>
  <c r="F308" i="5"/>
  <c r="F336" i="5"/>
  <c r="F360" i="5"/>
  <c r="F392" i="5"/>
  <c r="F416" i="5"/>
  <c r="F448" i="5"/>
  <c r="F472" i="5"/>
  <c r="F500" i="5"/>
  <c r="F528" i="5"/>
  <c r="D16" i="3"/>
  <c r="W7" i="5"/>
  <c r="D24" i="3"/>
  <c r="D32" i="3"/>
  <c r="D40" i="3"/>
  <c r="D48" i="3"/>
  <c r="D56" i="3"/>
  <c r="D64" i="3"/>
  <c r="D72" i="3"/>
  <c r="B81" i="3"/>
  <c r="D80" i="3"/>
  <c r="H71" i="5"/>
  <c r="D88" i="3"/>
  <c r="B97" i="3"/>
  <c r="H87" i="5"/>
  <c r="D96" i="3"/>
  <c r="D104" i="3"/>
  <c r="D112" i="3"/>
  <c r="D120" i="3"/>
  <c r="D128" i="3"/>
  <c r="D136" i="3"/>
  <c r="D144" i="3"/>
  <c r="D152" i="3"/>
  <c r="D160" i="3"/>
  <c r="D168" i="3"/>
  <c r="D176" i="3"/>
  <c r="H175" i="5"/>
  <c r="C185" i="7" s="1"/>
  <c r="B185" i="3"/>
  <c r="D184" i="3"/>
  <c r="AD14" i="6"/>
  <c r="AE14" i="6" s="1"/>
  <c r="F12" i="5"/>
  <c r="B22" i="7" s="1"/>
  <c r="F72" i="5"/>
  <c r="B82" i="7" s="1"/>
  <c r="F132" i="5"/>
  <c r="B142" i="7" s="1"/>
  <c r="F208" i="5"/>
  <c r="F264" i="5"/>
  <c r="F332" i="5"/>
  <c r="F396" i="5"/>
  <c r="F508" i="5"/>
  <c r="B32" i="3"/>
  <c r="D31" i="3"/>
  <c r="W22" i="5"/>
  <c r="X22" i="5"/>
  <c r="H22" i="5"/>
  <c r="B56" i="3"/>
  <c r="D55" i="3"/>
  <c r="H46" i="5"/>
  <c r="B80" i="3"/>
  <c r="H70" i="5"/>
  <c r="H102" i="5"/>
  <c r="D111" i="3"/>
  <c r="D159" i="3"/>
  <c r="H150" i="5"/>
  <c r="C160" i="7" s="1"/>
  <c r="B160" i="3"/>
  <c r="B184" i="3"/>
  <c r="D183" i="3"/>
  <c r="H238" i="5"/>
  <c r="I238" i="5" s="1"/>
  <c r="H262" i="5"/>
  <c r="I262" i="5" s="1"/>
  <c r="H278" i="5"/>
  <c r="I278" i="5" s="1"/>
  <c r="H326" i="5"/>
  <c r="I326" i="5" s="1"/>
  <c r="H358" i="5"/>
  <c r="I358" i="5" s="1"/>
  <c r="H398" i="5"/>
  <c r="I398" i="5" s="1"/>
  <c r="H422" i="5"/>
  <c r="I422" i="5" s="1"/>
  <c r="H462" i="5"/>
  <c r="I462" i="5" s="1"/>
  <c r="H486" i="5"/>
  <c r="I486" i="5" s="1"/>
  <c r="H510" i="5"/>
  <c r="I510" i="5" s="1"/>
  <c r="H518" i="5"/>
  <c r="I518" i="5" s="1"/>
  <c r="F16" i="5"/>
  <c r="B26" i="7" s="1"/>
  <c r="F88" i="5"/>
  <c r="B98" i="7" s="1"/>
  <c r="F136" i="5"/>
  <c r="B146" i="7" s="1"/>
  <c r="F180" i="5"/>
  <c r="F228" i="5"/>
  <c r="F284" i="5"/>
  <c r="F328" i="5"/>
  <c r="F376" i="5"/>
  <c r="F420" i="5"/>
  <c r="F468" i="5"/>
  <c r="F512" i="5"/>
  <c r="F20" i="5"/>
  <c r="B30" i="7" s="1"/>
  <c r="F40" i="5"/>
  <c r="B50" i="7" s="1"/>
  <c r="B70" i="3"/>
  <c r="D69" i="3"/>
  <c r="B94" i="3"/>
  <c r="D93" i="3"/>
  <c r="H84" i="5"/>
  <c r="F104" i="5"/>
  <c r="B114" i="7" s="1"/>
  <c r="F120" i="5"/>
  <c r="B130" i="7" s="1"/>
  <c r="F144" i="5"/>
  <c r="B154" i="7" s="1"/>
  <c r="D181" i="3"/>
  <c r="H196" i="5"/>
  <c r="I196" i="5" s="1"/>
  <c r="F212" i="5"/>
  <c r="F236" i="5"/>
  <c r="F256" i="5"/>
  <c r="H256" i="5" s="1"/>
  <c r="I256" i="5" s="1"/>
  <c r="H300" i="5"/>
  <c r="I300" i="5" s="1"/>
  <c r="F320" i="5"/>
  <c r="F344" i="5"/>
  <c r="F364" i="5"/>
  <c r="F384" i="5"/>
  <c r="F408" i="5"/>
  <c r="F432" i="5"/>
  <c r="F480" i="5"/>
  <c r="F496" i="5"/>
  <c r="F520" i="5"/>
  <c r="X10" i="5"/>
  <c r="B28" i="3"/>
  <c r="D27" i="3"/>
  <c r="W18" i="5"/>
  <c r="H18" i="5"/>
  <c r="X18" i="5"/>
  <c r="H26" i="5"/>
  <c r="B36" i="3"/>
  <c r="D43" i="3"/>
  <c r="B52" i="3"/>
  <c r="H42" i="5"/>
  <c r="B60" i="3"/>
  <c r="H50" i="5"/>
  <c r="B68" i="3"/>
  <c r="H58" i="5"/>
  <c r="B76" i="3"/>
  <c r="B84" i="3"/>
  <c r="H74" i="5"/>
  <c r="B92" i="3"/>
  <c r="H82" i="5"/>
  <c r="B100" i="3"/>
  <c r="B108" i="3"/>
  <c r="H98" i="5"/>
  <c r="B124" i="3"/>
  <c r="H114" i="5"/>
  <c r="C124" i="7" s="1"/>
  <c r="H122" i="5"/>
  <c r="C132" i="7" s="1"/>
  <c r="B132" i="3"/>
  <c r="H130" i="5"/>
  <c r="C140" i="7" s="1"/>
  <c r="B140" i="3"/>
  <c r="B148" i="3"/>
  <c r="H138" i="5"/>
  <c r="C148" i="7" s="1"/>
  <c r="H146" i="5"/>
  <c r="C156" i="7" s="1"/>
  <c r="B156" i="3"/>
  <c r="H154" i="5"/>
  <c r="C164" i="7" s="1"/>
  <c r="B172" i="3"/>
  <c r="D171" i="3"/>
  <c r="H162" i="5"/>
  <c r="C172" i="7" s="1"/>
  <c r="H170" i="5"/>
  <c r="C180" i="7" s="1"/>
  <c r="B180" i="3"/>
  <c r="H186" i="5"/>
  <c r="I186" i="5" s="1"/>
  <c r="H194" i="5"/>
  <c r="I194" i="5" s="1"/>
  <c r="H202" i="5"/>
  <c r="I202" i="5" s="1"/>
  <c r="H210" i="5"/>
  <c r="I210" i="5" s="1"/>
  <c r="H226" i="5"/>
  <c r="I226" i="5" s="1"/>
  <c r="H234" i="5"/>
  <c r="I234" i="5" s="1"/>
  <c r="H250" i="5"/>
  <c r="I250" i="5" s="1"/>
  <c r="H258" i="5"/>
  <c r="I258" i="5" s="1"/>
  <c r="H266" i="5"/>
  <c r="I266" i="5" s="1"/>
  <c r="H282" i="5"/>
  <c r="I282" i="5" s="1"/>
  <c r="H290" i="5"/>
  <c r="I290" i="5" s="1"/>
  <c r="H298" i="5"/>
  <c r="I298" i="5" s="1"/>
  <c r="H314" i="5"/>
  <c r="I314" i="5" s="1"/>
  <c r="H322" i="5"/>
  <c r="I322" i="5" s="1"/>
  <c r="H330" i="5"/>
  <c r="I330" i="5" s="1"/>
  <c r="H338" i="5"/>
  <c r="I338" i="5" s="1"/>
  <c r="H346" i="5"/>
  <c r="I346" i="5" s="1"/>
  <c r="H354" i="5"/>
  <c r="I354" i="5" s="1"/>
  <c r="H362" i="5"/>
  <c r="I362" i="5" s="1"/>
  <c r="H370" i="5"/>
  <c r="I370" i="5" s="1"/>
  <c r="H386" i="5"/>
  <c r="I386" i="5" s="1"/>
  <c r="H394" i="5"/>
  <c r="I394" i="5" s="1"/>
  <c r="H410" i="5"/>
  <c r="I410" i="5" s="1"/>
  <c r="H418" i="5"/>
  <c r="I418" i="5" s="1"/>
  <c r="H426" i="5"/>
  <c r="I426" i="5" s="1"/>
  <c r="H442" i="5"/>
  <c r="I442" i="5" s="1"/>
  <c r="H450" i="5"/>
  <c r="I450" i="5" s="1"/>
  <c r="H458" i="5"/>
  <c r="I458" i="5" s="1"/>
  <c r="H466" i="5"/>
  <c r="I466" i="5" s="1"/>
  <c r="H474" i="5"/>
  <c r="I474" i="5" s="1"/>
  <c r="H482" i="5"/>
  <c r="I482" i="5" s="1"/>
  <c r="H490" i="5"/>
  <c r="I490" i="5" s="1"/>
  <c r="H498" i="5"/>
  <c r="I498" i="5" s="1"/>
  <c r="H522" i="5"/>
  <c r="I522" i="5" s="1"/>
  <c r="H530" i="5"/>
  <c r="I530" i="5" s="1"/>
  <c r="F8" i="5"/>
  <c r="B18" i="7" s="1"/>
  <c r="F28" i="5"/>
  <c r="B38" i="7" s="1"/>
  <c r="F52" i="5"/>
  <c r="B62" i="7" s="1"/>
  <c r="F76" i="5"/>
  <c r="B86" i="7" s="1"/>
  <c r="F96" i="5"/>
  <c r="B106" i="7" s="1"/>
  <c r="F124" i="5"/>
  <c r="B134" i="7" s="1"/>
  <c r="F148" i="5"/>
  <c r="F168" i="5"/>
  <c r="B178" i="7" s="1"/>
  <c r="F192" i="5"/>
  <c r="F220" i="5"/>
  <c r="F244" i="5"/>
  <c r="F272" i="5"/>
  <c r="H272" i="5" s="1"/>
  <c r="I272" i="5" s="1"/>
  <c r="F292" i="5"/>
  <c r="F316" i="5"/>
  <c r="F340" i="5"/>
  <c r="F368" i="5"/>
  <c r="F388" i="5"/>
  <c r="F412" i="5"/>
  <c r="F436" i="5"/>
  <c r="F456" i="5"/>
  <c r="F476" i="5"/>
  <c r="F504" i="5"/>
  <c r="H504" i="5" s="1"/>
  <c r="I504" i="5" s="1"/>
  <c r="F524" i="5"/>
  <c r="F48" i="5"/>
  <c r="B58" i="7" s="1"/>
  <c r="F108" i="5"/>
  <c r="B118" i="7" s="1"/>
  <c r="F184" i="5"/>
  <c r="F248" i="5"/>
  <c r="F312" i="5"/>
  <c r="F372" i="5"/>
  <c r="F464" i="5"/>
  <c r="B16" i="3"/>
  <c r="D15" i="3"/>
  <c r="W6" i="5"/>
  <c r="X6" i="5"/>
  <c r="H6" i="5"/>
  <c r="D47" i="3"/>
  <c r="H38" i="5"/>
  <c r="B72" i="3"/>
  <c r="H62" i="5"/>
  <c r="D71" i="3"/>
  <c r="B96" i="3"/>
  <c r="H86" i="5"/>
  <c r="D95" i="3"/>
  <c r="H110" i="5"/>
  <c r="C120" i="7" s="1"/>
  <c r="B120" i="3"/>
  <c r="D143" i="3"/>
  <c r="B144" i="3"/>
  <c r="H134" i="5"/>
  <c r="C144" i="7" s="1"/>
  <c r="B176" i="3"/>
  <c r="D175" i="3"/>
  <c r="H166" i="5"/>
  <c r="C176" i="7" s="1"/>
  <c r="H198" i="5"/>
  <c r="I198" i="5" s="1"/>
  <c r="H222" i="5"/>
  <c r="I222" i="5" s="1"/>
  <c r="H254" i="5"/>
  <c r="I254" i="5" s="1"/>
  <c r="H286" i="5"/>
  <c r="I286" i="5" s="1"/>
  <c r="H318" i="5"/>
  <c r="I318" i="5" s="1"/>
  <c r="H342" i="5"/>
  <c r="I342" i="5" s="1"/>
  <c r="H374" i="5"/>
  <c r="I374" i="5" s="1"/>
  <c r="H406" i="5"/>
  <c r="I406" i="5" s="1"/>
  <c r="H438" i="5"/>
  <c r="I438" i="5" s="1"/>
  <c r="H470" i="5"/>
  <c r="I470" i="5" s="1"/>
  <c r="H494" i="5"/>
  <c r="I494" i="5" s="1"/>
  <c r="H526" i="5"/>
  <c r="I526" i="5" s="1"/>
  <c r="F64" i="5"/>
  <c r="B74" i="7" s="1"/>
  <c r="F9" i="5"/>
  <c r="B19" i="7" s="1"/>
  <c r="F17" i="5"/>
  <c r="B27" i="7" s="1"/>
  <c r="F25" i="5"/>
  <c r="B35" i="7" s="1"/>
  <c r="F33" i="5"/>
  <c r="B43" i="7" s="1"/>
  <c r="F41" i="5"/>
  <c r="B51" i="7" s="1"/>
  <c r="F49" i="5"/>
  <c r="B59" i="7" s="1"/>
  <c r="F57" i="5"/>
  <c r="B67" i="7" s="1"/>
  <c r="F65" i="5"/>
  <c r="B75" i="7" s="1"/>
  <c r="F73" i="5"/>
  <c r="F81" i="5"/>
  <c r="B91" i="7" s="1"/>
  <c r="F89" i="5"/>
  <c r="B99" i="7" s="1"/>
  <c r="F97" i="5"/>
  <c r="B107" i="7" s="1"/>
  <c r="F105" i="5"/>
  <c r="B115" i="7" s="1"/>
  <c r="F113" i="5"/>
  <c r="B123" i="7" s="1"/>
  <c r="F121" i="5"/>
  <c r="B131" i="7" s="1"/>
  <c r="F129" i="5"/>
  <c r="F137" i="5"/>
  <c r="F145" i="5"/>
  <c r="F153" i="5"/>
  <c r="B163" i="7" s="1"/>
  <c r="F161" i="5"/>
  <c r="B171" i="7" s="1"/>
  <c r="F169" i="5"/>
  <c r="B179" i="7" s="1"/>
  <c r="F177" i="5"/>
  <c r="F185" i="5"/>
  <c r="F193" i="5"/>
  <c r="F201" i="5"/>
  <c r="F209" i="5"/>
  <c r="F217" i="5"/>
  <c r="F225" i="5"/>
  <c r="F233" i="5"/>
  <c r="F241" i="5"/>
  <c r="H289" i="5"/>
  <c r="I289" i="5" s="1"/>
  <c r="H297" i="5"/>
  <c r="I297" i="5" s="1"/>
  <c r="H313" i="5"/>
  <c r="I313" i="5" s="1"/>
  <c r="H321" i="5"/>
  <c r="I321" i="5" s="1"/>
  <c r="H329" i="5"/>
  <c r="I329" i="5" s="1"/>
  <c r="H345" i="5"/>
  <c r="I345" i="5" s="1"/>
  <c r="H353" i="5"/>
  <c r="I353" i="5" s="1"/>
  <c r="H361" i="5"/>
  <c r="I361" i="5" s="1"/>
  <c r="H377" i="5"/>
  <c r="I377" i="5" s="1"/>
  <c r="H393" i="5"/>
  <c r="I393" i="5" s="1"/>
  <c r="H441" i="5"/>
  <c r="I441" i="5" s="1"/>
  <c r="H465" i="5"/>
  <c r="I465" i="5" s="1"/>
  <c r="H497" i="5"/>
  <c r="I497" i="5" s="1"/>
  <c r="H521" i="5"/>
  <c r="I521" i="5" s="1"/>
  <c r="H529" i="5"/>
  <c r="I529" i="5" s="1"/>
  <c r="F24" i="5"/>
  <c r="B34" i="7" s="1"/>
  <c r="F56" i="5"/>
  <c r="B66" i="7" s="1"/>
  <c r="F80" i="5"/>
  <c r="B90" i="7" s="1"/>
  <c r="F116" i="5"/>
  <c r="B126" i="7" s="1"/>
  <c r="F140" i="5"/>
  <c r="B150" i="7" s="1"/>
  <c r="F164" i="5"/>
  <c r="F188" i="5"/>
  <c r="F216" i="5"/>
  <c r="F240" i="5"/>
  <c r="F268" i="5"/>
  <c r="F296" i="5"/>
  <c r="F324" i="5"/>
  <c r="F348" i="5"/>
  <c r="F380" i="5"/>
  <c r="F404" i="5"/>
  <c r="H404" i="5" s="1"/>
  <c r="I404" i="5" s="1"/>
  <c r="F428" i="5"/>
  <c r="F460" i="5"/>
  <c r="F484" i="5"/>
  <c r="F516" i="5"/>
  <c r="B21" i="3"/>
  <c r="D20" i="3"/>
  <c r="X11" i="5"/>
  <c r="H11" i="5"/>
  <c r="W11" i="5"/>
  <c r="W19" i="5"/>
  <c r="D28" i="3"/>
  <c r="B37" i="3"/>
  <c r="D36" i="3"/>
  <c r="H27" i="5"/>
  <c r="D44" i="3"/>
  <c r="H35" i="5"/>
  <c r="B53" i="3"/>
  <c r="H43" i="5"/>
  <c r="D52" i="3"/>
  <c r="B61" i="3"/>
  <c r="D60" i="3"/>
  <c r="D68" i="3"/>
  <c r="B77" i="3"/>
  <c r="D76" i="3"/>
  <c r="H67" i="5"/>
  <c r="D84" i="3"/>
  <c r="B93" i="3"/>
  <c r="D92" i="3"/>
  <c r="H83" i="5"/>
  <c r="D100" i="3"/>
  <c r="B109" i="3"/>
  <c r="D108" i="3"/>
  <c r="H99" i="5"/>
  <c r="D116" i="3"/>
  <c r="B125" i="3"/>
  <c r="H115" i="5"/>
  <c r="C125" i="7" s="1"/>
  <c r="D124" i="3"/>
  <c r="B133" i="3"/>
  <c r="D132" i="3"/>
  <c r="H131" i="5"/>
  <c r="C141" i="7" s="1"/>
  <c r="D140" i="3"/>
  <c r="D148" i="3"/>
  <c r="H147" i="5"/>
  <c r="C157" i="7" s="1"/>
  <c r="B157" i="3"/>
  <c r="D156" i="3"/>
  <c r="D164" i="3"/>
  <c r="B173" i="3"/>
  <c r="D172" i="3"/>
  <c r="H163" i="5"/>
  <c r="C173" i="7" s="1"/>
  <c r="D180" i="3"/>
  <c r="D188" i="3"/>
  <c r="H179" i="5"/>
  <c r="I179" i="5" s="1"/>
  <c r="H195" i="5"/>
  <c r="I195" i="5" s="1"/>
  <c r="H203" i="5"/>
  <c r="I203" i="5" s="1"/>
  <c r="H211" i="5"/>
  <c r="I211" i="5" s="1"/>
  <c r="H227" i="5"/>
  <c r="I227" i="5" s="1"/>
  <c r="H235" i="5"/>
  <c r="I235" i="5" s="1"/>
  <c r="H243" i="5"/>
  <c r="I243" i="5" s="1"/>
  <c r="H259" i="5"/>
  <c r="I259" i="5" s="1"/>
  <c r="H267" i="5"/>
  <c r="I267" i="5" s="1"/>
  <c r="H275" i="5"/>
  <c r="I275" i="5" s="1"/>
  <c r="H291" i="5"/>
  <c r="I291" i="5" s="1"/>
  <c r="H299" i="5"/>
  <c r="I299" i="5" s="1"/>
  <c r="H323" i="5"/>
  <c r="I323" i="5" s="1"/>
  <c r="H331" i="5"/>
  <c r="I331" i="5" s="1"/>
  <c r="H339" i="5"/>
  <c r="I339" i="5" s="1"/>
  <c r="H347" i="5"/>
  <c r="I347" i="5" s="1"/>
  <c r="H363" i="5"/>
  <c r="I363" i="5" s="1"/>
  <c r="H379" i="5"/>
  <c r="I379" i="5" s="1"/>
  <c r="H395" i="5"/>
  <c r="I395" i="5" s="1"/>
  <c r="H411" i="5"/>
  <c r="I411" i="5" s="1"/>
  <c r="H427" i="5"/>
  <c r="I427" i="5" s="1"/>
  <c r="H443" i="5"/>
  <c r="I443" i="5" s="1"/>
  <c r="H459" i="5"/>
  <c r="I459" i="5" s="1"/>
  <c r="H475" i="5"/>
  <c r="I475" i="5" s="1"/>
  <c r="H491" i="5"/>
  <c r="I491" i="5" s="1"/>
  <c r="H507" i="5"/>
  <c r="I507" i="5" s="1"/>
  <c r="H523" i="5"/>
  <c r="I523" i="5" s="1"/>
  <c r="AD8" i="6"/>
  <c r="AE8" i="6" s="1"/>
  <c r="J3" i="6"/>
  <c r="Y27" i="6"/>
  <c r="AA29" i="6" s="1"/>
  <c r="D2" i="5"/>
  <c r="J436" i="8" l="1"/>
  <c r="K61" i="8"/>
  <c r="H151" i="5"/>
  <c r="C161" i="7" s="1"/>
  <c r="X15" i="5"/>
  <c r="M93" i="8"/>
  <c r="J500" i="8"/>
  <c r="B48" i="3"/>
  <c r="B164" i="3"/>
  <c r="B136" i="3"/>
  <c r="H37" i="5"/>
  <c r="B128" i="3"/>
  <c r="K240" i="8"/>
  <c r="J232" i="8"/>
  <c r="I72" i="8"/>
  <c r="I117" i="8"/>
  <c r="L117" i="8" s="1"/>
  <c r="M49" i="8"/>
  <c r="M53" i="8"/>
  <c r="M492" i="8"/>
  <c r="M177" i="8"/>
  <c r="J348" i="8"/>
  <c r="J372" i="8"/>
  <c r="L372" i="8" s="1"/>
  <c r="M480" i="8"/>
  <c r="I340" i="8"/>
  <c r="I292" i="8"/>
  <c r="I121" i="8"/>
  <c r="J264" i="8"/>
  <c r="L264" i="8" s="1"/>
  <c r="I133" i="8"/>
  <c r="K104" i="8"/>
  <c r="L104" i="8" s="1"/>
  <c r="J244" i="8"/>
  <c r="J28" i="8"/>
  <c r="K53" i="8"/>
  <c r="J56" i="8"/>
  <c r="L56" i="8" s="1"/>
  <c r="I153" i="8"/>
  <c r="J45" i="8"/>
  <c r="I181" i="8"/>
  <c r="I176" i="8"/>
  <c r="J41" i="8"/>
  <c r="J536" i="8"/>
  <c r="W16" i="8"/>
  <c r="M201" i="8"/>
  <c r="I33" i="8"/>
  <c r="K508" i="8"/>
  <c r="M48" i="8"/>
  <c r="M89" i="8"/>
  <c r="I332" i="8"/>
  <c r="J280" i="8"/>
  <c r="K128" i="8"/>
  <c r="J480" i="8"/>
  <c r="L480" i="8" s="1"/>
  <c r="J193" i="8"/>
  <c r="X9" i="8"/>
  <c r="M153" i="8"/>
  <c r="M140" i="8"/>
  <c r="J476" i="8"/>
  <c r="L476" i="8" s="1"/>
  <c r="M76" i="8"/>
  <c r="J128" i="8"/>
  <c r="K476" i="8"/>
  <c r="J384" i="8"/>
  <c r="I348" i="8"/>
  <c r="I113" i="8"/>
  <c r="J184" i="8"/>
  <c r="K352" i="8"/>
  <c r="K288" i="8"/>
  <c r="K536" i="8"/>
  <c r="X16" i="8"/>
  <c r="M205" i="8"/>
  <c r="J201" i="8"/>
  <c r="M508" i="8"/>
  <c r="K48" i="8"/>
  <c r="M320" i="8"/>
  <c r="M29" i="8"/>
  <c r="J96" i="8"/>
  <c r="J120" i="8"/>
  <c r="L120" i="8" s="1"/>
  <c r="W9" i="8"/>
  <c r="M308" i="8"/>
  <c r="M69" i="8"/>
  <c r="K76" i="8"/>
  <c r="L76" i="8" s="1"/>
  <c r="I288" i="8"/>
  <c r="I472" i="8"/>
  <c r="I252" i="8"/>
  <c r="M456" i="8"/>
  <c r="J121" i="8"/>
  <c r="J205" i="8"/>
  <c r="M185" i="8"/>
  <c r="J508" i="8"/>
  <c r="L508" i="8" s="1"/>
  <c r="K332" i="8"/>
  <c r="M292" i="8"/>
  <c r="K252" i="8"/>
  <c r="L252" i="8" s="1"/>
  <c r="K120" i="8"/>
  <c r="M240" i="8"/>
  <c r="J432" i="8"/>
  <c r="J53" i="8"/>
  <c r="M516" i="8"/>
  <c r="M464" i="8"/>
  <c r="K105" i="8"/>
  <c r="L105" i="8" s="1"/>
  <c r="I112" i="8"/>
  <c r="I352" i="8"/>
  <c r="K112" i="8"/>
  <c r="I205" i="8"/>
  <c r="J185" i="8"/>
  <c r="K113" i="8"/>
  <c r="L188" i="8"/>
  <c r="K432" i="8"/>
  <c r="M524" i="8"/>
  <c r="K33" i="8"/>
  <c r="M384" i="8"/>
  <c r="I237" i="8"/>
  <c r="L237" i="8" s="1"/>
  <c r="I40" i="8"/>
  <c r="I69" i="8"/>
  <c r="J209" i="8"/>
  <c r="M113" i="8"/>
  <c r="I76" i="8"/>
  <c r="K504" i="8"/>
  <c r="J48" i="8"/>
  <c r="L48" i="8" s="1"/>
  <c r="K404" i="8"/>
  <c r="I77" i="8"/>
  <c r="M476" i="8"/>
  <c r="K28" i="8"/>
  <c r="J72" i="8"/>
  <c r="L209" i="8"/>
  <c r="I105" i="8"/>
  <c r="M372" i="8"/>
  <c r="K144" i="8"/>
  <c r="K516" i="8"/>
  <c r="L516" i="8" s="1"/>
  <c r="J388" i="8"/>
  <c r="K96" i="8"/>
  <c r="M264" i="8"/>
  <c r="M105" i="8"/>
  <c r="I428" i="8"/>
  <c r="M368" i="8"/>
  <c r="K368" i="8"/>
  <c r="L368" i="8" s="1"/>
  <c r="M184" i="8"/>
  <c r="M96" i="8"/>
  <c r="K180" i="8"/>
  <c r="L180" i="8" s="1"/>
  <c r="L201" i="8"/>
  <c r="M209" i="8"/>
  <c r="J160" i="8"/>
  <c r="B159" i="3"/>
  <c r="X14" i="5"/>
  <c r="B33" i="3"/>
  <c r="H126" i="5"/>
  <c r="C136" i="7" s="1"/>
  <c r="B111" i="3"/>
  <c r="H101" i="5"/>
  <c r="B69" i="3"/>
  <c r="H174" i="5"/>
  <c r="C184" i="7" s="1"/>
  <c r="B57" i="3"/>
  <c r="H142" i="5"/>
  <c r="C152" i="7" s="1"/>
  <c r="B112" i="3"/>
  <c r="H47" i="5"/>
  <c r="B141" i="3"/>
  <c r="H90" i="5"/>
  <c r="H10" i="5"/>
  <c r="H60" i="5"/>
  <c r="H149" i="5"/>
  <c r="C159" i="7" s="1"/>
  <c r="B95" i="3"/>
  <c r="B152" i="3"/>
  <c r="W15" i="5"/>
  <c r="I492" i="8"/>
  <c r="L492" i="8" s="1"/>
  <c r="B25" i="3"/>
  <c r="I464" i="8"/>
  <c r="L464" i="8" s="1"/>
  <c r="M104" i="8"/>
  <c r="K184" i="8"/>
  <c r="I456" i="8"/>
  <c r="H85" i="5"/>
  <c r="H59" i="5"/>
  <c r="I148" i="8"/>
  <c r="K40" i="8"/>
  <c r="J148" i="8"/>
  <c r="K524" i="8"/>
  <c r="L524" i="8" s="1"/>
  <c r="K160" i="8"/>
  <c r="B161" i="3"/>
  <c r="W23" i="5"/>
  <c r="X23" i="5"/>
  <c r="H23" i="5"/>
  <c r="K456" i="8"/>
  <c r="J412" i="8"/>
  <c r="L412" i="8" s="1"/>
  <c r="I308" i="8"/>
  <c r="L308" i="8" s="1"/>
  <c r="I384" i="8"/>
  <c r="L384" i="8" s="1"/>
  <c r="K45" i="8"/>
  <c r="L45" i="8" s="1"/>
  <c r="K89" i="8"/>
  <c r="I89" i="8"/>
  <c r="J448" i="8"/>
  <c r="L448" i="8" s="1"/>
  <c r="I388" i="8"/>
  <c r="J472" i="8"/>
  <c r="L472" i="8" s="1"/>
  <c r="W10" i="5"/>
  <c r="H167" i="5"/>
  <c r="C177" i="7" s="1"/>
  <c r="B129" i="3"/>
  <c r="H31" i="5"/>
  <c r="K400" i="8"/>
  <c r="B20" i="3"/>
  <c r="B169" i="3"/>
  <c r="B121" i="3"/>
  <c r="B89" i="3"/>
  <c r="H7" i="5"/>
  <c r="L156" i="8"/>
  <c r="B41" i="3"/>
  <c r="X7" i="5"/>
  <c r="K388" i="8"/>
  <c r="B6" i="8"/>
  <c r="D3" i="8" s="1"/>
  <c r="K3" i="6"/>
  <c r="H66" i="5"/>
  <c r="H95" i="5"/>
  <c r="J428" i="8"/>
  <c r="M65" i="8"/>
  <c r="B17" i="3"/>
  <c r="B47" i="3"/>
  <c r="I65" i="8"/>
  <c r="K225" i="8"/>
  <c r="L225" i="8" s="1"/>
  <c r="B105" i="3"/>
  <c r="M316" i="8"/>
  <c r="J400" i="8"/>
  <c r="K65" i="8"/>
  <c r="K232" i="8"/>
  <c r="L232" i="8" s="1"/>
  <c r="X21" i="5"/>
  <c r="L528" i="8"/>
  <c r="H119" i="5"/>
  <c r="C129" i="7" s="1"/>
  <c r="B177" i="3"/>
  <c r="H79" i="5"/>
  <c r="B31" i="3"/>
  <c r="B73" i="3"/>
  <c r="I312" i="8"/>
  <c r="K428" i="8"/>
  <c r="M288" i="8"/>
  <c r="I97" i="8"/>
  <c r="L97" i="8" s="1"/>
  <c r="H159" i="5"/>
  <c r="C169" i="7" s="1"/>
  <c r="B137" i="3"/>
  <c r="L112" i="8"/>
  <c r="J49" i="8"/>
  <c r="L49" i="8" s="1"/>
  <c r="M204" i="8"/>
  <c r="B49" i="3"/>
  <c r="H143" i="5"/>
  <c r="C153" i="7" s="1"/>
  <c r="I204" i="8"/>
  <c r="I241" i="8"/>
  <c r="L241" i="8" s="1"/>
  <c r="K292" i="8"/>
  <c r="L292" i="8" s="1"/>
  <c r="B145" i="3"/>
  <c r="H63" i="5"/>
  <c r="C73" i="7" s="1"/>
  <c r="M176" i="8"/>
  <c r="M241" i="8"/>
  <c r="M340" i="8"/>
  <c r="H55" i="5"/>
  <c r="B153" i="3"/>
  <c r="H111" i="5"/>
  <c r="C121" i="7" s="1"/>
  <c r="B65" i="3"/>
  <c r="J320" i="8"/>
  <c r="L320" i="8" s="1"/>
  <c r="H135" i="5"/>
  <c r="C145" i="7" s="1"/>
  <c r="H103" i="5"/>
  <c r="C113" i="7" s="1"/>
  <c r="H127" i="5"/>
  <c r="C137" i="7" s="1"/>
  <c r="B113" i="3"/>
  <c r="H39" i="5"/>
  <c r="H15" i="5"/>
  <c r="K204" i="8"/>
  <c r="J137" i="8"/>
  <c r="L137" i="8" s="1"/>
  <c r="F540" i="8"/>
  <c r="H540" i="8" s="1"/>
  <c r="F540" i="5"/>
  <c r="H540" i="5" s="1"/>
  <c r="I540" i="5" s="1"/>
  <c r="L540" i="5" s="1"/>
  <c r="G541" i="8"/>
  <c r="G541" i="5"/>
  <c r="D4" i="8"/>
  <c r="N344" i="8" s="1"/>
  <c r="L348" i="8"/>
  <c r="L344" i="8"/>
  <c r="L376" i="8"/>
  <c r="L53" i="8"/>
  <c r="L356" i="8"/>
  <c r="L108" i="8"/>
  <c r="L140" i="8"/>
  <c r="L424" i="8"/>
  <c r="L40" i="8"/>
  <c r="L236" i="8"/>
  <c r="L176" i="8"/>
  <c r="L128" i="8"/>
  <c r="L536" i="8"/>
  <c r="L316" i="8"/>
  <c r="L73" i="8"/>
  <c r="L440" i="8"/>
  <c r="L212" i="8"/>
  <c r="L109" i="8"/>
  <c r="L29" i="8"/>
  <c r="L124" i="8"/>
  <c r="L488" i="8"/>
  <c r="L220" i="8"/>
  <c r="L192" i="8"/>
  <c r="L217" i="8"/>
  <c r="L61" i="8"/>
  <c r="L32" i="8"/>
  <c r="L173" i="8"/>
  <c r="L328" i="8"/>
  <c r="L224" i="8"/>
  <c r="L144" i="8"/>
  <c r="L129" i="8"/>
  <c r="L100" i="8"/>
  <c r="L340" i="8"/>
  <c r="L88" i="8"/>
  <c r="L504" i="8"/>
  <c r="L260" i="8"/>
  <c r="L352" i="8"/>
  <c r="L404" i="8"/>
  <c r="L336" i="8"/>
  <c r="L304" i="8"/>
  <c r="L512" i="8"/>
  <c r="L444" i="8"/>
  <c r="L189" i="8"/>
  <c r="L141" i="8"/>
  <c r="L332" i="8"/>
  <c r="L136" i="8"/>
  <c r="L360" i="8"/>
  <c r="L272" i="8"/>
  <c r="L197" i="8"/>
  <c r="L68" i="8"/>
  <c r="L33" i="8"/>
  <c r="L157" i="8"/>
  <c r="L280" i="8"/>
  <c r="L152" i="8"/>
  <c r="L520" i="8"/>
  <c r="L69" i="8"/>
  <c r="L153" i="8"/>
  <c r="L121" i="8"/>
  <c r="L41" i="8"/>
  <c r="L64" i="8"/>
  <c r="L500" i="8"/>
  <c r="L93" i="8"/>
  <c r="L416" i="8"/>
  <c r="L392" i="8"/>
  <c r="L200" i="8"/>
  <c r="L221" i="8"/>
  <c r="L168" i="8"/>
  <c r="L248" i="8"/>
  <c r="L460" i="8"/>
  <c r="L400" i="8"/>
  <c r="L496" i="8"/>
  <c r="L532" i="8"/>
  <c r="L240" i="8"/>
  <c r="L208" i="8"/>
  <c r="L436" i="8"/>
  <c r="L133" i="8"/>
  <c r="L125" i="8"/>
  <c r="N256" i="8"/>
  <c r="L113" i="8"/>
  <c r="L72" i="8"/>
  <c r="L408" i="8"/>
  <c r="L284" i="8"/>
  <c r="L185" i="8"/>
  <c r="L177" i="8"/>
  <c r="L428" i="8"/>
  <c r="L244" i="8"/>
  <c r="N244" i="8" s="1"/>
  <c r="L96" i="8"/>
  <c r="L52" i="8"/>
  <c r="R60" i="5"/>
  <c r="R60" i="8"/>
  <c r="R177" i="5"/>
  <c r="R177" i="8"/>
  <c r="R97" i="5"/>
  <c r="R97" i="8"/>
  <c r="R372" i="5"/>
  <c r="R372" i="8"/>
  <c r="R436" i="5"/>
  <c r="R436" i="8"/>
  <c r="R192" i="5"/>
  <c r="R192" i="8"/>
  <c r="R132" i="5"/>
  <c r="R132" i="8"/>
  <c r="R416" i="5"/>
  <c r="R416" i="8"/>
  <c r="R200" i="5"/>
  <c r="R200" i="8"/>
  <c r="R77" i="5"/>
  <c r="R77" i="8"/>
  <c r="J479" i="8"/>
  <c r="K479" i="8"/>
  <c r="M479" i="8"/>
  <c r="I479" i="8"/>
  <c r="J431" i="8"/>
  <c r="M431" i="8"/>
  <c r="I431" i="8"/>
  <c r="K431" i="8"/>
  <c r="J367" i="8"/>
  <c r="M367" i="8"/>
  <c r="I367" i="8"/>
  <c r="K367" i="8"/>
  <c r="J319" i="8"/>
  <c r="M319" i="8"/>
  <c r="K319" i="8"/>
  <c r="I319" i="8"/>
  <c r="J239" i="8"/>
  <c r="K239" i="8"/>
  <c r="M239" i="8"/>
  <c r="I239" i="8"/>
  <c r="K159" i="8"/>
  <c r="J159" i="8"/>
  <c r="I159" i="8"/>
  <c r="M159" i="8"/>
  <c r="M111" i="8"/>
  <c r="K111" i="8"/>
  <c r="I111" i="8"/>
  <c r="J111" i="8"/>
  <c r="M63" i="8"/>
  <c r="J63" i="8"/>
  <c r="I63" i="8"/>
  <c r="K63" i="8"/>
  <c r="W15" i="8"/>
  <c r="X15" i="8"/>
  <c r="H15" i="8"/>
  <c r="K538" i="8"/>
  <c r="J538" i="8"/>
  <c r="M538" i="8"/>
  <c r="I538" i="8"/>
  <c r="M493" i="8"/>
  <c r="J493" i="8"/>
  <c r="I493" i="8"/>
  <c r="K493" i="8"/>
  <c r="J429" i="8"/>
  <c r="K429" i="8"/>
  <c r="I429" i="8"/>
  <c r="M429" i="8"/>
  <c r="M349" i="8"/>
  <c r="K349" i="8"/>
  <c r="J349" i="8"/>
  <c r="I349" i="8"/>
  <c r="I269" i="8"/>
  <c r="M269" i="8"/>
  <c r="K269" i="8"/>
  <c r="J269" i="8"/>
  <c r="W21" i="8"/>
  <c r="H21" i="8"/>
  <c r="X21" i="8"/>
  <c r="I534" i="8"/>
  <c r="K534" i="8"/>
  <c r="M534" i="8"/>
  <c r="J534" i="8"/>
  <c r="K470" i="8"/>
  <c r="J470" i="8"/>
  <c r="M470" i="8"/>
  <c r="I470" i="8"/>
  <c r="J406" i="8"/>
  <c r="M406" i="8"/>
  <c r="K406" i="8"/>
  <c r="I406" i="8"/>
  <c r="J326" i="8"/>
  <c r="I326" i="8"/>
  <c r="M326" i="8"/>
  <c r="K326" i="8"/>
  <c r="K278" i="8"/>
  <c r="J278" i="8"/>
  <c r="M278" i="8"/>
  <c r="I278" i="8"/>
  <c r="K198" i="8"/>
  <c r="J198" i="8"/>
  <c r="M198" i="8"/>
  <c r="I198" i="8"/>
  <c r="K118" i="8"/>
  <c r="I118" i="8"/>
  <c r="M118" i="8"/>
  <c r="J118" i="8"/>
  <c r="K38" i="8"/>
  <c r="J38" i="8"/>
  <c r="M38" i="8"/>
  <c r="I38" i="8"/>
  <c r="J514" i="8"/>
  <c r="I514" i="8"/>
  <c r="M514" i="8"/>
  <c r="K514" i="8"/>
  <c r="J290" i="8"/>
  <c r="M290" i="8"/>
  <c r="K290" i="8"/>
  <c r="I290" i="8"/>
  <c r="K122" i="8"/>
  <c r="I122" i="8"/>
  <c r="J122" i="8"/>
  <c r="M122" i="8"/>
  <c r="R499" i="5"/>
  <c r="R499" i="8"/>
  <c r="R435" i="5"/>
  <c r="R435" i="8"/>
  <c r="R371" i="5"/>
  <c r="R371" i="8"/>
  <c r="R323" i="5"/>
  <c r="R323" i="8"/>
  <c r="R243" i="5"/>
  <c r="R243" i="8"/>
  <c r="R163" i="5"/>
  <c r="R163" i="8"/>
  <c r="R67" i="5"/>
  <c r="R67" i="8"/>
  <c r="R506" i="5"/>
  <c r="R506" i="8"/>
  <c r="R426" i="5"/>
  <c r="R426" i="8"/>
  <c r="R346" i="5"/>
  <c r="R346" i="8"/>
  <c r="R266" i="5"/>
  <c r="R266" i="8"/>
  <c r="R202" i="5"/>
  <c r="R202" i="8"/>
  <c r="R106" i="5"/>
  <c r="R106" i="8"/>
  <c r="R525" i="5"/>
  <c r="R525" i="8"/>
  <c r="R445" i="5"/>
  <c r="R445" i="8"/>
  <c r="R365" i="5"/>
  <c r="R365" i="8"/>
  <c r="R285" i="5"/>
  <c r="R285" i="8"/>
  <c r="R519" i="5"/>
  <c r="R519" i="8"/>
  <c r="R439" i="5"/>
  <c r="R439" i="8"/>
  <c r="R359" i="5"/>
  <c r="R359" i="8"/>
  <c r="R279" i="5"/>
  <c r="R279" i="8"/>
  <c r="R199" i="5"/>
  <c r="R199" i="8"/>
  <c r="R119" i="5"/>
  <c r="R119" i="8"/>
  <c r="R39" i="5"/>
  <c r="R39" i="8"/>
  <c r="R494" i="5"/>
  <c r="R494" i="8"/>
  <c r="R414" i="5"/>
  <c r="R414" i="8"/>
  <c r="R334" i="5"/>
  <c r="R334" i="8"/>
  <c r="R254" i="5"/>
  <c r="R254" i="8"/>
  <c r="R142" i="5"/>
  <c r="R142" i="8"/>
  <c r="R62" i="5"/>
  <c r="R62" i="8"/>
  <c r="R521" i="5"/>
  <c r="R521" i="8"/>
  <c r="R441" i="5"/>
  <c r="R441" i="8"/>
  <c r="R361" i="5"/>
  <c r="R361" i="8"/>
  <c r="R265" i="5"/>
  <c r="R265" i="8"/>
  <c r="R516" i="5"/>
  <c r="R516" i="8"/>
  <c r="R140" i="5"/>
  <c r="R140" i="8"/>
  <c r="H106" i="5"/>
  <c r="C116" i="7" s="1"/>
  <c r="B44" i="3"/>
  <c r="R432" i="5"/>
  <c r="R432" i="8"/>
  <c r="R384" i="5"/>
  <c r="R384" i="8"/>
  <c r="R344" i="5"/>
  <c r="R344" i="8"/>
  <c r="R236" i="5"/>
  <c r="R236" i="8"/>
  <c r="R104" i="5"/>
  <c r="R104" i="8"/>
  <c r="R40" i="5"/>
  <c r="R40" i="8"/>
  <c r="R468" i="5"/>
  <c r="R468" i="8"/>
  <c r="R376" i="5"/>
  <c r="R376" i="8"/>
  <c r="R284" i="5"/>
  <c r="R284" i="8"/>
  <c r="R180" i="5"/>
  <c r="R180" i="8"/>
  <c r="R88" i="5"/>
  <c r="R88" i="8"/>
  <c r="R237" i="5"/>
  <c r="R237" i="8"/>
  <c r="R197" i="5"/>
  <c r="R197" i="8"/>
  <c r="R181" i="5"/>
  <c r="R181" i="8"/>
  <c r="B175" i="3"/>
  <c r="R133" i="5"/>
  <c r="R133" i="8"/>
  <c r="R117" i="5"/>
  <c r="R117" i="8"/>
  <c r="R29" i="5"/>
  <c r="R29" i="8"/>
  <c r="R5" i="5"/>
  <c r="R5" i="8"/>
  <c r="R492" i="5"/>
  <c r="R492" i="8"/>
  <c r="R400" i="5"/>
  <c r="R400" i="8"/>
  <c r="R304" i="5"/>
  <c r="R304" i="8"/>
  <c r="R204" i="5"/>
  <c r="R204" i="8"/>
  <c r="R112" i="5"/>
  <c r="R112" i="8"/>
  <c r="R3" i="5"/>
  <c r="R3" i="8"/>
  <c r="R488" i="5"/>
  <c r="R488" i="8"/>
  <c r="R424" i="5"/>
  <c r="R424" i="8"/>
  <c r="R288" i="5"/>
  <c r="R288" i="8"/>
  <c r="R156" i="5"/>
  <c r="R156" i="8"/>
  <c r="R32" i="5"/>
  <c r="R32" i="8"/>
  <c r="L193" i="8"/>
  <c r="J44" i="8"/>
  <c r="M44" i="8"/>
  <c r="K44" i="8"/>
  <c r="I44" i="8"/>
  <c r="M16" i="8"/>
  <c r="J16" i="8"/>
  <c r="K16" i="8"/>
  <c r="I16" i="8"/>
  <c r="J149" i="8"/>
  <c r="M149" i="8"/>
  <c r="K149" i="8"/>
  <c r="I149" i="8"/>
  <c r="M5" i="8"/>
  <c r="J5" i="8"/>
  <c r="K5" i="8"/>
  <c r="I5" i="8"/>
  <c r="M59" i="8"/>
  <c r="I59" i="8"/>
  <c r="J59" i="8"/>
  <c r="K59" i="8"/>
  <c r="I521" i="8"/>
  <c r="K521" i="8"/>
  <c r="J521" i="8"/>
  <c r="M521" i="8"/>
  <c r="M489" i="8"/>
  <c r="K489" i="8"/>
  <c r="I489" i="8"/>
  <c r="J489" i="8"/>
  <c r="M457" i="8"/>
  <c r="J457" i="8"/>
  <c r="I457" i="8"/>
  <c r="K457" i="8"/>
  <c r="J417" i="8"/>
  <c r="M417" i="8"/>
  <c r="K417" i="8"/>
  <c r="I417" i="8"/>
  <c r="J385" i="8"/>
  <c r="M385" i="8"/>
  <c r="K385" i="8"/>
  <c r="I385" i="8"/>
  <c r="M353" i="8"/>
  <c r="J353" i="8"/>
  <c r="K353" i="8"/>
  <c r="I353" i="8"/>
  <c r="K313" i="8"/>
  <c r="J313" i="8"/>
  <c r="M313" i="8"/>
  <c r="I313" i="8"/>
  <c r="M289" i="8"/>
  <c r="I289" i="8"/>
  <c r="J289" i="8"/>
  <c r="K289" i="8"/>
  <c r="K265" i="8"/>
  <c r="J265" i="8"/>
  <c r="I265" i="8"/>
  <c r="M265" i="8"/>
  <c r="J233" i="8"/>
  <c r="I233" i="8"/>
  <c r="K233" i="8"/>
  <c r="M233" i="8"/>
  <c r="M81" i="8"/>
  <c r="J81" i="8"/>
  <c r="I81" i="8"/>
  <c r="K81" i="8"/>
  <c r="M17" i="8"/>
  <c r="K17" i="8"/>
  <c r="J17" i="8"/>
  <c r="I17" i="8"/>
  <c r="M116" i="8"/>
  <c r="K116" i="8"/>
  <c r="J116" i="8"/>
  <c r="I116" i="8"/>
  <c r="K474" i="8"/>
  <c r="J474" i="8"/>
  <c r="M474" i="8"/>
  <c r="I474" i="8"/>
  <c r="M402" i="8"/>
  <c r="I402" i="8"/>
  <c r="K402" i="8"/>
  <c r="J402" i="8"/>
  <c r="J338" i="8"/>
  <c r="M338" i="8"/>
  <c r="I338" i="8"/>
  <c r="K338" i="8"/>
  <c r="J274" i="8"/>
  <c r="M274" i="8"/>
  <c r="I274" i="8"/>
  <c r="K274" i="8"/>
  <c r="M218" i="8"/>
  <c r="J218" i="8"/>
  <c r="K218" i="8"/>
  <c r="I218" i="8"/>
  <c r="I138" i="8"/>
  <c r="J138" i="8"/>
  <c r="M138" i="8"/>
  <c r="K138" i="8"/>
  <c r="J66" i="8"/>
  <c r="K66" i="8"/>
  <c r="M66" i="8"/>
  <c r="I66" i="8"/>
  <c r="H10" i="8"/>
  <c r="W10" i="8"/>
  <c r="X10" i="8"/>
  <c r="M3" i="8"/>
  <c r="K3" i="8"/>
  <c r="J3" i="8"/>
  <c r="I3" i="8"/>
  <c r="L364" i="8"/>
  <c r="J300" i="8"/>
  <c r="M300" i="8"/>
  <c r="K300" i="8"/>
  <c r="I300" i="8"/>
  <c r="J196" i="8"/>
  <c r="I196" i="8"/>
  <c r="K196" i="8"/>
  <c r="M196" i="8"/>
  <c r="J347" i="8"/>
  <c r="K347" i="8"/>
  <c r="I347" i="8"/>
  <c r="M347" i="8"/>
  <c r="K529" i="8"/>
  <c r="I529" i="8"/>
  <c r="J529" i="8"/>
  <c r="M529" i="8"/>
  <c r="M497" i="8"/>
  <c r="I497" i="8"/>
  <c r="K497" i="8"/>
  <c r="J497" i="8"/>
  <c r="J465" i="8"/>
  <c r="M465" i="8"/>
  <c r="K465" i="8"/>
  <c r="I465" i="8"/>
  <c r="J441" i="8"/>
  <c r="I441" i="8"/>
  <c r="K441" i="8"/>
  <c r="M441" i="8"/>
  <c r="M409" i="8"/>
  <c r="J409" i="8"/>
  <c r="K409" i="8"/>
  <c r="I409" i="8"/>
  <c r="M377" i="8"/>
  <c r="J377" i="8"/>
  <c r="K377" i="8"/>
  <c r="I377" i="8"/>
  <c r="M345" i="8"/>
  <c r="J345" i="8"/>
  <c r="I345" i="8"/>
  <c r="K345" i="8"/>
  <c r="M321" i="8"/>
  <c r="K321" i="8"/>
  <c r="J321" i="8"/>
  <c r="I321" i="8"/>
  <c r="K273" i="8"/>
  <c r="M273" i="8"/>
  <c r="I273" i="8"/>
  <c r="J273" i="8"/>
  <c r="J169" i="8"/>
  <c r="M169" i="8"/>
  <c r="I169" i="8"/>
  <c r="K169" i="8"/>
  <c r="M25" i="8"/>
  <c r="K25" i="8"/>
  <c r="I25" i="8"/>
  <c r="J25" i="8"/>
  <c r="M9" i="8"/>
  <c r="K9" i="8"/>
  <c r="J9" i="8"/>
  <c r="I9" i="8"/>
  <c r="L396" i="8"/>
  <c r="M12" i="8"/>
  <c r="J12" i="8"/>
  <c r="K12" i="8"/>
  <c r="I12" i="8"/>
  <c r="L132" i="8"/>
  <c r="M8" i="8"/>
  <c r="J8" i="8"/>
  <c r="K8" i="8"/>
  <c r="I8" i="8"/>
  <c r="I523" i="8"/>
  <c r="J523" i="8"/>
  <c r="K523" i="8"/>
  <c r="M523" i="8"/>
  <c r="J507" i="8"/>
  <c r="M507" i="8"/>
  <c r="K507" i="8"/>
  <c r="I507" i="8"/>
  <c r="J491" i="8"/>
  <c r="M491" i="8"/>
  <c r="I491" i="8"/>
  <c r="K491" i="8"/>
  <c r="J475" i="8"/>
  <c r="M475" i="8"/>
  <c r="K475" i="8"/>
  <c r="I475" i="8"/>
  <c r="J459" i="8"/>
  <c r="M459" i="8"/>
  <c r="K459" i="8"/>
  <c r="I459" i="8"/>
  <c r="J443" i="8"/>
  <c r="M443" i="8"/>
  <c r="K443" i="8"/>
  <c r="I443" i="8"/>
  <c r="J427" i="8"/>
  <c r="I427" i="8"/>
  <c r="M427" i="8"/>
  <c r="K427" i="8"/>
  <c r="J411" i="8"/>
  <c r="K411" i="8"/>
  <c r="M411" i="8"/>
  <c r="I411" i="8"/>
  <c r="M395" i="8"/>
  <c r="I395" i="8"/>
  <c r="J395" i="8"/>
  <c r="K395" i="8"/>
  <c r="M379" i="8"/>
  <c r="J379" i="8"/>
  <c r="I379" i="8"/>
  <c r="K379" i="8"/>
  <c r="M363" i="8"/>
  <c r="I363" i="8"/>
  <c r="K363" i="8"/>
  <c r="J363" i="8"/>
  <c r="M339" i="8"/>
  <c r="J339" i="8"/>
  <c r="K339" i="8"/>
  <c r="I339" i="8"/>
  <c r="K323" i="8"/>
  <c r="M323" i="8"/>
  <c r="J323" i="8"/>
  <c r="I323" i="8"/>
  <c r="J307" i="8"/>
  <c r="M307" i="8"/>
  <c r="I307" i="8"/>
  <c r="K307" i="8"/>
  <c r="K291" i="8"/>
  <c r="J291" i="8"/>
  <c r="I291" i="8"/>
  <c r="M291" i="8"/>
  <c r="J275" i="8"/>
  <c r="K275" i="8"/>
  <c r="M275" i="8"/>
  <c r="I275" i="8"/>
  <c r="M259" i="8"/>
  <c r="K259" i="8"/>
  <c r="J259" i="8"/>
  <c r="I259" i="8"/>
  <c r="M243" i="8"/>
  <c r="K243" i="8"/>
  <c r="J243" i="8"/>
  <c r="I243" i="8"/>
  <c r="K227" i="8"/>
  <c r="M227" i="8"/>
  <c r="J227" i="8"/>
  <c r="I227" i="8"/>
  <c r="K211" i="8"/>
  <c r="J211" i="8"/>
  <c r="M211" i="8"/>
  <c r="I211" i="8"/>
  <c r="K195" i="8"/>
  <c r="I195" i="8"/>
  <c r="J195" i="8"/>
  <c r="M195" i="8"/>
  <c r="K179" i="8"/>
  <c r="M179" i="8"/>
  <c r="J179" i="8"/>
  <c r="I179" i="8"/>
  <c r="K163" i="8"/>
  <c r="M163" i="8"/>
  <c r="J163" i="8"/>
  <c r="I163" i="8"/>
  <c r="K147" i="8"/>
  <c r="J147" i="8"/>
  <c r="M147" i="8"/>
  <c r="I147" i="8"/>
  <c r="M131" i="8"/>
  <c r="J131" i="8"/>
  <c r="K131" i="8"/>
  <c r="I131" i="8"/>
  <c r="K115" i="8"/>
  <c r="I115" i="8"/>
  <c r="J115" i="8"/>
  <c r="M115" i="8"/>
  <c r="M99" i="8"/>
  <c r="I99" i="8"/>
  <c r="J99" i="8"/>
  <c r="K99" i="8"/>
  <c r="K83" i="8"/>
  <c r="I83" i="8"/>
  <c r="M83" i="8"/>
  <c r="J83" i="8"/>
  <c r="K67" i="8"/>
  <c r="J67" i="8"/>
  <c r="I67" i="8"/>
  <c r="M67" i="8"/>
  <c r="K43" i="8"/>
  <c r="I43" i="8"/>
  <c r="M43" i="8"/>
  <c r="J43" i="8"/>
  <c r="M27" i="8"/>
  <c r="J27" i="8"/>
  <c r="I27" i="8"/>
  <c r="K27" i="8"/>
  <c r="W11" i="8"/>
  <c r="X11" i="8"/>
  <c r="H11" i="8"/>
  <c r="J484" i="8"/>
  <c r="M484" i="8"/>
  <c r="I484" i="8"/>
  <c r="K484" i="8"/>
  <c r="R241" i="5"/>
  <c r="R241" i="8"/>
  <c r="R209" i="5"/>
  <c r="R209" i="8"/>
  <c r="R161" i="5"/>
  <c r="R161" i="8"/>
  <c r="R129" i="5"/>
  <c r="R129" i="8"/>
  <c r="R81" i="5"/>
  <c r="R81" i="8"/>
  <c r="R33" i="5"/>
  <c r="R33" i="8"/>
  <c r="R17" i="5"/>
  <c r="R17" i="8"/>
  <c r="R108" i="5"/>
  <c r="R108" i="8"/>
  <c r="R476" i="5"/>
  <c r="R476" i="8"/>
  <c r="R340" i="5"/>
  <c r="R340" i="8"/>
  <c r="R292" i="5"/>
  <c r="R292" i="8"/>
  <c r="R148" i="5"/>
  <c r="R148" i="8"/>
  <c r="R52" i="5"/>
  <c r="R52" i="8"/>
  <c r="R264" i="5"/>
  <c r="R264" i="8"/>
  <c r="R472" i="5"/>
  <c r="R472" i="8"/>
  <c r="R308" i="5"/>
  <c r="R308" i="8"/>
  <c r="R152" i="5"/>
  <c r="R152" i="8"/>
  <c r="R45" i="5"/>
  <c r="R45" i="8"/>
  <c r="F539" i="5"/>
  <c r="H539" i="5" s="1"/>
  <c r="I539" i="5" s="1"/>
  <c r="K539" i="5" s="1"/>
  <c r="F539" i="8"/>
  <c r="H539" i="8" s="1"/>
  <c r="M527" i="8"/>
  <c r="I527" i="8"/>
  <c r="K527" i="8"/>
  <c r="J527" i="8"/>
  <c r="M495" i="8"/>
  <c r="K495" i="8"/>
  <c r="I495" i="8"/>
  <c r="J495" i="8"/>
  <c r="J447" i="8"/>
  <c r="M447" i="8"/>
  <c r="I447" i="8"/>
  <c r="K447" i="8"/>
  <c r="K399" i="8"/>
  <c r="I399" i="8"/>
  <c r="J399" i="8"/>
  <c r="M399" i="8"/>
  <c r="J351" i="8"/>
  <c r="M351" i="8"/>
  <c r="I351" i="8"/>
  <c r="K351" i="8"/>
  <c r="M287" i="8"/>
  <c r="J287" i="8"/>
  <c r="I287" i="8"/>
  <c r="K287" i="8"/>
  <c r="K271" i="8"/>
  <c r="M271" i="8"/>
  <c r="J271" i="8"/>
  <c r="I271" i="8"/>
  <c r="J223" i="8"/>
  <c r="K223" i="8"/>
  <c r="M223" i="8"/>
  <c r="I223" i="8"/>
  <c r="K191" i="8"/>
  <c r="I191" i="8"/>
  <c r="J191" i="8"/>
  <c r="M191" i="8"/>
  <c r="J143" i="8"/>
  <c r="M143" i="8"/>
  <c r="I143" i="8"/>
  <c r="K143" i="8"/>
  <c r="K79" i="8"/>
  <c r="J79" i="8"/>
  <c r="I79" i="8"/>
  <c r="M79" i="8"/>
  <c r="K31" i="8"/>
  <c r="J31" i="8"/>
  <c r="I31" i="8"/>
  <c r="M31" i="8"/>
  <c r="J525" i="8"/>
  <c r="M525" i="8"/>
  <c r="K525" i="8"/>
  <c r="I525" i="8"/>
  <c r="J477" i="8"/>
  <c r="I477" i="8"/>
  <c r="M477" i="8"/>
  <c r="K477" i="8"/>
  <c r="J445" i="8"/>
  <c r="M445" i="8"/>
  <c r="K445" i="8"/>
  <c r="I445" i="8"/>
  <c r="M397" i="8"/>
  <c r="J397" i="8"/>
  <c r="I397" i="8"/>
  <c r="K397" i="8"/>
  <c r="J365" i="8"/>
  <c r="M365" i="8"/>
  <c r="K365" i="8"/>
  <c r="I365" i="8"/>
  <c r="M317" i="8"/>
  <c r="K317" i="8"/>
  <c r="I317" i="8"/>
  <c r="J317" i="8"/>
  <c r="M285" i="8"/>
  <c r="I285" i="8"/>
  <c r="J285" i="8"/>
  <c r="K285" i="8"/>
  <c r="M37" i="8"/>
  <c r="K37" i="8"/>
  <c r="I37" i="8"/>
  <c r="J37" i="8"/>
  <c r="M36" i="8"/>
  <c r="J36" i="8"/>
  <c r="K36" i="8"/>
  <c r="I36" i="8"/>
  <c r="J502" i="8"/>
  <c r="I502" i="8"/>
  <c r="M502" i="8"/>
  <c r="K502" i="8"/>
  <c r="J454" i="8"/>
  <c r="M454" i="8"/>
  <c r="K454" i="8"/>
  <c r="I454" i="8"/>
  <c r="J422" i="8"/>
  <c r="M422" i="8"/>
  <c r="K422" i="8"/>
  <c r="I422" i="8"/>
  <c r="J374" i="8"/>
  <c r="M374" i="8"/>
  <c r="I374" i="8"/>
  <c r="K374" i="8"/>
  <c r="K342" i="8"/>
  <c r="J342" i="8"/>
  <c r="M342" i="8"/>
  <c r="I342" i="8"/>
  <c r="M310" i="8"/>
  <c r="I310" i="8"/>
  <c r="K310" i="8"/>
  <c r="J310" i="8"/>
  <c r="M262" i="8"/>
  <c r="K262" i="8"/>
  <c r="I262" i="8"/>
  <c r="J262" i="8"/>
  <c r="I230" i="8"/>
  <c r="M230" i="8"/>
  <c r="K230" i="8"/>
  <c r="J230" i="8"/>
  <c r="J182" i="8"/>
  <c r="M182" i="8"/>
  <c r="I182" i="8"/>
  <c r="K182" i="8"/>
  <c r="M134" i="8"/>
  <c r="J134" i="8"/>
  <c r="I134" i="8"/>
  <c r="K134" i="8"/>
  <c r="I86" i="8"/>
  <c r="J86" i="8"/>
  <c r="M86" i="8"/>
  <c r="K86" i="8"/>
  <c r="M70" i="8"/>
  <c r="I70" i="8"/>
  <c r="K70" i="8"/>
  <c r="J70" i="8"/>
  <c r="W22" i="8"/>
  <c r="X22" i="8"/>
  <c r="H22" i="8"/>
  <c r="J466" i="8"/>
  <c r="M466" i="8"/>
  <c r="I466" i="8"/>
  <c r="K466" i="8"/>
  <c r="K330" i="8"/>
  <c r="M330" i="8"/>
  <c r="J330" i="8"/>
  <c r="I330" i="8"/>
  <c r="M202" i="8"/>
  <c r="I202" i="8"/>
  <c r="K202" i="8"/>
  <c r="J202" i="8"/>
  <c r="J74" i="8"/>
  <c r="M74" i="8"/>
  <c r="K74" i="8"/>
  <c r="I74" i="8"/>
  <c r="J324" i="8"/>
  <c r="K324" i="8"/>
  <c r="M324" i="8"/>
  <c r="I324" i="8"/>
  <c r="H24" i="8"/>
  <c r="W24" i="8"/>
  <c r="X24" i="8"/>
  <c r="J418" i="8"/>
  <c r="M418" i="8"/>
  <c r="I418" i="8"/>
  <c r="K418" i="8"/>
  <c r="J346" i="8"/>
  <c r="M346" i="8"/>
  <c r="K346" i="8"/>
  <c r="I346" i="8"/>
  <c r="M258" i="8"/>
  <c r="I258" i="8"/>
  <c r="J258" i="8"/>
  <c r="K258" i="8"/>
  <c r="M170" i="8"/>
  <c r="J170" i="8"/>
  <c r="K170" i="8"/>
  <c r="I170" i="8"/>
  <c r="K98" i="8"/>
  <c r="I98" i="8"/>
  <c r="J98" i="8"/>
  <c r="M98" i="8"/>
  <c r="R515" i="5"/>
  <c r="R515" i="8"/>
  <c r="R467" i="5"/>
  <c r="R467" i="8"/>
  <c r="R451" i="5"/>
  <c r="R451" i="8"/>
  <c r="R403" i="5"/>
  <c r="R403" i="8"/>
  <c r="R355" i="5"/>
  <c r="R355" i="8"/>
  <c r="R307" i="5"/>
  <c r="R307" i="8"/>
  <c r="R275" i="5"/>
  <c r="R275" i="8"/>
  <c r="R227" i="5"/>
  <c r="R227" i="8"/>
  <c r="R179" i="5"/>
  <c r="R179" i="8"/>
  <c r="R131" i="5"/>
  <c r="R131" i="8"/>
  <c r="R99" i="5"/>
  <c r="R99" i="8"/>
  <c r="R51" i="5"/>
  <c r="R51" i="8"/>
  <c r="R19" i="5"/>
  <c r="R19" i="8"/>
  <c r="R522" i="5"/>
  <c r="R522" i="8"/>
  <c r="R474" i="5"/>
  <c r="R474" i="8"/>
  <c r="R442" i="5"/>
  <c r="R442" i="8"/>
  <c r="R394" i="5"/>
  <c r="R394" i="8"/>
  <c r="R362" i="5"/>
  <c r="R362" i="8"/>
  <c r="R314" i="5"/>
  <c r="R314" i="8"/>
  <c r="R282" i="5"/>
  <c r="R282" i="8"/>
  <c r="R234" i="5"/>
  <c r="R234" i="8"/>
  <c r="R186" i="5"/>
  <c r="R186" i="8"/>
  <c r="R154" i="5"/>
  <c r="R154" i="8"/>
  <c r="R122" i="5"/>
  <c r="R122" i="8"/>
  <c r="R74" i="5"/>
  <c r="R74" i="8"/>
  <c r="R42" i="5"/>
  <c r="R42" i="8"/>
  <c r="R10" i="5"/>
  <c r="R10" i="8"/>
  <c r="R493" i="5"/>
  <c r="R493" i="8"/>
  <c r="R477" i="5"/>
  <c r="R477" i="8"/>
  <c r="R429" i="5"/>
  <c r="R429" i="8"/>
  <c r="R397" i="5"/>
  <c r="R397" i="8"/>
  <c r="R349" i="5"/>
  <c r="R349" i="8"/>
  <c r="R317" i="5"/>
  <c r="R317" i="8"/>
  <c r="R269" i="5"/>
  <c r="R269" i="8"/>
  <c r="R535" i="5"/>
  <c r="R535" i="8"/>
  <c r="R487" i="5"/>
  <c r="R487" i="8"/>
  <c r="R455" i="5"/>
  <c r="R455" i="8"/>
  <c r="R407" i="5"/>
  <c r="R407" i="8"/>
  <c r="R375" i="5"/>
  <c r="R375" i="8"/>
  <c r="R327" i="5"/>
  <c r="R327" i="8"/>
  <c r="R295" i="5"/>
  <c r="R295" i="8"/>
  <c r="R247" i="5"/>
  <c r="R247" i="8"/>
  <c r="R231" i="5"/>
  <c r="R231" i="8"/>
  <c r="R167" i="5"/>
  <c r="R167" i="8"/>
  <c r="R135" i="5"/>
  <c r="R135" i="8"/>
  <c r="R103" i="5"/>
  <c r="R103" i="8"/>
  <c r="R71" i="5"/>
  <c r="R71" i="8"/>
  <c r="R7" i="5"/>
  <c r="R7" i="8"/>
  <c r="R510" i="5"/>
  <c r="R510" i="8"/>
  <c r="R478" i="5"/>
  <c r="R478" i="8"/>
  <c r="R446" i="5"/>
  <c r="R446" i="8"/>
  <c r="R398" i="5"/>
  <c r="R398" i="8"/>
  <c r="R366" i="5"/>
  <c r="R366" i="8"/>
  <c r="R318" i="5"/>
  <c r="R318" i="8"/>
  <c r="R286" i="5"/>
  <c r="R286" i="8"/>
  <c r="R238" i="5"/>
  <c r="R238" i="8"/>
  <c r="R190" i="5"/>
  <c r="R190" i="8"/>
  <c r="R158" i="5"/>
  <c r="R158" i="8"/>
  <c r="R110" i="5"/>
  <c r="R110" i="8"/>
  <c r="R78" i="5"/>
  <c r="R78" i="8"/>
  <c r="R30" i="5"/>
  <c r="R30" i="8"/>
  <c r="R14" i="5"/>
  <c r="R14" i="8"/>
  <c r="R505" i="5"/>
  <c r="R505" i="8"/>
  <c r="R473" i="5"/>
  <c r="R473" i="8"/>
  <c r="R425" i="5"/>
  <c r="R425" i="8"/>
  <c r="R393" i="5"/>
  <c r="R393" i="8"/>
  <c r="R345" i="5"/>
  <c r="R345" i="8"/>
  <c r="R313" i="5"/>
  <c r="R313" i="8"/>
  <c r="R281" i="5"/>
  <c r="R281" i="8"/>
  <c r="R21" i="5"/>
  <c r="R21" i="8"/>
  <c r="H123" i="5"/>
  <c r="C133" i="7" s="1"/>
  <c r="H75" i="5"/>
  <c r="C85" i="3" s="1"/>
  <c r="X19" i="5"/>
  <c r="R460" i="5"/>
  <c r="R460" i="8"/>
  <c r="R348" i="5"/>
  <c r="R348" i="8"/>
  <c r="R240" i="5"/>
  <c r="R240" i="8"/>
  <c r="R80" i="5"/>
  <c r="R80" i="8"/>
  <c r="R144" i="5"/>
  <c r="R144" i="8"/>
  <c r="R213" i="5"/>
  <c r="R213" i="8"/>
  <c r="R37" i="5"/>
  <c r="R37" i="8"/>
  <c r="R300" i="5"/>
  <c r="R300" i="8"/>
  <c r="R84" i="5"/>
  <c r="R84" i="8"/>
  <c r="R36" i="5"/>
  <c r="R36" i="8"/>
  <c r="R85" i="5"/>
  <c r="R85" i="8"/>
  <c r="B149" i="3"/>
  <c r="H51" i="5"/>
  <c r="C61" i="3" s="1"/>
  <c r="B45" i="3"/>
  <c r="H19" i="5"/>
  <c r="C29" i="7" s="1"/>
  <c r="F29" i="7" s="1"/>
  <c r="H29" i="7" s="1"/>
  <c r="B29" i="3"/>
  <c r="R233" i="5"/>
  <c r="R233" i="8"/>
  <c r="R217" i="5"/>
  <c r="R217" i="8"/>
  <c r="R201" i="5"/>
  <c r="R201" i="8"/>
  <c r="R185" i="5"/>
  <c r="R185" i="8"/>
  <c r="R169" i="5"/>
  <c r="R169" i="8"/>
  <c r="R153" i="5"/>
  <c r="R153" i="8"/>
  <c r="R137" i="5"/>
  <c r="R137" i="8"/>
  <c r="R121" i="5"/>
  <c r="R121" i="8"/>
  <c r="R105" i="5"/>
  <c r="R105" i="8"/>
  <c r="R89" i="5"/>
  <c r="R89" i="8"/>
  <c r="R73" i="5"/>
  <c r="R73" i="8"/>
  <c r="R57" i="5"/>
  <c r="R57" i="8"/>
  <c r="R41" i="5"/>
  <c r="R41" i="8"/>
  <c r="R25" i="5"/>
  <c r="R25" i="8"/>
  <c r="R9" i="5"/>
  <c r="R9" i="8"/>
  <c r="R64" i="5"/>
  <c r="R64" i="8"/>
  <c r="R464" i="5"/>
  <c r="R464" i="8"/>
  <c r="R312" i="5"/>
  <c r="R312" i="8"/>
  <c r="R184" i="5"/>
  <c r="R184" i="8"/>
  <c r="R48" i="5"/>
  <c r="R48" i="8"/>
  <c r="R504" i="5"/>
  <c r="R504" i="8"/>
  <c r="R456" i="5"/>
  <c r="R456" i="8"/>
  <c r="R412" i="5"/>
  <c r="R412" i="8"/>
  <c r="R368" i="5"/>
  <c r="R368" i="8"/>
  <c r="R316" i="5"/>
  <c r="R316" i="8"/>
  <c r="R272" i="5"/>
  <c r="R272" i="8"/>
  <c r="R220" i="5"/>
  <c r="R220" i="8"/>
  <c r="R168" i="5"/>
  <c r="R168" i="8"/>
  <c r="R124" i="5"/>
  <c r="R124" i="8"/>
  <c r="R76" i="5"/>
  <c r="R76" i="8"/>
  <c r="R28" i="5"/>
  <c r="R28" i="8"/>
  <c r="H178" i="5"/>
  <c r="C188" i="7" s="1"/>
  <c r="B116" i="3"/>
  <c r="R520" i="5"/>
  <c r="R520" i="8"/>
  <c r="R480" i="5"/>
  <c r="R480" i="8"/>
  <c r="H172" i="5"/>
  <c r="C182" i="7" s="1"/>
  <c r="R508" i="5"/>
  <c r="R508" i="8"/>
  <c r="R332" i="5"/>
  <c r="R332" i="8"/>
  <c r="R208" i="5"/>
  <c r="R208" i="8"/>
  <c r="R72" i="5"/>
  <c r="R72" i="8"/>
  <c r="R500" i="5"/>
  <c r="R500" i="8"/>
  <c r="R448" i="5"/>
  <c r="R448" i="8"/>
  <c r="R392" i="5"/>
  <c r="R392" i="8"/>
  <c r="R336" i="5"/>
  <c r="R336" i="8"/>
  <c r="R280" i="5"/>
  <c r="R280" i="8"/>
  <c r="R232" i="5"/>
  <c r="R232" i="8"/>
  <c r="R176" i="5"/>
  <c r="R176" i="8"/>
  <c r="R128" i="5"/>
  <c r="R128" i="8"/>
  <c r="R68" i="5"/>
  <c r="R68" i="8"/>
  <c r="R69" i="5"/>
  <c r="R69" i="8"/>
  <c r="R53" i="5"/>
  <c r="R53" i="8"/>
  <c r="N201" i="8"/>
  <c r="N188" i="8"/>
  <c r="J468" i="8"/>
  <c r="K468" i="8"/>
  <c r="M468" i="8"/>
  <c r="I468" i="8"/>
  <c r="J535" i="8"/>
  <c r="I535" i="8"/>
  <c r="K535" i="8"/>
  <c r="M535" i="8"/>
  <c r="K519" i="8"/>
  <c r="M519" i="8"/>
  <c r="J519" i="8"/>
  <c r="I519" i="8"/>
  <c r="J503" i="8"/>
  <c r="M503" i="8"/>
  <c r="K503" i="8"/>
  <c r="I503" i="8"/>
  <c r="K487" i="8"/>
  <c r="J487" i="8"/>
  <c r="M487" i="8"/>
  <c r="I487" i="8"/>
  <c r="K471" i="8"/>
  <c r="J471" i="8"/>
  <c r="M471" i="8"/>
  <c r="I471" i="8"/>
  <c r="K455" i="8"/>
  <c r="J455" i="8"/>
  <c r="M455" i="8"/>
  <c r="I455" i="8"/>
  <c r="J439" i="8"/>
  <c r="M439" i="8"/>
  <c r="K439" i="8"/>
  <c r="I439" i="8"/>
  <c r="M423" i="8"/>
  <c r="K423" i="8"/>
  <c r="I423" i="8"/>
  <c r="J423" i="8"/>
  <c r="J407" i="8"/>
  <c r="M407" i="8"/>
  <c r="K407" i="8"/>
  <c r="I407" i="8"/>
  <c r="J391" i="8"/>
  <c r="M391" i="8"/>
  <c r="I391" i="8"/>
  <c r="K391" i="8"/>
  <c r="J375" i="8"/>
  <c r="M375" i="8"/>
  <c r="I375" i="8"/>
  <c r="K375" i="8"/>
  <c r="J359" i="8"/>
  <c r="M359" i="8"/>
  <c r="K359" i="8"/>
  <c r="I359" i="8"/>
  <c r="J343" i="8"/>
  <c r="M343" i="8"/>
  <c r="I343" i="8"/>
  <c r="K343" i="8"/>
  <c r="M327" i="8"/>
  <c r="K327" i="8"/>
  <c r="J327" i="8"/>
  <c r="I327" i="8"/>
  <c r="J311" i="8"/>
  <c r="I311" i="8"/>
  <c r="M311" i="8"/>
  <c r="K311" i="8"/>
  <c r="J295" i="8"/>
  <c r="M295" i="8"/>
  <c r="K295" i="8"/>
  <c r="I295" i="8"/>
  <c r="M279" i="8"/>
  <c r="I279" i="8"/>
  <c r="K279" i="8"/>
  <c r="J279" i="8"/>
  <c r="J263" i="8"/>
  <c r="M263" i="8"/>
  <c r="K263" i="8"/>
  <c r="I263" i="8"/>
  <c r="M247" i="8"/>
  <c r="I247" i="8"/>
  <c r="J247" i="8"/>
  <c r="K247" i="8"/>
  <c r="J231" i="8"/>
  <c r="M231" i="8"/>
  <c r="I231" i="8"/>
  <c r="K231" i="8"/>
  <c r="J215" i="8"/>
  <c r="K215" i="8"/>
  <c r="M215" i="8"/>
  <c r="I215" i="8"/>
  <c r="M199" i="8"/>
  <c r="J199" i="8"/>
  <c r="I199" i="8"/>
  <c r="K199" i="8"/>
  <c r="K183" i="8"/>
  <c r="J183" i="8"/>
  <c r="M183" i="8"/>
  <c r="I183" i="8"/>
  <c r="I167" i="8"/>
  <c r="J167" i="8"/>
  <c r="K167" i="8"/>
  <c r="M167" i="8"/>
  <c r="K151" i="8"/>
  <c r="M151" i="8"/>
  <c r="J151" i="8"/>
  <c r="I151" i="8"/>
  <c r="J135" i="8"/>
  <c r="M135" i="8"/>
  <c r="I135" i="8"/>
  <c r="K135" i="8"/>
  <c r="M119" i="8"/>
  <c r="I119" i="8"/>
  <c r="J119" i="8"/>
  <c r="K119" i="8"/>
  <c r="K103" i="8"/>
  <c r="I103" i="8"/>
  <c r="J103" i="8"/>
  <c r="M103" i="8"/>
  <c r="J87" i="8"/>
  <c r="M87" i="8"/>
  <c r="K87" i="8"/>
  <c r="I87" i="8"/>
  <c r="M71" i="8"/>
  <c r="K71" i="8"/>
  <c r="I71" i="8"/>
  <c r="J71" i="8"/>
  <c r="J55" i="8"/>
  <c r="M55" i="8"/>
  <c r="K55" i="8"/>
  <c r="I55" i="8"/>
  <c r="I39" i="8"/>
  <c r="J39" i="8"/>
  <c r="K39" i="8"/>
  <c r="M39" i="8"/>
  <c r="X23" i="8"/>
  <c r="W23" i="8"/>
  <c r="H23" i="8"/>
  <c r="X7" i="8"/>
  <c r="H7" i="8"/>
  <c r="W7" i="8"/>
  <c r="K533" i="8"/>
  <c r="M533" i="8"/>
  <c r="J533" i="8"/>
  <c r="I533" i="8"/>
  <c r="M517" i="8"/>
  <c r="K517" i="8"/>
  <c r="I517" i="8"/>
  <c r="J517" i="8"/>
  <c r="K501" i="8"/>
  <c r="J501" i="8"/>
  <c r="M501" i="8"/>
  <c r="I501" i="8"/>
  <c r="M485" i="8"/>
  <c r="K485" i="8"/>
  <c r="J485" i="8"/>
  <c r="I485" i="8"/>
  <c r="M469" i="8"/>
  <c r="J469" i="8"/>
  <c r="I469" i="8"/>
  <c r="K469" i="8"/>
  <c r="K453" i="8"/>
  <c r="M453" i="8"/>
  <c r="J453" i="8"/>
  <c r="I453" i="8"/>
  <c r="K437" i="8"/>
  <c r="J437" i="8"/>
  <c r="M437" i="8"/>
  <c r="I437" i="8"/>
  <c r="J421" i="8"/>
  <c r="K421" i="8"/>
  <c r="M421" i="8"/>
  <c r="I421" i="8"/>
  <c r="M405" i="8"/>
  <c r="J405" i="8"/>
  <c r="K405" i="8"/>
  <c r="I405" i="8"/>
  <c r="K389" i="8"/>
  <c r="I389" i="8"/>
  <c r="M389" i="8"/>
  <c r="J389" i="8"/>
  <c r="K373" i="8"/>
  <c r="J373" i="8"/>
  <c r="M373" i="8"/>
  <c r="I373" i="8"/>
  <c r="K357" i="8"/>
  <c r="M357" i="8"/>
  <c r="I357" i="8"/>
  <c r="J357" i="8"/>
  <c r="K341" i="8"/>
  <c r="J341" i="8"/>
  <c r="I341" i="8"/>
  <c r="M341" i="8"/>
  <c r="M325" i="8"/>
  <c r="K325" i="8"/>
  <c r="J325" i="8"/>
  <c r="I325" i="8"/>
  <c r="I309" i="8"/>
  <c r="M309" i="8"/>
  <c r="J309" i="8"/>
  <c r="K309" i="8"/>
  <c r="J293" i="8"/>
  <c r="M293" i="8"/>
  <c r="I293" i="8"/>
  <c r="K293" i="8"/>
  <c r="K277" i="8"/>
  <c r="J277" i="8"/>
  <c r="I277" i="8"/>
  <c r="M277" i="8"/>
  <c r="K261" i="8"/>
  <c r="M261" i="8"/>
  <c r="I261" i="8"/>
  <c r="J261" i="8"/>
  <c r="I245" i="8"/>
  <c r="J245" i="8"/>
  <c r="M245" i="8"/>
  <c r="K245" i="8"/>
  <c r="M229" i="8"/>
  <c r="K229" i="8"/>
  <c r="J229" i="8"/>
  <c r="I229" i="8"/>
  <c r="J85" i="8"/>
  <c r="K85" i="8"/>
  <c r="I85" i="8"/>
  <c r="M85" i="8"/>
  <c r="H4" i="8"/>
  <c r="W4" i="8"/>
  <c r="X4" i="8"/>
  <c r="K526" i="8"/>
  <c r="M526" i="8"/>
  <c r="J526" i="8"/>
  <c r="I526" i="8"/>
  <c r="J510" i="8"/>
  <c r="M510" i="8"/>
  <c r="K510" i="8"/>
  <c r="I510" i="8"/>
  <c r="J494" i="8"/>
  <c r="K494" i="8"/>
  <c r="M494" i="8"/>
  <c r="I494" i="8"/>
  <c r="K478" i="8"/>
  <c r="J478" i="8"/>
  <c r="M478" i="8"/>
  <c r="I478" i="8"/>
  <c r="M462" i="8"/>
  <c r="K462" i="8"/>
  <c r="J462" i="8"/>
  <c r="I462" i="8"/>
  <c r="J446" i="8"/>
  <c r="K446" i="8"/>
  <c r="M446" i="8"/>
  <c r="I446" i="8"/>
  <c r="K430" i="8"/>
  <c r="M430" i="8"/>
  <c r="I430" i="8"/>
  <c r="J430" i="8"/>
  <c r="M414" i="8"/>
  <c r="K414" i="8"/>
  <c r="J414" i="8"/>
  <c r="I414" i="8"/>
  <c r="K398" i="8"/>
  <c r="M398" i="8"/>
  <c r="J398" i="8"/>
  <c r="I398" i="8"/>
  <c r="M382" i="8"/>
  <c r="J382" i="8"/>
  <c r="K382" i="8"/>
  <c r="I382" i="8"/>
  <c r="J366" i="8"/>
  <c r="I366" i="8"/>
  <c r="M366" i="8"/>
  <c r="K366" i="8"/>
  <c r="K350" i="8"/>
  <c r="J350" i="8"/>
  <c r="I350" i="8"/>
  <c r="M350" i="8"/>
  <c r="M334" i="8"/>
  <c r="I334" i="8"/>
  <c r="K334" i="8"/>
  <c r="J334" i="8"/>
  <c r="J318" i="8"/>
  <c r="K318" i="8"/>
  <c r="I318" i="8"/>
  <c r="M318" i="8"/>
  <c r="M302" i="8"/>
  <c r="K302" i="8"/>
  <c r="I302" i="8"/>
  <c r="J302" i="8"/>
  <c r="K286" i="8"/>
  <c r="J286" i="8"/>
  <c r="I286" i="8"/>
  <c r="M286" i="8"/>
  <c r="J270" i="8"/>
  <c r="M270" i="8"/>
  <c r="I270" i="8"/>
  <c r="K270" i="8"/>
  <c r="I254" i="8"/>
  <c r="M254" i="8"/>
  <c r="J254" i="8"/>
  <c r="K254" i="8"/>
  <c r="M238" i="8"/>
  <c r="J238" i="8"/>
  <c r="K238" i="8"/>
  <c r="I238" i="8"/>
  <c r="K222" i="8"/>
  <c r="J222" i="8"/>
  <c r="I222" i="8"/>
  <c r="M222" i="8"/>
  <c r="K206" i="8"/>
  <c r="M206" i="8"/>
  <c r="J206" i="8"/>
  <c r="I206" i="8"/>
  <c r="J190" i="8"/>
  <c r="M190" i="8"/>
  <c r="I190" i="8"/>
  <c r="K190" i="8"/>
  <c r="J174" i="8"/>
  <c r="K174" i="8"/>
  <c r="M174" i="8"/>
  <c r="I174" i="8"/>
  <c r="K158" i="8"/>
  <c r="J158" i="8"/>
  <c r="M158" i="8"/>
  <c r="I158" i="8"/>
  <c r="K142" i="8"/>
  <c r="M142" i="8"/>
  <c r="I142" i="8"/>
  <c r="J142" i="8"/>
  <c r="M126" i="8"/>
  <c r="I126" i="8"/>
  <c r="J126" i="8"/>
  <c r="K126" i="8"/>
  <c r="J110" i="8"/>
  <c r="K110" i="8"/>
  <c r="I110" i="8"/>
  <c r="M110" i="8"/>
  <c r="K94" i="8"/>
  <c r="J94" i="8"/>
  <c r="M94" i="8"/>
  <c r="I94" i="8"/>
  <c r="K78" i="8"/>
  <c r="J78" i="8"/>
  <c r="I78" i="8"/>
  <c r="M78" i="8"/>
  <c r="J62" i="8"/>
  <c r="M62" i="8"/>
  <c r="K62" i="8"/>
  <c r="I62" i="8"/>
  <c r="J46" i="8"/>
  <c r="M46" i="8"/>
  <c r="K46" i="8"/>
  <c r="I46" i="8"/>
  <c r="K30" i="8"/>
  <c r="J30" i="8"/>
  <c r="M30" i="8"/>
  <c r="I30" i="8"/>
  <c r="W14" i="8"/>
  <c r="X14" i="8"/>
  <c r="H14" i="8"/>
  <c r="M60" i="8"/>
  <c r="J60" i="8"/>
  <c r="I60" i="8"/>
  <c r="K60" i="8"/>
  <c r="M20" i="8"/>
  <c r="K20" i="8"/>
  <c r="J20" i="8"/>
  <c r="I20" i="8"/>
  <c r="J145" i="8"/>
  <c r="M145" i="8"/>
  <c r="I145" i="8"/>
  <c r="K145" i="8"/>
  <c r="M268" i="8"/>
  <c r="J268" i="8"/>
  <c r="I268" i="8"/>
  <c r="K268" i="8"/>
  <c r="M530" i="8"/>
  <c r="I530" i="8"/>
  <c r="K530" i="8"/>
  <c r="J530" i="8"/>
  <c r="J490" i="8"/>
  <c r="I490" i="8"/>
  <c r="K490" i="8"/>
  <c r="M490" i="8"/>
  <c r="K450" i="8"/>
  <c r="M450" i="8"/>
  <c r="I450" i="8"/>
  <c r="J450" i="8"/>
  <c r="J394" i="8"/>
  <c r="M394" i="8"/>
  <c r="K394" i="8"/>
  <c r="I394" i="8"/>
  <c r="J354" i="8"/>
  <c r="M354" i="8"/>
  <c r="I354" i="8"/>
  <c r="K354" i="8"/>
  <c r="J314" i="8"/>
  <c r="M314" i="8"/>
  <c r="I314" i="8"/>
  <c r="K314" i="8"/>
  <c r="J266" i="8"/>
  <c r="K266" i="8"/>
  <c r="I266" i="8"/>
  <c r="M266" i="8"/>
  <c r="I226" i="8"/>
  <c r="M226" i="8"/>
  <c r="K226" i="8"/>
  <c r="J226" i="8"/>
  <c r="K186" i="8"/>
  <c r="J186" i="8"/>
  <c r="M186" i="8"/>
  <c r="I186" i="8"/>
  <c r="M154" i="8"/>
  <c r="K154" i="8"/>
  <c r="J154" i="8"/>
  <c r="I154" i="8"/>
  <c r="J90" i="8"/>
  <c r="M90" i="8"/>
  <c r="K90" i="8"/>
  <c r="I90" i="8"/>
  <c r="K50" i="8"/>
  <c r="J50" i="8"/>
  <c r="M50" i="8"/>
  <c r="I50" i="8"/>
  <c r="K380" i="8"/>
  <c r="I380" i="8"/>
  <c r="J380" i="8"/>
  <c r="M380" i="8"/>
  <c r="M296" i="8"/>
  <c r="I296" i="8"/>
  <c r="J296" i="8"/>
  <c r="K296" i="8"/>
  <c r="M80" i="8"/>
  <c r="J80" i="8"/>
  <c r="K80" i="8"/>
  <c r="I80" i="8"/>
  <c r="M522" i="8"/>
  <c r="K522" i="8"/>
  <c r="J522" i="8"/>
  <c r="I522" i="8"/>
  <c r="I482" i="8"/>
  <c r="K482" i="8"/>
  <c r="J482" i="8"/>
  <c r="M482" i="8"/>
  <c r="K442" i="8"/>
  <c r="J442" i="8"/>
  <c r="M442" i="8"/>
  <c r="I442" i="8"/>
  <c r="K410" i="8"/>
  <c r="J410" i="8"/>
  <c r="M410" i="8"/>
  <c r="I410" i="8"/>
  <c r="K362" i="8"/>
  <c r="J362" i="8"/>
  <c r="M362" i="8"/>
  <c r="I362" i="8"/>
  <c r="J322" i="8"/>
  <c r="M322" i="8"/>
  <c r="K322" i="8"/>
  <c r="I322" i="8"/>
  <c r="K282" i="8"/>
  <c r="J282" i="8"/>
  <c r="M282" i="8"/>
  <c r="I282" i="8"/>
  <c r="K234" i="8"/>
  <c r="I234" i="8"/>
  <c r="J234" i="8"/>
  <c r="M234" i="8"/>
  <c r="M194" i="8"/>
  <c r="J194" i="8"/>
  <c r="K194" i="8"/>
  <c r="I194" i="8"/>
  <c r="J146" i="8"/>
  <c r="I146" i="8"/>
  <c r="M146" i="8"/>
  <c r="K146" i="8"/>
  <c r="J114" i="8"/>
  <c r="K114" i="8"/>
  <c r="I114" i="8"/>
  <c r="M114" i="8"/>
  <c r="J82" i="8"/>
  <c r="M82" i="8"/>
  <c r="I82" i="8"/>
  <c r="K82" i="8"/>
  <c r="M42" i="8"/>
  <c r="K42" i="8"/>
  <c r="I42" i="8"/>
  <c r="J42" i="8"/>
  <c r="R101" i="5"/>
  <c r="R101" i="8"/>
  <c r="R276" i="5"/>
  <c r="R276" i="8"/>
  <c r="R229" i="5"/>
  <c r="R229" i="8"/>
  <c r="R225" i="5"/>
  <c r="R225" i="8"/>
  <c r="R193" i="5"/>
  <c r="R193" i="8"/>
  <c r="R145" i="5"/>
  <c r="R145" i="8"/>
  <c r="R113" i="5"/>
  <c r="R113" i="8"/>
  <c r="R65" i="5"/>
  <c r="R65" i="8"/>
  <c r="R49" i="5"/>
  <c r="R49" i="8"/>
  <c r="R248" i="5"/>
  <c r="R248" i="8"/>
  <c r="R524" i="5"/>
  <c r="R524" i="8"/>
  <c r="R388" i="5"/>
  <c r="R388" i="8"/>
  <c r="R244" i="5"/>
  <c r="R244" i="8"/>
  <c r="R96" i="5"/>
  <c r="R96" i="8"/>
  <c r="R8" i="5"/>
  <c r="R8" i="8"/>
  <c r="R496" i="5"/>
  <c r="R496" i="8"/>
  <c r="R396" i="5"/>
  <c r="R396" i="8"/>
  <c r="R12" i="5"/>
  <c r="R12" i="8"/>
  <c r="R528" i="5"/>
  <c r="R528" i="8"/>
  <c r="R360" i="5"/>
  <c r="R360" i="8"/>
  <c r="R252" i="5"/>
  <c r="R252" i="8"/>
  <c r="R100" i="5"/>
  <c r="R100" i="8"/>
  <c r="R221" i="5"/>
  <c r="R221" i="8"/>
  <c r="R61" i="5"/>
  <c r="R61" i="8"/>
  <c r="K511" i="8"/>
  <c r="M511" i="8"/>
  <c r="I511" i="8"/>
  <c r="J511" i="8"/>
  <c r="J463" i="8"/>
  <c r="M463" i="8"/>
  <c r="K463" i="8"/>
  <c r="I463" i="8"/>
  <c r="J415" i="8"/>
  <c r="M415" i="8"/>
  <c r="I415" i="8"/>
  <c r="K415" i="8"/>
  <c r="J383" i="8"/>
  <c r="M383" i="8"/>
  <c r="I383" i="8"/>
  <c r="K383" i="8"/>
  <c r="J335" i="8"/>
  <c r="M335" i="8"/>
  <c r="I335" i="8"/>
  <c r="K335" i="8"/>
  <c r="J303" i="8"/>
  <c r="M303" i="8"/>
  <c r="K303" i="8"/>
  <c r="I303" i="8"/>
  <c r="J255" i="8"/>
  <c r="M255" i="8"/>
  <c r="I255" i="8"/>
  <c r="K255" i="8"/>
  <c r="M207" i="8"/>
  <c r="J207" i="8"/>
  <c r="I207" i="8"/>
  <c r="K207" i="8"/>
  <c r="J175" i="8"/>
  <c r="K175" i="8"/>
  <c r="M175" i="8"/>
  <c r="I175" i="8"/>
  <c r="K127" i="8"/>
  <c r="J127" i="8"/>
  <c r="M127" i="8"/>
  <c r="I127" i="8"/>
  <c r="I95" i="8"/>
  <c r="K95" i="8"/>
  <c r="M95" i="8"/>
  <c r="J95" i="8"/>
  <c r="I47" i="8"/>
  <c r="M47" i="8"/>
  <c r="K47" i="8"/>
  <c r="J47" i="8"/>
  <c r="I509" i="8"/>
  <c r="K509" i="8"/>
  <c r="M509" i="8"/>
  <c r="J509" i="8"/>
  <c r="M461" i="8"/>
  <c r="K461" i="8"/>
  <c r="J461" i="8"/>
  <c r="I461" i="8"/>
  <c r="I413" i="8"/>
  <c r="K413" i="8"/>
  <c r="M413" i="8"/>
  <c r="J413" i="8"/>
  <c r="J381" i="8"/>
  <c r="M381" i="8"/>
  <c r="I381" i="8"/>
  <c r="K381" i="8"/>
  <c r="I333" i="8"/>
  <c r="J333" i="8"/>
  <c r="K333" i="8"/>
  <c r="M333" i="8"/>
  <c r="J301" i="8"/>
  <c r="M301" i="8"/>
  <c r="I301" i="8"/>
  <c r="K301" i="8"/>
  <c r="M253" i="8"/>
  <c r="J253" i="8"/>
  <c r="I253" i="8"/>
  <c r="K253" i="8"/>
  <c r="J213" i="8"/>
  <c r="I213" i="8"/>
  <c r="M213" i="8"/>
  <c r="K213" i="8"/>
  <c r="M101" i="8"/>
  <c r="K101" i="8"/>
  <c r="I101" i="8"/>
  <c r="J101" i="8"/>
  <c r="M518" i="8"/>
  <c r="I518" i="8"/>
  <c r="J518" i="8"/>
  <c r="K518" i="8"/>
  <c r="K486" i="8"/>
  <c r="J486" i="8"/>
  <c r="I486" i="8"/>
  <c r="M486" i="8"/>
  <c r="K438" i="8"/>
  <c r="J438" i="8"/>
  <c r="M438" i="8"/>
  <c r="I438" i="8"/>
  <c r="J390" i="8"/>
  <c r="K390" i="8"/>
  <c r="I390" i="8"/>
  <c r="M390" i="8"/>
  <c r="I358" i="8"/>
  <c r="K358" i="8"/>
  <c r="J358" i="8"/>
  <c r="M358" i="8"/>
  <c r="M294" i="8"/>
  <c r="K294" i="8"/>
  <c r="I294" i="8"/>
  <c r="J294" i="8"/>
  <c r="M246" i="8"/>
  <c r="I246" i="8"/>
  <c r="K246" i="8"/>
  <c r="J246" i="8"/>
  <c r="J214" i="8"/>
  <c r="M214" i="8"/>
  <c r="I214" i="8"/>
  <c r="K214" i="8"/>
  <c r="M166" i="8"/>
  <c r="K166" i="8"/>
  <c r="J166" i="8"/>
  <c r="I166" i="8"/>
  <c r="M150" i="8"/>
  <c r="K150" i="8"/>
  <c r="J150" i="8"/>
  <c r="I150" i="8"/>
  <c r="K102" i="8"/>
  <c r="J102" i="8"/>
  <c r="M102" i="8"/>
  <c r="I102" i="8"/>
  <c r="M54" i="8"/>
  <c r="J54" i="8"/>
  <c r="K54" i="8"/>
  <c r="I54" i="8"/>
  <c r="W6" i="8"/>
  <c r="X6" i="8"/>
  <c r="H6" i="8"/>
  <c r="M84" i="8"/>
  <c r="K84" i="8"/>
  <c r="I84" i="8"/>
  <c r="J84" i="8"/>
  <c r="K426" i="8"/>
  <c r="M426" i="8"/>
  <c r="I426" i="8"/>
  <c r="J426" i="8"/>
  <c r="J370" i="8"/>
  <c r="M370" i="8"/>
  <c r="K370" i="8"/>
  <c r="I370" i="8"/>
  <c r="K250" i="8"/>
  <c r="J250" i="8"/>
  <c r="M250" i="8"/>
  <c r="I250" i="8"/>
  <c r="J162" i="8"/>
  <c r="M162" i="8"/>
  <c r="I162" i="8"/>
  <c r="K162" i="8"/>
  <c r="K26" i="8"/>
  <c r="J26" i="8"/>
  <c r="M26" i="8"/>
  <c r="I26" i="8"/>
  <c r="L77" i="8"/>
  <c r="N77" i="8" s="1"/>
  <c r="K216" i="8"/>
  <c r="M216" i="8"/>
  <c r="J216" i="8"/>
  <c r="I216" i="8"/>
  <c r="K498" i="8"/>
  <c r="I498" i="8"/>
  <c r="J498" i="8"/>
  <c r="M498" i="8"/>
  <c r="J458" i="8"/>
  <c r="M458" i="8"/>
  <c r="K458" i="8"/>
  <c r="I458" i="8"/>
  <c r="M386" i="8"/>
  <c r="K386" i="8"/>
  <c r="J386" i="8"/>
  <c r="I386" i="8"/>
  <c r="K298" i="8"/>
  <c r="I298" i="8"/>
  <c r="J298" i="8"/>
  <c r="M298" i="8"/>
  <c r="J210" i="8"/>
  <c r="I210" i="8"/>
  <c r="M210" i="8"/>
  <c r="K210" i="8"/>
  <c r="J130" i="8"/>
  <c r="K130" i="8"/>
  <c r="I130" i="8"/>
  <c r="M130" i="8"/>
  <c r="I58" i="8"/>
  <c r="J58" i="8"/>
  <c r="K58" i="8"/>
  <c r="M58" i="8"/>
  <c r="W18" i="8"/>
  <c r="X18" i="8"/>
  <c r="H18" i="8"/>
  <c r="R531" i="5"/>
  <c r="R531" i="8"/>
  <c r="R483" i="5"/>
  <c r="R483" i="8"/>
  <c r="R419" i="5"/>
  <c r="R419" i="8"/>
  <c r="R387" i="5"/>
  <c r="R387" i="8"/>
  <c r="R339" i="5"/>
  <c r="R339" i="8"/>
  <c r="R291" i="5"/>
  <c r="R291" i="8"/>
  <c r="R259" i="5"/>
  <c r="R259" i="8"/>
  <c r="R211" i="5"/>
  <c r="R211" i="8"/>
  <c r="R195" i="5"/>
  <c r="R195" i="8"/>
  <c r="R147" i="5"/>
  <c r="R147" i="8"/>
  <c r="R115" i="5"/>
  <c r="R115" i="8"/>
  <c r="R83" i="5"/>
  <c r="R83" i="8"/>
  <c r="R35" i="5"/>
  <c r="R35" i="8"/>
  <c r="R538" i="5"/>
  <c r="R538" i="8"/>
  <c r="R490" i="5"/>
  <c r="R490" i="8"/>
  <c r="R458" i="5"/>
  <c r="R458" i="8"/>
  <c r="R410" i="5"/>
  <c r="R410" i="8"/>
  <c r="R378" i="5"/>
  <c r="R378" i="8"/>
  <c r="R330" i="5"/>
  <c r="R330" i="8"/>
  <c r="R298" i="5"/>
  <c r="R298" i="8"/>
  <c r="R250" i="5"/>
  <c r="R250" i="8"/>
  <c r="R218" i="5"/>
  <c r="R218" i="8"/>
  <c r="R170" i="5"/>
  <c r="R170" i="8"/>
  <c r="R138" i="5"/>
  <c r="R138" i="8"/>
  <c r="R90" i="5"/>
  <c r="R90" i="8"/>
  <c r="R58" i="5"/>
  <c r="R58" i="8"/>
  <c r="R26" i="5"/>
  <c r="R26" i="8"/>
  <c r="R509" i="5"/>
  <c r="R509" i="8"/>
  <c r="R461" i="5"/>
  <c r="R461" i="8"/>
  <c r="R413" i="5"/>
  <c r="R413" i="8"/>
  <c r="R381" i="5"/>
  <c r="R381" i="8"/>
  <c r="R333" i="5"/>
  <c r="R333" i="8"/>
  <c r="R301" i="5"/>
  <c r="R301" i="8"/>
  <c r="R253" i="5"/>
  <c r="R253" i="8"/>
  <c r="R503" i="5"/>
  <c r="R503" i="8"/>
  <c r="R471" i="5"/>
  <c r="R471" i="8"/>
  <c r="R423" i="5"/>
  <c r="R423" i="8"/>
  <c r="R391" i="5"/>
  <c r="R391" i="8"/>
  <c r="R343" i="5"/>
  <c r="R343" i="8"/>
  <c r="R311" i="5"/>
  <c r="R311" i="8"/>
  <c r="R263" i="5"/>
  <c r="R263" i="8"/>
  <c r="R215" i="5"/>
  <c r="R215" i="8"/>
  <c r="R183" i="5"/>
  <c r="R183" i="8"/>
  <c r="R151" i="5"/>
  <c r="R151" i="8"/>
  <c r="R87" i="5"/>
  <c r="R87" i="8"/>
  <c r="R55" i="5"/>
  <c r="R55" i="8"/>
  <c r="R23" i="5"/>
  <c r="R23" i="8"/>
  <c r="R526" i="5"/>
  <c r="R526" i="8"/>
  <c r="R462" i="5"/>
  <c r="R462" i="8"/>
  <c r="R430" i="5"/>
  <c r="R430" i="8"/>
  <c r="R382" i="5"/>
  <c r="R382" i="8"/>
  <c r="R350" i="5"/>
  <c r="R350" i="8"/>
  <c r="R302" i="5"/>
  <c r="R302" i="8"/>
  <c r="R270" i="5"/>
  <c r="R270" i="8"/>
  <c r="R222" i="5"/>
  <c r="R222" i="8"/>
  <c r="R206" i="5"/>
  <c r="R206" i="8"/>
  <c r="R174" i="5"/>
  <c r="R174" i="8"/>
  <c r="R126" i="5"/>
  <c r="R126" i="8"/>
  <c r="R94" i="5"/>
  <c r="R94" i="8"/>
  <c r="R46" i="5"/>
  <c r="R46" i="8"/>
  <c r="R537" i="5"/>
  <c r="R537" i="8"/>
  <c r="R489" i="5"/>
  <c r="R489" i="8"/>
  <c r="R457" i="5"/>
  <c r="R457" i="8"/>
  <c r="R409" i="5"/>
  <c r="R409" i="8"/>
  <c r="R377" i="5"/>
  <c r="R377" i="8"/>
  <c r="R329" i="5"/>
  <c r="R329" i="8"/>
  <c r="R297" i="5"/>
  <c r="R297" i="8"/>
  <c r="R249" i="5"/>
  <c r="R249" i="8"/>
  <c r="R165" i="5"/>
  <c r="R165" i="8"/>
  <c r="R196" i="5"/>
  <c r="R196" i="8"/>
  <c r="H171" i="5"/>
  <c r="C181" i="7" s="1"/>
  <c r="B165" i="3"/>
  <c r="H107" i="5"/>
  <c r="C117" i="7" s="1"/>
  <c r="B101" i="3"/>
  <c r="R404" i="5"/>
  <c r="R404" i="8"/>
  <c r="R296" i="5"/>
  <c r="R296" i="8"/>
  <c r="R188" i="5"/>
  <c r="R188" i="8"/>
  <c r="R24" i="5"/>
  <c r="R24" i="8"/>
  <c r="R523" i="5"/>
  <c r="R523" i="8"/>
  <c r="R507" i="5"/>
  <c r="R507" i="8"/>
  <c r="R491" i="5"/>
  <c r="R491" i="8"/>
  <c r="R475" i="5"/>
  <c r="R475" i="8"/>
  <c r="R459" i="5"/>
  <c r="R459" i="8"/>
  <c r="R443" i="5"/>
  <c r="R443" i="8"/>
  <c r="R427" i="5"/>
  <c r="R427" i="8"/>
  <c r="R411" i="5"/>
  <c r="R411" i="8"/>
  <c r="R395" i="5"/>
  <c r="R395" i="8"/>
  <c r="R379" i="5"/>
  <c r="R379" i="8"/>
  <c r="R363" i="5"/>
  <c r="R363" i="8"/>
  <c r="R347" i="5"/>
  <c r="R347" i="8"/>
  <c r="R331" i="5"/>
  <c r="R331" i="8"/>
  <c r="R315" i="5"/>
  <c r="R315" i="8"/>
  <c r="R299" i="5"/>
  <c r="R299" i="8"/>
  <c r="R283" i="5"/>
  <c r="R283" i="8"/>
  <c r="R267" i="5"/>
  <c r="R267" i="8"/>
  <c r="R251" i="5"/>
  <c r="R251" i="8"/>
  <c r="R235" i="5"/>
  <c r="R235" i="8"/>
  <c r="R219" i="5"/>
  <c r="R219" i="8"/>
  <c r="R203" i="5"/>
  <c r="R203" i="8"/>
  <c r="R187" i="5"/>
  <c r="R187" i="8"/>
  <c r="R171" i="5"/>
  <c r="R171" i="8"/>
  <c r="R155" i="5"/>
  <c r="R155" i="8"/>
  <c r="R139" i="5"/>
  <c r="R139" i="8"/>
  <c r="R123" i="5"/>
  <c r="R123" i="8"/>
  <c r="R107" i="5"/>
  <c r="R107" i="8"/>
  <c r="R91" i="5"/>
  <c r="R91" i="8"/>
  <c r="R75" i="5"/>
  <c r="R75" i="8"/>
  <c r="R59" i="5"/>
  <c r="R59" i="8"/>
  <c r="R43" i="5"/>
  <c r="R43" i="8"/>
  <c r="R27" i="5"/>
  <c r="R27" i="8"/>
  <c r="R11" i="5"/>
  <c r="R11" i="8"/>
  <c r="R530" i="5"/>
  <c r="R530" i="8"/>
  <c r="R514" i="5"/>
  <c r="R514" i="8"/>
  <c r="R498" i="5"/>
  <c r="R498" i="8"/>
  <c r="R482" i="5"/>
  <c r="R482" i="8"/>
  <c r="R466" i="5"/>
  <c r="R466" i="8"/>
  <c r="R450" i="5"/>
  <c r="R450" i="8"/>
  <c r="R434" i="5"/>
  <c r="R434" i="8"/>
  <c r="R418" i="5"/>
  <c r="R418" i="8"/>
  <c r="R402" i="5"/>
  <c r="R402" i="8"/>
  <c r="R386" i="5"/>
  <c r="R386" i="8"/>
  <c r="R370" i="5"/>
  <c r="R370" i="8"/>
  <c r="R354" i="5"/>
  <c r="R354" i="8"/>
  <c r="R338" i="5"/>
  <c r="R338" i="8"/>
  <c r="R322" i="5"/>
  <c r="R322" i="8"/>
  <c r="R306" i="5"/>
  <c r="R306" i="8"/>
  <c r="R290" i="5"/>
  <c r="R290" i="8"/>
  <c r="R274" i="5"/>
  <c r="R274" i="8"/>
  <c r="R258" i="5"/>
  <c r="R258" i="8"/>
  <c r="R242" i="5"/>
  <c r="R242" i="8"/>
  <c r="R226" i="5"/>
  <c r="R226" i="8"/>
  <c r="R210" i="5"/>
  <c r="R210" i="8"/>
  <c r="R194" i="5"/>
  <c r="R194" i="8"/>
  <c r="R178" i="5"/>
  <c r="R178" i="8"/>
  <c r="R162" i="5"/>
  <c r="R162" i="8"/>
  <c r="R146" i="5"/>
  <c r="R146" i="8"/>
  <c r="R130" i="5"/>
  <c r="R130" i="8"/>
  <c r="R114" i="5"/>
  <c r="R114" i="8"/>
  <c r="R98" i="5"/>
  <c r="R98" i="8"/>
  <c r="R82" i="5"/>
  <c r="R82" i="8"/>
  <c r="R66" i="5"/>
  <c r="R66" i="8"/>
  <c r="R50" i="5"/>
  <c r="R50" i="8"/>
  <c r="R34" i="5"/>
  <c r="R34" i="8"/>
  <c r="R18" i="5"/>
  <c r="R18" i="8"/>
  <c r="R533" i="5"/>
  <c r="R533" i="8"/>
  <c r="R517" i="5"/>
  <c r="R517" i="8"/>
  <c r="R501" i="5"/>
  <c r="R501" i="8"/>
  <c r="R485" i="5"/>
  <c r="R485" i="8"/>
  <c r="R469" i="5"/>
  <c r="R469" i="8"/>
  <c r="R453" i="5"/>
  <c r="R453" i="8"/>
  <c r="R437" i="5"/>
  <c r="R437" i="8"/>
  <c r="R421" i="5"/>
  <c r="R421" i="8"/>
  <c r="R405" i="5"/>
  <c r="R405" i="8"/>
  <c r="R389" i="5"/>
  <c r="R389" i="8"/>
  <c r="R373" i="5"/>
  <c r="R373" i="8"/>
  <c r="R357" i="5"/>
  <c r="R357" i="8"/>
  <c r="R341" i="5"/>
  <c r="R341" i="8"/>
  <c r="R325" i="5"/>
  <c r="R325" i="8"/>
  <c r="R309" i="5"/>
  <c r="R309" i="8"/>
  <c r="R293" i="5"/>
  <c r="R293" i="8"/>
  <c r="R277" i="5"/>
  <c r="R277" i="8"/>
  <c r="R261" i="5"/>
  <c r="R261" i="8"/>
  <c r="R245" i="5"/>
  <c r="R245" i="8"/>
  <c r="R527" i="5"/>
  <c r="R527" i="8"/>
  <c r="R511" i="5"/>
  <c r="R511" i="8"/>
  <c r="R495" i="5"/>
  <c r="R495" i="8"/>
  <c r="R479" i="5"/>
  <c r="R479" i="8"/>
  <c r="R463" i="5"/>
  <c r="R463" i="8"/>
  <c r="R447" i="5"/>
  <c r="R447" i="8"/>
  <c r="R431" i="5"/>
  <c r="R431" i="8"/>
  <c r="R415" i="5"/>
  <c r="R415" i="8"/>
  <c r="R399" i="5"/>
  <c r="R399" i="8"/>
  <c r="R383" i="5"/>
  <c r="R383" i="8"/>
  <c r="R367" i="5"/>
  <c r="R367" i="8"/>
  <c r="R351" i="5"/>
  <c r="R351" i="8"/>
  <c r="R335" i="5"/>
  <c r="R335" i="8"/>
  <c r="R319" i="5"/>
  <c r="R319" i="8"/>
  <c r="R303" i="5"/>
  <c r="R303" i="8"/>
  <c r="R287" i="5"/>
  <c r="R287" i="8"/>
  <c r="R271" i="5"/>
  <c r="R271" i="8"/>
  <c r="R255" i="5"/>
  <c r="R255" i="8"/>
  <c r="R239" i="5"/>
  <c r="R239" i="8"/>
  <c r="R223" i="5"/>
  <c r="R223" i="8"/>
  <c r="R207" i="5"/>
  <c r="R207" i="8"/>
  <c r="R191" i="5"/>
  <c r="R191" i="8"/>
  <c r="R175" i="5"/>
  <c r="R175" i="8"/>
  <c r="R159" i="5"/>
  <c r="R159" i="8"/>
  <c r="R143" i="5"/>
  <c r="R143" i="8"/>
  <c r="R127" i="5"/>
  <c r="R127" i="8"/>
  <c r="R111" i="5"/>
  <c r="R111" i="8"/>
  <c r="R95" i="5"/>
  <c r="R95" i="8"/>
  <c r="R79" i="5"/>
  <c r="R79" i="8"/>
  <c r="R63" i="5"/>
  <c r="R63" i="8"/>
  <c r="R47" i="5"/>
  <c r="R47" i="8"/>
  <c r="R31" i="5"/>
  <c r="R31" i="8"/>
  <c r="R15" i="5"/>
  <c r="R15" i="8"/>
  <c r="R534" i="5"/>
  <c r="R534" i="8"/>
  <c r="R518" i="5"/>
  <c r="R518" i="8"/>
  <c r="R502" i="5"/>
  <c r="R502" i="8"/>
  <c r="R486" i="5"/>
  <c r="R486" i="8"/>
  <c r="R470" i="5"/>
  <c r="R470" i="8"/>
  <c r="R454" i="5"/>
  <c r="R454" i="8"/>
  <c r="R438" i="5"/>
  <c r="R438" i="8"/>
  <c r="R422" i="5"/>
  <c r="R422" i="8"/>
  <c r="R406" i="5"/>
  <c r="R406" i="8"/>
  <c r="R390" i="5"/>
  <c r="R390" i="8"/>
  <c r="R374" i="5"/>
  <c r="R374" i="8"/>
  <c r="R358" i="5"/>
  <c r="R358" i="8"/>
  <c r="R342" i="5"/>
  <c r="R342" i="8"/>
  <c r="R326" i="5"/>
  <c r="R326" i="8"/>
  <c r="R310" i="5"/>
  <c r="R310" i="8"/>
  <c r="R294" i="5"/>
  <c r="R294" i="8"/>
  <c r="R278" i="5"/>
  <c r="R278" i="8"/>
  <c r="R262" i="5"/>
  <c r="R262" i="8"/>
  <c r="R246" i="5"/>
  <c r="R246" i="8"/>
  <c r="R230" i="5"/>
  <c r="R230" i="8"/>
  <c r="R214" i="5"/>
  <c r="R214" i="8"/>
  <c r="R198" i="5"/>
  <c r="R198" i="8"/>
  <c r="R182" i="5"/>
  <c r="R182" i="8"/>
  <c r="R166" i="5"/>
  <c r="R166" i="8"/>
  <c r="R150" i="5"/>
  <c r="R150" i="8"/>
  <c r="R134" i="5"/>
  <c r="R134" i="8"/>
  <c r="R118" i="5"/>
  <c r="R118" i="8"/>
  <c r="R102" i="5"/>
  <c r="R102" i="8"/>
  <c r="R86" i="5"/>
  <c r="R86" i="8"/>
  <c r="R70" i="5"/>
  <c r="R70" i="8"/>
  <c r="R54" i="5"/>
  <c r="R54" i="8"/>
  <c r="R38" i="5"/>
  <c r="R38" i="8"/>
  <c r="R22" i="5"/>
  <c r="R22" i="8"/>
  <c r="R6" i="5"/>
  <c r="R6" i="8"/>
  <c r="R529" i="5"/>
  <c r="R529" i="8"/>
  <c r="R513" i="5"/>
  <c r="R513" i="8"/>
  <c r="R497" i="5"/>
  <c r="R497" i="8"/>
  <c r="R481" i="5"/>
  <c r="R481" i="8"/>
  <c r="R465" i="5"/>
  <c r="R465" i="8"/>
  <c r="R449" i="5"/>
  <c r="R449" i="8"/>
  <c r="R433" i="5"/>
  <c r="R433" i="8"/>
  <c r="R417" i="5"/>
  <c r="R417" i="8"/>
  <c r="R401" i="5"/>
  <c r="R401" i="8"/>
  <c r="R385" i="5"/>
  <c r="R385" i="8"/>
  <c r="R369" i="5"/>
  <c r="R369" i="8"/>
  <c r="R353" i="5"/>
  <c r="R353" i="8"/>
  <c r="R337" i="5"/>
  <c r="R337" i="8"/>
  <c r="R321" i="5"/>
  <c r="R321" i="8"/>
  <c r="R305" i="5"/>
  <c r="R305" i="8"/>
  <c r="R289" i="5"/>
  <c r="R289" i="8"/>
  <c r="R273" i="5"/>
  <c r="R273" i="8"/>
  <c r="R257" i="5"/>
  <c r="R257" i="8"/>
  <c r="R4" i="5"/>
  <c r="R4" i="8"/>
  <c r="R149" i="5"/>
  <c r="R149" i="8"/>
  <c r="R452" i="5"/>
  <c r="R452" i="8"/>
  <c r="R172" i="5"/>
  <c r="R172" i="8"/>
  <c r="B181" i="3"/>
  <c r="H155" i="5"/>
  <c r="C165" i="7" s="1"/>
  <c r="H139" i="5"/>
  <c r="C149" i="7" s="1"/>
  <c r="B117" i="3"/>
  <c r="H91" i="5"/>
  <c r="C101" i="3" s="1"/>
  <c r="B85" i="3"/>
  <c r="R484" i="5"/>
  <c r="R484" i="8"/>
  <c r="R428" i="5"/>
  <c r="R428" i="8"/>
  <c r="R380" i="5"/>
  <c r="R380" i="8"/>
  <c r="R324" i="5"/>
  <c r="R324" i="8"/>
  <c r="R268" i="5"/>
  <c r="R268" i="8"/>
  <c r="R216" i="5"/>
  <c r="R216" i="8"/>
  <c r="R164" i="5"/>
  <c r="R164" i="8"/>
  <c r="R116" i="5"/>
  <c r="R116" i="8"/>
  <c r="R56" i="5"/>
  <c r="R56" i="8"/>
  <c r="B188" i="3"/>
  <c r="H34" i="5"/>
  <c r="C44" i="7" s="1"/>
  <c r="R408" i="5"/>
  <c r="R408" i="8"/>
  <c r="R364" i="5"/>
  <c r="R364" i="8"/>
  <c r="R320" i="5"/>
  <c r="R320" i="8"/>
  <c r="R256" i="5"/>
  <c r="R256" i="8"/>
  <c r="R212" i="5"/>
  <c r="R212" i="8"/>
  <c r="B182" i="3"/>
  <c r="R120" i="5"/>
  <c r="R120" i="8"/>
  <c r="R20" i="5"/>
  <c r="R20" i="8"/>
  <c r="R512" i="5"/>
  <c r="R512" i="8"/>
  <c r="R420" i="5"/>
  <c r="R420" i="8"/>
  <c r="R328" i="5"/>
  <c r="R328" i="8"/>
  <c r="R228" i="5"/>
  <c r="R228" i="8"/>
  <c r="R136" i="5"/>
  <c r="R136" i="8"/>
  <c r="R16" i="5"/>
  <c r="R16" i="8"/>
  <c r="R205" i="5"/>
  <c r="R205" i="8"/>
  <c r="R189" i="5"/>
  <c r="R189" i="8"/>
  <c r="R173" i="5"/>
  <c r="R173" i="8"/>
  <c r="R157" i="5"/>
  <c r="R157" i="8"/>
  <c r="R141" i="5"/>
  <c r="R141" i="8"/>
  <c r="R125" i="5"/>
  <c r="R125" i="8"/>
  <c r="R109" i="5"/>
  <c r="R109" i="8"/>
  <c r="R93" i="5"/>
  <c r="R93" i="8"/>
  <c r="R13" i="5"/>
  <c r="R13" i="8"/>
  <c r="R536" i="5"/>
  <c r="R536" i="8"/>
  <c r="R444" i="5"/>
  <c r="R444" i="8"/>
  <c r="R352" i="5"/>
  <c r="R352" i="8"/>
  <c r="R260" i="5"/>
  <c r="R260" i="8"/>
  <c r="R160" i="5"/>
  <c r="R160" i="8"/>
  <c r="R44" i="5"/>
  <c r="R44" i="8"/>
  <c r="R532" i="5"/>
  <c r="R532" i="8"/>
  <c r="R440" i="5"/>
  <c r="R440" i="8"/>
  <c r="R356" i="5"/>
  <c r="R356" i="8"/>
  <c r="R224" i="5"/>
  <c r="R224" i="8"/>
  <c r="R92" i="5"/>
  <c r="R92" i="8"/>
  <c r="AA12" i="6"/>
  <c r="N356" i="8"/>
  <c r="N61" i="8"/>
  <c r="N92" i="8"/>
  <c r="L432" i="8"/>
  <c r="L181" i="8"/>
  <c r="N181" i="8" s="1"/>
  <c r="L288" i="8"/>
  <c r="N288" i="8" s="1"/>
  <c r="L228" i="8"/>
  <c r="N228" i="8" s="1"/>
  <c r="J420" i="8"/>
  <c r="M420" i="8"/>
  <c r="K420" i="8"/>
  <c r="I420" i="8"/>
  <c r="J165" i="8"/>
  <c r="M165" i="8"/>
  <c r="I165" i="8"/>
  <c r="K165" i="8"/>
  <c r="M13" i="8"/>
  <c r="K13" i="8"/>
  <c r="J13" i="8"/>
  <c r="I13" i="8"/>
  <c r="I537" i="8"/>
  <c r="K537" i="8"/>
  <c r="J537" i="8"/>
  <c r="M537" i="8"/>
  <c r="J505" i="8"/>
  <c r="M505" i="8"/>
  <c r="I505" i="8"/>
  <c r="K505" i="8"/>
  <c r="K473" i="8"/>
  <c r="M473" i="8"/>
  <c r="I473" i="8"/>
  <c r="J473" i="8"/>
  <c r="K433" i="8"/>
  <c r="M433" i="8"/>
  <c r="J433" i="8"/>
  <c r="I433" i="8"/>
  <c r="M401" i="8"/>
  <c r="I401" i="8"/>
  <c r="J401" i="8"/>
  <c r="K401" i="8"/>
  <c r="J369" i="8"/>
  <c r="K369" i="8"/>
  <c r="M369" i="8"/>
  <c r="I369" i="8"/>
  <c r="J329" i="8"/>
  <c r="M329" i="8"/>
  <c r="I329" i="8"/>
  <c r="K329" i="8"/>
  <c r="K305" i="8"/>
  <c r="J305" i="8"/>
  <c r="M305" i="8"/>
  <c r="I305" i="8"/>
  <c r="M281" i="8"/>
  <c r="J281" i="8"/>
  <c r="I281" i="8"/>
  <c r="K281" i="8"/>
  <c r="K249" i="8"/>
  <c r="J249" i="8"/>
  <c r="M249" i="8"/>
  <c r="I249" i="8"/>
  <c r="I57" i="8"/>
  <c r="M57" i="8"/>
  <c r="J57" i="8"/>
  <c r="K57" i="8"/>
  <c r="K164" i="8"/>
  <c r="M164" i="8"/>
  <c r="J164" i="8"/>
  <c r="I164" i="8"/>
  <c r="I506" i="8"/>
  <c r="J506" i="8"/>
  <c r="M506" i="8"/>
  <c r="K506" i="8"/>
  <c r="I434" i="8"/>
  <c r="M434" i="8"/>
  <c r="J434" i="8"/>
  <c r="K434" i="8"/>
  <c r="M378" i="8"/>
  <c r="K378" i="8"/>
  <c r="I378" i="8"/>
  <c r="J378" i="8"/>
  <c r="I306" i="8"/>
  <c r="K306" i="8"/>
  <c r="J306" i="8"/>
  <c r="M306" i="8"/>
  <c r="K242" i="8"/>
  <c r="I242" i="8"/>
  <c r="M242" i="8"/>
  <c r="J242" i="8"/>
  <c r="M178" i="8"/>
  <c r="K178" i="8"/>
  <c r="J178" i="8"/>
  <c r="I178" i="8"/>
  <c r="I106" i="8"/>
  <c r="M106" i="8"/>
  <c r="J106" i="8"/>
  <c r="K106" i="8"/>
  <c r="K34" i="8"/>
  <c r="J34" i="8"/>
  <c r="M34" i="8"/>
  <c r="I34" i="8"/>
  <c r="J452" i="8"/>
  <c r="I452" i="8"/>
  <c r="K452" i="8"/>
  <c r="M452" i="8"/>
  <c r="I276" i="8"/>
  <c r="K276" i="8"/>
  <c r="J276" i="8"/>
  <c r="M276" i="8"/>
  <c r="J172" i="8"/>
  <c r="K172" i="8"/>
  <c r="M172" i="8"/>
  <c r="I172" i="8"/>
  <c r="K513" i="8"/>
  <c r="J513" i="8"/>
  <c r="I513" i="8"/>
  <c r="M513" i="8"/>
  <c r="K481" i="8"/>
  <c r="M481" i="8"/>
  <c r="J481" i="8"/>
  <c r="I481" i="8"/>
  <c r="K449" i="8"/>
  <c r="J449" i="8"/>
  <c r="I449" i="8"/>
  <c r="M449" i="8"/>
  <c r="M425" i="8"/>
  <c r="J425" i="8"/>
  <c r="I425" i="8"/>
  <c r="K425" i="8"/>
  <c r="J393" i="8"/>
  <c r="M393" i="8"/>
  <c r="I393" i="8"/>
  <c r="K393" i="8"/>
  <c r="M361" i="8"/>
  <c r="J361" i="8"/>
  <c r="I361" i="8"/>
  <c r="K361" i="8"/>
  <c r="J337" i="8"/>
  <c r="M337" i="8"/>
  <c r="I337" i="8"/>
  <c r="K337" i="8"/>
  <c r="M297" i="8"/>
  <c r="I297" i="8"/>
  <c r="K297" i="8"/>
  <c r="J297" i="8"/>
  <c r="J257" i="8"/>
  <c r="I257" i="8"/>
  <c r="M257" i="8"/>
  <c r="K257" i="8"/>
  <c r="L161" i="8"/>
  <c r="N161" i="8" s="1"/>
  <c r="M531" i="8"/>
  <c r="K531" i="8"/>
  <c r="J531" i="8"/>
  <c r="I531" i="8"/>
  <c r="M515" i="8"/>
  <c r="J515" i="8"/>
  <c r="K515" i="8"/>
  <c r="I515" i="8"/>
  <c r="K499" i="8"/>
  <c r="I499" i="8"/>
  <c r="J499" i="8"/>
  <c r="M499" i="8"/>
  <c r="K483" i="8"/>
  <c r="J483" i="8"/>
  <c r="M483" i="8"/>
  <c r="I483" i="8"/>
  <c r="K467" i="8"/>
  <c r="J467" i="8"/>
  <c r="M467" i="8"/>
  <c r="I467" i="8"/>
  <c r="K451" i="8"/>
  <c r="M451" i="8"/>
  <c r="J451" i="8"/>
  <c r="I451" i="8"/>
  <c r="K435" i="8"/>
  <c r="J435" i="8"/>
  <c r="M435" i="8"/>
  <c r="I435" i="8"/>
  <c r="J419" i="8"/>
  <c r="M419" i="8"/>
  <c r="K419" i="8"/>
  <c r="I419" i="8"/>
  <c r="J403" i="8"/>
  <c r="M403" i="8"/>
  <c r="K403" i="8"/>
  <c r="I403" i="8"/>
  <c r="K387" i="8"/>
  <c r="M387" i="8"/>
  <c r="I387" i="8"/>
  <c r="J387" i="8"/>
  <c r="M371" i="8"/>
  <c r="J371" i="8"/>
  <c r="I371" i="8"/>
  <c r="K371" i="8"/>
  <c r="K355" i="8"/>
  <c r="J355" i="8"/>
  <c r="M355" i="8"/>
  <c r="I355" i="8"/>
  <c r="J331" i="8"/>
  <c r="I331" i="8"/>
  <c r="K331" i="8"/>
  <c r="M331" i="8"/>
  <c r="I315" i="8"/>
  <c r="J315" i="8"/>
  <c r="M315" i="8"/>
  <c r="K315" i="8"/>
  <c r="M299" i="8"/>
  <c r="I299" i="8"/>
  <c r="J299" i="8"/>
  <c r="K299" i="8"/>
  <c r="M283" i="8"/>
  <c r="K283" i="8"/>
  <c r="J283" i="8"/>
  <c r="I283" i="8"/>
  <c r="M267" i="8"/>
  <c r="K267" i="8"/>
  <c r="I267" i="8"/>
  <c r="J267" i="8"/>
  <c r="J251" i="8"/>
  <c r="M251" i="8"/>
  <c r="K251" i="8"/>
  <c r="I251" i="8"/>
  <c r="J235" i="8"/>
  <c r="K235" i="8"/>
  <c r="M235" i="8"/>
  <c r="I235" i="8"/>
  <c r="J219" i="8"/>
  <c r="M219" i="8"/>
  <c r="I219" i="8"/>
  <c r="K219" i="8"/>
  <c r="K203" i="8"/>
  <c r="M203" i="8"/>
  <c r="I203" i="8"/>
  <c r="J203" i="8"/>
  <c r="J187" i="8"/>
  <c r="I187" i="8"/>
  <c r="M187" i="8"/>
  <c r="K187" i="8"/>
  <c r="M171" i="8"/>
  <c r="K171" i="8"/>
  <c r="J171" i="8"/>
  <c r="I171" i="8"/>
  <c r="J155" i="8"/>
  <c r="I155" i="8"/>
  <c r="M155" i="8"/>
  <c r="K155" i="8"/>
  <c r="J139" i="8"/>
  <c r="I139" i="8"/>
  <c r="M139" i="8"/>
  <c r="K139" i="8"/>
  <c r="I123" i="8"/>
  <c r="M123" i="8"/>
  <c r="K123" i="8"/>
  <c r="J123" i="8"/>
  <c r="K107" i="8"/>
  <c r="I107" i="8"/>
  <c r="J107" i="8"/>
  <c r="M107" i="8"/>
  <c r="M91" i="8"/>
  <c r="J91" i="8"/>
  <c r="I91" i="8"/>
  <c r="K91" i="8"/>
  <c r="M75" i="8"/>
  <c r="I75" i="8"/>
  <c r="K75" i="8"/>
  <c r="J75" i="8"/>
  <c r="J51" i="8"/>
  <c r="M51" i="8"/>
  <c r="I51" i="8"/>
  <c r="K51" i="8"/>
  <c r="K35" i="8"/>
  <c r="M35" i="8"/>
  <c r="I35" i="8"/>
  <c r="J35" i="8"/>
  <c r="W19" i="8"/>
  <c r="X19" i="8"/>
  <c r="H19" i="8"/>
  <c r="L312" i="8"/>
  <c r="C45" i="3"/>
  <c r="C45" i="7"/>
  <c r="C69" i="3"/>
  <c r="C69" i="7"/>
  <c r="C37" i="3"/>
  <c r="C37" i="7"/>
  <c r="D187" i="3"/>
  <c r="B187" i="7"/>
  <c r="D155" i="3"/>
  <c r="B155" i="7"/>
  <c r="D139" i="3"/>
  <c r="B139" i="7"/>
  <c r="C72" i="3"/>
  <c r="C72" i="7"/>
  <c r="D158" i="3"/>
  <c r="B158" i="7"/>
  <c r="C108" i="3"/>
  <c r="C108" i="7"/>
  <c r="C92" i="3"/>
  <c r="C92" i="7"/>
  <c r="C76" i="3"/>
  <c r="C76" i="7"/>
  <c r="C60" i="3"/>
  <c r="C60" i="7"/>
  <c r="C36" i="3"/>
  <c r="C36" i="7"/>
  <c r="C80" i="3"/>
  <c r="C80" i="7"/>
  <c r="C89" i="3"/>
  <c r="C89" i="7"/>
  <c r="C57" i="3"/>
  <c r="C57" i="7"/>
  <c r="C46" i="3"/>
  <c r="C46" i="7"/>
  <c r="C31" i="3"/>
  <c r="F31" i="3" s="1"/>
  <c r="C31" i="7"/>
  <c r="F31" i="7" s="1"/>
  <c r="H31" i="7" s="1"/>
  <c r="C104" i="3"/>
  <c r="C104" i="7"/>
  <c r="C64" i="3"/>
  <c r="C64" i="7"/>
  <c r="C21" i="3"/>
  <c r="F21" i="3" s="1"/>
  <c r="C21" i="7"/>
  <c r="F21" i="7" s="1"/>
  <c r="H21" i="7" s="1"/>
  <c r="C96" i="3"/>
  <c r="C96" i="7"/>
  <c r="C16" i="3"/>
  <c r="F16" i="3" s="1"/>
  <c r="C16" i="7"/>
  <c r="F16" i="7" s="1"/>
  <c r="H16" i="7" s="1"/>
  <c r="C32" i="3"/>
  <c r="F32" i="3" s="1"/>
  <c r="C32" i="7"/>
  <c r="F32" i="7" s="1"/>
  <c r="H32" i="7" s="1"/>
  <c r="D127" i="3"/>
  <c r="B127" i="7"/>
  <c r="C95" i="3"/>
  <c r="C95" i="7"/>
  <c r="C109" i="3"/>
  <c r="C109" i="7"/>
  <c r="C111" i="3"/>
  <c r="C111" i="7"/>
  <c r="D39" i="3"/>
  <c r="B39" i="7"/>
  <c r="D147" i="3"/>
  <c r="B147" i="7"/>
  <c r="D83" i="3"/>
  <c r="B83" i="7"/>
  <c r="C48" i="3"/>
  <c r="C48" i="7"/>
  <c r="C100" i="3"/>
  <c r="C100" i="7"/>
  <c r="C84" i="3"/>
  <c r="C84" i="7"/>
  <c r="C68" i="3"/>
  <c r="C68" i="7"/>
  <c r="C52" i="3"/>
  <c r="C52" i="7"/>
  <c r="C28" i="3"/>
  <c r="F28" i="3" s="1"/>
  <c r="C28" i="7"/>
  <c r="F28" i="7" s="1"/>
  <c r="H28" i="7" s="1"/>
  <c r="C70" i="3"/>
  <c r="C70" i="7"/>
  <c r="C112" i="3"/>
  <c r="C112" i="7"/>
  <c r="C56" i="3"/>
  <c r="C56" i="7"/>
  <c r="C105" i="3"/>
  <c r="C105" i="7"/>
  <c r="C97" i="3"/>
  <c r="C97" i="7"/>
  <c r="C73" i="3"/>
  <c r="C65" i="3"/>
  <c r="C65" i="7"/>
  <c r="C41" i="3"/>
  <c r="C41" i="7"/>
  <c r="C25" i="3"/>
  <c r="F25" i="3" s="1"/>
  <c r="C25" i="7"/>
  <c r="F25" i="7" s="1"/>
  <c r="H25" i="7" s="1"/>
  <c r="C14" i="3"/>
  <c r="F14" i="3" s="1"/>
  <c r="C14" i="7"/>
  <c r="F14" i="7" s="1"/>
  <c r="H14" i="7" s="1"/>
  <c r="C47" i="3"/>
  <c r="C47" i="7"/>
  <c r="C88" i="3"/>
  <c r="C88" i="7"/>
  <c r="C40" i="3"/>
  <c r="C40" i="7"/>
  <c r="C24" i="3"/>
  <c r="F24" i="3" s="1"/>
  <c r="C24" i="7"/>
  <c r="F24" i="7" s="1"/>
  <c r="H24" i="7" s="1"/>
  <c r="C77" i="3"/>
  <c r="C77" i="7"/>
  <c r="C93" i="3"/>
  <c r="C93" i="7"/>
  <c r="C53" i="3"/>
  <c r="C53" i="7"/>
  <c r="D174" i="3"/>
  <c r="B174" i="7"/>
  <c r="C20" i="3"/>
  <c r="F20" i="3" s="1"/>
  <c r="C20" i="7"/>
  <c r="F20" i="7" s="1"/>
  <c r="H20" i="7" s="1"/>
  <c r="C94" i="3"/>
  <c r="C94" i="7"/>
  <c r="C81" i="3"/>
  <c r="C81" i="7"/>
  <c r="C49" i="3"/>
  <c r="C49" i="7"/>
  <c r="C33" i="3"/>
  <c r="F33" i="3" s="1"/>
  <c r="C33" i="7"/>
  <c r="F33" i="7" s="1"/>
  <c r="H33" i="7" s="1"/>
  <c r="C17" i="3"/>
  <c r="F17" i="3" s="1"/>
  <c r="C17" i="7"/>
  <c r="F17" i="7" s="1"/>
  <c r="H17" i="7" s="1"/>
  <c r="D119" i="3"/>
  <c r="B119" i="7"/>
  <c r="Z29" i="6"/>
  <c r="Y31" i="6" s="1"/>
  <c r="J16" i="9" s="1"/>
  <c r="Y14" i="6"/>
  <c r="Z14" i="6" s="1"/>
  <c r="H348" i="5"/>
  <c r="I348" i="5" s="1"/>
  <c r="B150" i="3"/>
  <c r="H140" i="5"/>
  <c r="C150" i="7" s="1"/>
  <c r="D149" i="3"/>
  <c r="H217" i="5"/>
  <c r="I217" i="5" s="1"/>
  <c r="K217" i="5" s="1"/>
  <c r="B163" i="3"/>
  <c r="H153" i="5"/>
  <c r="C163" i="7" s="1"/>
  <c r="D162" i="3"/>
  <c r="H105" i="5"/>
  <c r="C115" i="7" s="1"/>
  <c r="B115" i="3"/>
  <c r="D114" i="3"/>
  <c r="B67" i="3"/>
  <c r="D66" i="3"/>
  <c r="H57" i="5"/>
  <c r="D18" i="3"/>
  <c r="B19" i="3"/>
  <c r="W9" i="5"/>
  <c r="H9" i="5"/>
  <c r="X9" i="5"/>
  <c r="H524" i="5"/>
  <c r="I524" i="5" s="1"/>
  <c r="K524" i="5" s="1"/>
  <c r="H388" i="5"/>
  <c r="I388" i="5" s="1"/>
  <c r="J388" i="5" s="1"/>
  <c r="H244" i="5"/>
  <c r="I244" i="5" s="1"/>
  <c r="J244" i="5" s="1"/>
  <c r="B18" i="3"/>
  <c r="D17" i="3"/>
  <c r="X8" i="5"/>
  <c r="W8" i="5"/>
  <c r="H8" i="5"/>
  <c r="C148" i="3"/>
  <c r="I138" i="5"/>
  <c r="K138" i="5" s="1"/>
  <c r="C132" i="3"/>
  <c r="I122" i="5"/>
  <c r="J122" i="5" s="1"/>
  <c r="C121" i="3"/>
  <c r="I111" i="5"/>
  <c r="L111" i="5" s="1"/>
  <c r="I165" i="5"/>
  <c r="K165" i="5" s="1"/>
  <c r="C175" i="3"/>
  <c r="D134" i="3"/>
  <c r="B135" i="3"/>
  <c r="H125" i="5"/>
  <c r="C135" i="7" s="1"/>
  <c r="B63" i="3"/>
  <c r="D62" i="3"/>
  <c r="H53" i="5"/>
  <c r="H260" i="5"/>
  <c r="I260" i="5" s="1"/>
  <c r="K260" i="5" s="1"/>
  <c r="Z8" i="6"/>
  <c r="B6" i="5"/>
  <c r="B3" i="7" s="1"/>
  <c r="I131" i="5"/>
  <c r="J131" i="5" s="1"/>
  <c r="C141" i="3"/>
  <c r="B74" i="3"/>
  <c r="D73" i="3"/>
  <c r="H64" i="5"/>
  <c r="H464" i="5"/>
  <c r="I464" i="5" s="1"/>
  <c r="J464" i="5" s="1"/>
  <c r="H312" i="5"/>
  <c r="I312" i="5" s="1"/>
  <c r="L312" i="5" s="1"/>
  <c r="H184" i="5"/>
  <c r="I184" i="5" s="1"/>
  <c r="J184" i="5" s="1"/>
  <c r="B58" i="3"/>
  <c r="D57" i="3"/>
  <c r="H48" i="5"/>
  <c r="I170" i="5"/>
  <c r="J170" i="5" s="1"/>
  <c r="C180" i="3"/>
  <c r="I114" i="5"/>
  <c r="L114" i="5" s="1"/>
  <c r="C124" i="3"/>
  <c r="H496" i="5"/>
  <c r="I496" i="5" s="1"/>
  <c r="J496" i="5" s="1"/>
  <c r="H408" i="5"/>
  <c r="I408" i="5" s="1"/>
  <c r="K408" i="5" s="1"/>
  <c r="H364" i="5"/>
  <c r="I364" i="5" s="1"/>
  <c r="L364" i="5" s="1"/>
  <c r="H320" i="5"/>
  <c r="I320" i="5" s="1"/>
  <c r="L320" i="5" s="1"/>
  <c r="H236" i="5"/>
  <c r="I236" i="5" s="1"/>
  <c r="J236" i="5" s="1"/>
  <c r="H468" i="5"/>
  <c r="I468" i="5" s="1"/>
  <c r="J468" i="5" s="1"/>
  <c r="H376" i="5"/>
  <c r="I376" i="5" s="1"/>
  <c r="K376" i="5" s="1"/>
  <c r="H284" i="5"/>
  <c r="I284" i="5" s="1"/>
  <c r="L284" i="5" s="1"/>
  <c r="H180" i="5"/>
  <c r="I180" i="5" s="1"/>
  <c r="L180" i="5" s="1"/>
  <c r="B98" i="3"/>
  <c r="D97" i="3"/>
  <c r="H88" i="5"/>
  <c r="C160" i="3"/>
  <c r="I150" i="5"/>
  <c r="J150" i="5" s="1"/>
  <c r="C136" i="3"/>
  <c r="I126" i="5"/>
  <c r="L126" i="5" s="1"/>
  <c r="H396" i="5"/>
  <c r="I396" i="5" s="1"/>
  <c r="J396" i="5" s="1"/>
  <c r="H264" i="5"/>
  <c r="I264" i="5" s="1"/>
  <c r="K264" i="5" s="1"/>
  <c r="B142" i="3"/>
  <c r="H132" i="5"/>
  <c r="C142" i="7" s="1"/>
  <c r="D141" i="3"/>
  <c r="B22" i="3"/>
  <c r="D21" i="3"/>
  <c r="W12" i="5"/>
  <c r="X12" i="5"/>
  <c r="H12" i="5"/>
  <c r="I175" i="5"/>
  <c r="J175" i="5" s="1"/>
  <c r="C185" i="3"/>
  <c r="C169" i="3"/>
  <c r="I159" i="5"/>
  <c r="L159" i="5" s="1"/>
  <c r="I127" i="5"/>
  <c r="J127" i="5" s="1"/>
  <c r="C137" i="3"/>
  <c r="H528" i="5"/>
  <c r="I528" i="5" s="1"/>
  <c r="J528" i="5" s="1"/>
  <c r="H472" i="5"/>
  <c r="I472" i="5" s="1"/>
  <c r="L472" i="5" s="1"/>
  <c r="H416" i="5"/>
  <c r="I416" i="5" s="1"/>
  <c r="K416" i="5" s="1"/>
  <c r="H360" i="5"/>
  <c r="I360" i="5" s="1"/>
  <c r="J360" i="5" s="1"/>
  <c r="H308" i="5"/>
  <c r="I308" i="5" s="1"/>
  <c r="L308" i="5" s="1"/>
  <c r="H252" i="5"/>
  <c r="I252" i="5" s="1"/>
  <c r="L252" i="5" s="1"/>
  <c r="H200" i="5"/>
  <c r="I200" i="5" s="1"/>
  <c r="J200" i="5" s="1"/>
  <c r="H152" i="5"/>
  <c r="C162" i="7" s="1"/>
  <c r="B162" i="3"/>
  <c r="D161" i="3"/>
  <c r="B110" i="3"/>
  <c r="H100" i="5"/>
  <c r="D109" i="3"/>
  <c r="C159" i="3"/>
  <c r="I149" i="5"/>
  <c r="K149" i="5" s="1"/>
  <c r="B103" i="3"/>
  <c r="D102" i="3"/>
  <c r="H93" i="5"/>
  <c r="C168" i="3"/>
  <c r="I158" i="5"/>
  <c r="L158" i="5" s="1"/>
  <c r="D103" i="3"/>
  <c r="B13" i="3"/>
  <c r="X3" i="5"/>
  <c r="W3" i="5"/>
  <c r="H3" i="5"/>
  <c r="H488" i="5"/>
  <c r="I488" i="5" s="1"/>
  <c r="L488" i="5" s="1"/>
  <c r="H424" i="5"/>
  <c r="I424" i="5" s="1"/>
  <c r="L424" i="5" s="1"/>
  <c r="H288" i="5"/>
  <c r="I288" i="5" s="1"/>
  <c r="L288" i="5" s="1"/>
  <c r="B166" i="3"/>
  <c r="H156" i="5"/>
  <c r="C166" i="7" s="1"/>
  <c r="D165" i="3"/>
  <c r="B42" i="3"/>
  <c r="D41" i="3"/>
  <c r="H32" i="5"/>
  <c r="H516" i="5"/>
  <c r="I516" i="5" s="1"/>
  <c r="J516" i="5" s="1"/>
  <c r="H460" i="5"/>
  <c r="I460" i="5" s="1"/>
  <c r="L460" i="5" s="1"/>
  <c r="H296" i="5"/>
  <c r="I296" i="5" s="1"/>
  <c r="L296" i="5" s="1"/>
  <c r="H188" i="5"/>
  <c r="I188" i="5" s="1"/>
  <c r="J188" i="5" s="1"/>
  <c r="B34" i="3"/>
  <c r="D33" i="3"/>
  <c r="X24" i="5"/>
  <c r="W24" i="5"/>
  <c r="H24" i="5"/>
  <c r="H201" i="5"/>
  <c r="I201" i="5" s="1"/>
  <c r="J201" i="5" s="1"/>
  <c r="B179" i="3"/>
  <c r="D178" i="3"/>
  <c r="H169" i="5"/>
  <c r="C179" i="7" s="1"/>
  <c r="B131" i="3"/>
  <c r="D130" i="3"/>
  <c r="H121" i="5"/>
  <c r="C131" i="7" s="1"/>
  <c r="B99" i="3"/>
  <c r="D98" i="3"/>
  <c r="H89" i="5"/>
  <c r="B51" i="3"/>
  <c r="D50" i="3"/>
  <c r="H41" i="5"/>
  <c r="H476" i="5"/>
  <c r="I476" i="5" s="1"/>
  <c r="K476" i="5" s="1"/>
  <c r="H292" i="5"/>
  <c r="I292" i="5" s="1"/>
  <c r="H192" i="5"/>
  <c r="I192" i="5" s="1"/>
  <c r="K192" i="5" s="1"/>
  <c r="B62" i="3"/>
  <c r="D61" i="3"/>
  <c r="H52" i="5"/>
  <c r="I154" i="5"/>
  <c r="L154" i="5" s="1"/>
  <c r="C164" i="3"/>
  <c r="D51" i="3"/>
  <c r="B130" i="3"/>
  <c r="D129" i="3"/>
  <c r="H120" i="5"/>
  <c r="C130" i="7" s="1"/>
  <c r="B30" i="3"/>
  <c r="D29" i="3"/>
  <c r="H20" i="5"/>
  <c r="W20" i="5"/>
  <c r="X20" i="5"/>
  <c r="C161" i="3"/>
  <c r="I151" i="5"/>
  <c r="L151" i="5" s="1"/>
  <c r="I119" i="5"/>
  <c r="C129" i="3"/>
  <c r="H197" i="5"/>
  <c r="I197" i="5" s="1"/>
  <c r="L197" i="5" s="1"/>
  <c r="H181" i="5"/>
  <c r="I181" i="5" s="1"/>
  <c r="J181" i="5" s="1"/>
  <c r="H141" i="5"/>
  <c r="C151" i="7" s="1"/>
  <c r="B151" i="3"/>
  <c r="D150" i="3"/>
  <c r="B119" i="3"/>
  <c r="D118" i="3"/>
  <c r="H109" i="5"/>
  <c r="C119" i="7" s="1"/>
  <c r="B79" i="3"/>
  <c r="D78" i="3"/>
  <c r="H69" i="5"/>
  <c r="B15" i="3"/>
  <c r="W5" i="5"/>
  <c r="D14" i="3"/>
  <c r="H5" i="5"/>
  <c r="X5" i="5"/>
  <c r="H536" i="5"/>
  <c r="I536" i="5" s="1"/>
  <c r="K536" i="5" s="1"/>
  <c r="H444" i="5"/>
  <c r="I444" i="5" s="1"/>
  <c r="K444" i="5" s="1"/>
  <c r="B170" i="3"/>
  <c r="H160" i="5"/>
  <c r="C170" i="7" s="1"/>
  <c r="D169" i="3"/>
  <c r="AE15" i="6"/>
  <c r="I115" i="5"/>
  <c r="C125" i="3"/>
  <c r="H484" i="5"/>
  <c r="I484" i="5" s="1"/>
  <c r="L484" i="5" s="1"/>
  <c r="H428" i="5"/>
  <c r="I428" i="5" s="1"/>
  <c r="K428" i="5" s="1"/>
  <c r="H380" i="5"/>
  <c r="I380" i="5" s="1"/>
  <c r="H324" i="5"/>
  <c r="I324" i="5" s="1"/>
  <c r="K324" i="5" s="1"/>
  <c r="H268" i="5"/>
  <c r="I268" i="5" s="1"/>
  <c r="L268" i="5" s="1"/>
  <c r="H216" i="5"/>
  <c r="I216" i="5" s="1"/>
  <c r="L216" i="5" s="1"/>
  <c r="H164" i="5"/>
  <c r="C174" i="7" s="1"/>
  <c r="B174" i="3"/>
  <c r="D173" i="3"/>
  <c r="D125" i="3"/>
  <c r="H116" i="5"/>
  <c r="C126" i="7" s="1"/>
  <c r="B126" i="3"/>
  <c r="B66" i="3"/>
  <c r="D65" i="3"/>
  <c r="H56" i="5"/>
  <c r="H241" i="5"/>
  <c r="I241" i="5" s="1"/>
  <c r="K241" i="5" s="1"/>
  <c r="H225" i="5"/>
  <c r="I225" i="5" s="1"/>
  <c r="K225" i="5" s="1"/>
  <c r="H209" i="5"/>
  <c r="I209" i="5" s="1"/>
  <c r="J209" i="5" s="1"/>
  <c r="H193" i="5"/>
  <c r="I193" i="5" s="1"/>
  <c r="B187" i="3"/>
  <c r="D186" i="3"/>
  <c r="H177" i="5"/>
  <c r="C187" i="7" s="1"/>
  <c r="B171" i="3"/>
  <c r="H161" i="5"/>
  <c r="C171" i="7" s="1"/>
  <c r="D170" i="3"/>
  <c r="D154" i="3"/>
  <c r="H145" i="5"/>
  <c r="C155" i="7" s="1"/>
  <c r="B155" i="3"/>
  <c r="H129" i="5"/>
  <c r="C139" i="7" s="1"/>
  <c r="B139" i="3"/>
  <c r="D138" i="3"/>
  <c r="B123" i="3"/>
  <c r="D122" i="3"/>
  <c r="H113" i="5"/>
  <c r="C123" i="7" s="1"/>
  <c r="B107" i="3"/>
  <c r="D106" i="3"/>
  <c r="H97" i="5"/>
  <c r="B91" i="3"/>
  <c r="D90" i="3"/>
  <c r="H81" i="5"/>
  <c r="B75" i="3"/>
  <c r="D74" i="3"/>
  <c r="H65" i="5"/>
  <c r="B59" i="3"/>
  <c r="D58" i="3"/>
  <c r="H49" i="5"/>
  <c r="B43" i="3"/>
  <c r="D42" i="3"/>
  <c r="H33" i="5"/>
  <c r="B27" i="3"/>
  <c r="W17" i="5"/>
  <c r="X17" i="5"/>
  <c r="D26" i="3"/>
  <c r="H17" i="5"/>
  <c r="C144" i="3"/>
  <c r="I134" i="5"/>
  <c r="K134" i="5" s="1"/>
  <c r="H456" i="5"/>
  <c r="I456" i="5" s="1"/>
  <c r="K456" i="5" s="1"/>
  <c r="H412" i="5"/>
  <c r="I412" i="5" s="1"/>
  <c r="J412" i="5" s="1"/>
  <c r="H368" i="5"/>
  <c r="I368" i="5" s="1"/>
  <c r="H316" i="5"/>
  <c r="I316" i="5" s="1"/>
  <c r="L316" i="5" s="1"/>
  <c r="H220" i="5"/>
  <c r="I220" i="5" s="1"/>
  <c r="J220" i="5" s="1"/>
  <c r="B178" i="3"/>
  <c r="D177" i="3"/>
  <c r="H168" i="5"/>
  <c r="C178" i="7" s="1"/>
  <c r="D133" i="3"/>
  <c r="B134" i="3"/>
  <c r="H124" i="5"/>
  <c r="C134" i="7" s="1"/>
  <c r="B86" i="3"/>
  <c r="D85" i="3"/>
  <c r="H76" i="5"/>
  <c r="B38" i="3"/>
  <c r="D37" i="3"/>
  <c r="H28" i="5"/>
  <c r="D179" i="3"/>
  <c r="D163" i="3"/>
  <c r="D123" i="3"/>
  <c r="D115" i="3"/>
  <c r="D19" i="3"/>
  <c r="B154" i="3"/>
  <c r="H144" i="5"/>
  <c r="C154" i="7" s="1"/>
  <c r="D153" i="3"/>
  <c r="D113" i="3"/>
  <c r="H104" i="5"/>
  <c r="C114" i="7" s="1"/>
  <c r="B114" i="3"/>
  <c r="B50" i="3"/>
  <c r="D49" i="3"/>
  <c r="H40" i="5"/>
  <c r="C184" i="3"/>
  <c r="I174" i="5"/>
  <c r="D79" i="3"/>
  <c r="I103" i="5"/>
  <c r="L103" i="5" s="1"/>
  <c r="C113" i="3"/>
  <c r="H237" i="5"/>
  <c r="I237" i="5" s="1"/>
  <c r="L237" i="5" s="1"/>
  <c r="H221" i="5"/>
  <c r="I221" i="5" s="1"/>
  <c r="J221" i="5" s="1"/>
  <c r="H205" i="5"/>
  <c r="I205" i="5" s="1"/>
  <c r="J205" i="5" s="1"/>
  <c r="H189" i="5"/>
  <c r="I189" i="5" s="1"/>
  <c r="K189" i="5" s="1"/>
  <c r="B183" i="3"/>
  <c r="H173" i="5"/>
  <c r="C183" i="7" s="1"/>
  <c r="D182" i="3"/>
  <c r="D142" i="3"/>
  <c r="H133" i="5"/>
  <c r="C143" i="7" s="1"/>
  <c r="B143" i="3"/>
  <c r="D126" i="3"/>
  <c r="H117" i="5"/>
  <c r="C127" i="7" s="1"/>
  <c r="B127" i="3"/>
  <c r="D110" i="3"/>
  <c r="B87" i="3"/>
  <c r="D86" i="3"/>
  <c r="H77" i="5"/>
  <c r="B71" i="3"/>
  <c r="D70" i="3"/>
  <c r="H61" i="5"/>
  <c r="B55" i="3"/>
  <c r="D54" i="3"/>
  <c r="H45" i="5"/>
  <c r="B23" i="3"/>
  <c r="D22" i="3"/>
  <c r="W13" i="5"/>
  <c r="X13" i="5"/>
  <c r="H13" i="5"/>
  <c r="H492" i="5"/>
  <c r="I492" i="5" s="1"/>
  <c r="H400" i="5"/>
  <c r="I400" i="5" s="1"/>
  <c r="K400" i="5" s="1"/>
  <c r="H304" i="5"/>
  <c r="I304" i="5" s="1"/>
  <c r="L304" i="5" s="1"/>
  <c r="H204" i="5"/>
  <c r="I204" i="5" s="1"/>
  <c r="K204" i="5" s="1"/>
  <c r="D121" i="3"/>
  <c r="B122" i="3"/>
  <c r="H112" i="5"/>
  <c r="C122" i="7" s="1"/>
  <c r="D151" i="3"/>
  <c r="I118" i="5"/>
  <c r="C128" i="3"/>
  <c r="H240" i="5"/>
  <c r="I240" i="5" s="1"/>
  <c r="B90" i="3"/>
  <c r="D89" i="3"/>
  <c r="H80" i="5"/>
  <c r="H233" i="5"/>
  <c r="I233" i="5" s="1"/>
  <c r="H185" i="5"/>
  <c r="I185" i="5" s="1"/>
  <c r="K185" i="5" s="1"/>
  <c r="B147" i="3"/>
  <c r="D146" i="3"/>
  <c r="H137" i="5"/>
  <c r="C147" i="7" s="1"/>
  <c r="B83" i="3"/>
  <c r="D82" i="3"/>
  <c r="H73" i="5"/>
  <c r="B35" i="3"/>
  <c r="D34" i="3"/>
  <c r="X25" i="5"/>
  <c r="W25" i="5"/>
  <c r="H25" i="5"/>
  <c r="H436" i="5"/>
  <c r="I436" i="5" s="1"/>
  <c r="L436" i="5" s="1"/>
  <c r="H340" i="5"/>
  <c r="I340" i="5" s="1"/>
  <c r="K340" i="5" s="1"/>
  <c r="H148" i="5"/>
  <c r="C158" i="7" s="1"/>
  <c r="B158" i="3"/>
  <c r="D157" i="3"/>
  <c r="B106" i="3"/>
  <c r="D105" i="3"/>
  <c r="H96" i="5"/>
  <c r="I130" i="5"/>
  <c r="L130" i="5" s="1"/>
  <c r="C140" i="3"/>
  <c r="C177" i="3"/>
  <c r="I167" i="5"/>
  <c r="J167" i="5" s="1"/>
  <c r="D30" i="3"/>
  <c r="H352" i="5"/>
  <c r="I352" i="5" s="1"/>
  <c r="B54" i="3"/>
  <c r="D53" i="3"/>
  <c r="H44" i="5"/>
  <c r="C173" i="3"/>
  <c r="I163" i="5"/>
  <c r="J163" i="5" s="1"/>
  <c r="C157" i="3"/>
  <c r="I147" i="5"/>
  <c r="K147" i="5" s="1"/>
  <c r="C176" i="3"/>
  <c r="I166" i="5"/>
  <c r="J166" i="5" s="1"/>
  <c r="C120" i="3"/>
  <c r="I110" i="5"/>
  <c r="L110" i="5" s="1"/>
  <c r="H372" i="5"/>
  <c r="I372" i="5" s="1"/>
  <c r="K372" i="5" s="1"/>
  <c r="H248" i="5"/>
  <c r="I248" i="5" s="1"/>
  <c r="K248" i="5" s="1"/>
  <c r="B118" i="3"/>
  <c r="D117" i="3"/>
  <c r="H108" i="5"/>
  <c r="C118" i="7" s="1"/>
  <c r="I162" i="5"/>
  <c r="J162" i="5" s="1"/>
  <c r="C172" i="3"/>
  <c r="C156" i="3"/>
  <c r="I146" i="5"/>
  <c r="K146" i="5" s="1"/>
  <c r="D131" i="3"/>
  <c r="D107" i="3"/>
  <c r="D99" i="3"/>
  <c r="D91" i="3"/>
  <c r="D75" i="3"/>
  <c r="D67" i="3"/>
  <c r="D59" i="3"/>
  <c r="D35" i="3"/>
  <c r="H520" i="5"/>
  <c r="I520" i="5" s="1"/>
  <c r="J520" i="5" s="1"/>
  <c r="H480" i="5"/>
  <c r="I480" i="5" s="1"/>
  <c r="J480" i="5" s="1"/>
  <c r="H432" i="5"/>
  <c r="I432" i="5" s="1"/>
  <c r="K432" i="5" s="1"/>
  <c r="H384" i="5"/>
  <c r="I384" i="5" s="1"/>
  <c r="H344" i="5"/>
  <c r="I344" i="5" s="1"/>
  <c r="J344" i="5" s="1"/>
  <c r="H212" i="5"/>
  <c r="I212" i="5" s="1"/>
  <c r="L212" i="5" s="1"/>
  <c r="H512" i="5"/>
  <c r="I512" i="5" s="1"/>
  <c r="J512" i="5" s="1"/>
  <c r="H420" i="5"/>
  <c r="I420" i="5" s="1"/>
  <c r="H328" i="5"/>
  <c r="I328" i="5" s="1"/>
  <c r="J328" i="5" s="1"/>
  <c r="H228" i="5"/>
  <c r="I228" i="5" s="1"/>
  <c r="L228" i="5" s="1"/>
  <c r="B146" i="3"/>
  <c r="D145" i="3"/>
  <c r="H136" i="5"/>
  <c r="C146" i="7" s="1"/>
  <c r="B26" i="3"/>
  <c r="D25" i="3"/>
  <c r="X16" i="5"/>
  <c r="H16" i="5"/>
  <c r="W16" i="5"/>
  <c r="D135" i="3"/>
  <c r="H508" i="5"/>
  <c r="I508" i="5" s="1"/>
  <c r="H332" i="5"/>
  <c r="I332" i="5" s="1"/>
  <c r="L332" i="5" s="1"/>
  <c r="H208" i="5"/>
  <c r="I208" i="5" s="1"/>
  <c r="L208" i="5" s="1"/>
  <c r="B82" i="3"/>
  <c r="D81" i="3"/>
  <c r="H72" i="5"/>
  <c r="C153" i="3"/>
  <c r="I143" i="5"/>
  <c r="K143" i="5" s="1"/>
  <c r="C145" i="3"/>
  <c r="I135" i="5"/>
  <c r="J135" i="5" s="1"/>
  <c r="H500" i="5"/>
  <c r="I500" i="5" s="1"/>
  <c r="K500" i="5" s="1"/>
  <c r="H448" i="5"/>
  <c r="I448" i="5" s="1"/>
  <c r="K448" i="5" s="1"/>
  <c r="H392" i="5"/>
  <c r="I392" i="5" s="1"/>
  <c r="H336" i="5"/>
  <c r="I336" i="5" s="1"/>
  <c r="K336" i="5" s="1"/>
  <c r="H280" i="5"/>
  <c r="I280" i="5" s="1"/>
  <c r="K280" i="5" s="1"/>
  <c r="H232" i="5"/>
  <c r="I232" i="5" s="1"/>
  <c r="J232" i="5" s="1"/>
  <c r="D185" i="3"/>
  <c r="H176" i="5"/>
  <c r="C186" i="7" s="1"/>
  <c r="B186" i="3"/>
  <c r="H128" i="5"/>
  <c r="C138" i="7" s="1"/>
  <c r="D137" i="3"/>
  <c r="B138" i="3"/>
  <c r="B78" i="3"/>
  <c r="H68" i="5"/>
  <c r="D77" i="3"/>
  <c r="H157" i="5"/>
  <c r="C167" i="7" s="1"/>
  <c r="D166" i="3"/>
  <c r="B167" i="3"/>
  <c r="B39" i="3"/>
  <c r="D38" i="3"/>
  <c r="H29" i="5"/>
  <c r="D167" i="3"/>
  <c r="C152" i="3"/>
  <c r="I142" i="5"/>
  <c r="K142" i="5" s="1"/>
  <c r="D87" i="3"/>
  <c r="D63" i="3"/>
  <c r="H532" i="5"/>
  <c r="I532" i="5" s="1"/>
  <c r="H440" i="5"/>
  <c r="I440" i="5" s="1"/>
  <c r="J440" i="5" s="1"/>
  <c r="H356" i="5"/>
  <c r="I356" i="5" s="1"/>
  <c r="J356" i="5" s="1"/>
  <c r="H224" i="5"/>
  <c r="I224" i="5" s="1"/>
  <c r="L224" i="5" s="1"/>
  <c r="B102" i="3"/>
  <c r="D101" i="3"/>
  <c r="H92" i="5"/>
  <c r="L198" i="5"/>
  <c r="J199" i="5"/>
  <c r="L203" i="5"/>
  <c r="L213" i="5"/>
  <c r="L289" i="5"/>
  <c r="L293" i="5"/>
  <c r="J323" i="5"/>
  <c r="K327" i="5"/>
  <c r="K331" i="5"/>
  <c r="K335" i="5"/>
  <c r="K339" i="5"/>
  <c r="K343" i="5"/>
  <c r="K347" i="5"/>
  <c r="K351" i="5"/>
  <c r="K355" i="5"/>
  <c r="K359" i="5"/>
  <c r="K363" i="5"/>
  <c r="K367" i="5"/>
  <c r="K371" i="5"/>
  <c r="K375" i="5"/>
  <c r="K379" i="5"/>
  <c r="L215" i="5"/>
  <c r="K326" i="5"/>
  <c r="K330" i="5"/>
  <c r="K334" i="5"/>
  <c r="K338" i="5"/>
  <c r="K342" i="5"/>
  <c r="K346" i="5"/>
  <c r="K350" i="5"/>
  <c r="K354" i="5"/>
  <c r="K358" i="5"/>
  <c r="K362" i="5"/>
  <c r="K366" i="5"/>
  <c r="K370" i="5"/>
  <c r="K374" i="5"/>
  <c r="K378" i="5"/>
  <c r="L202" i="5"/>
  <c r="L458" i="5"/>
  <c r="L459" i="5"/>
  <c r="L461" i="5"/>
  <c r="L474" i="5"/>
  <c r="L475" i="5"/>
  <c r="L477" i="5"/>
  <c r="L207" i="5"/>
  <c r="L218" i="5"/>
  <c r="K325" i="5"/>
  <c r="K329" i="5"/>
  <c r="K333" i="5"/>
  <c r="K337" i="5"/>
  <c r="K341" i="5"/>
  <c r="K345" i="5"/>
  <c r="K349" i="5"/>
  <c r="K353" i="5"/>
  <c r="K357" i="5"/>
  <c r="K361" i="5"/>
  <c r="K365" i="5"/>
  <c r="K369" i="5"/>
  <c r="K373" i="5"/>
  <c r="K377" i="5"/>
  <c r="K381" i="5"/>
  <c r="L455" i="5"/>
  <c r="L457" i="5"/>
  <c r="L470" i="5"/>
  <c r="L471" i="5"/>
  <c r="L473" i="5"/>
  <c r="L211" i="5"/>
  <c r="L467" i="5"/>
  <c r="L469" i="5"/>
  <c r="L466" i="5"/>
  <c r="L462" i="5"/>
  <c r="L463" i="5"/>
  <c r="L465" i="5"/>
  <c r="L285" i="5"/>
  <c r="L478" i="5"/>
  <c r="J458" i="5"/>
  <c r="L362" i="5"/>
  <c r="J467" i="5"/>
  <c r="L378" i="5"/>
  <c r="L346" i="5"/>
  <c r="L330" i="5"/>
  <c r="K537" i="5"/>
  <c r="L535" i="5"/>
  <c r="J527" i="5"/>
  <c r="L523" i="5"/>
  <c r="K538" i="5"/>
  <c r="L533" i="5"/>
  <c r="K526" i="5"/>
  <c r="L521" i="5"/>
  <c r="L534" i="5"/>
  <c r="J529" i="5"/>
  <c r="K525" i="5"/>
  <c r="L522" i="5"/>
  <c r="L385" i="5"/>
  <c r="K477" i="5"/>
  <c r="K473" i="5"/>
  <c r="K469" i="5"/>
  <c r="K465" i="5"/>
  <c r="K461" i="5"/>
  <c r="K457" i="5"/>
  <c r="L452" i="5"/>
  <c r="K504" i="5"/>
  <c r="L451" i="5"/>
  <c r="J449" i="5"/>
  <c r="L447" i="5"/>
  <c r="J445" i="5"/>
  <c r="L443" i="5"/>
  <c r="J441" i="5"/>
  <c r="L439" i="5"/>
  <c r="J437" i="5"/>
  <c r="L435" i="5"/>
  <c r="J433" i="5"/>
  <c r="L431" i="5"/>
  <c r="J429" i="5"/>
  <c r="L427" i="5"/>
  <c r="J425" i="5"/>
  <c r="L423" i="5"/>
  <c r="J421" i="5"/>
  <c r="L419" i="5"/>
  <c r="J417" i="5"/>
  <c r="L415" i="5"/>
  <c r="J413" i="5"/>
  <c r="L411" i="5"/>
  <c r="J409" i="5"/>
  <c r="L407" i="5"/>
  <c r="J405" i="5"/>
  <c r="K404" i="5"/>
  <c r="L403" i="5"/>
  <c r="J401" i="5"/>
  <c r="L399" i="5"/>
  <c r="L383" i="5"/>
  <c r="K454" i="5"/>
  <c r="J397" i="5"/>
  <c r="J395" i="5"/>
  <c r="J393" i="5"/>
  <c r="J391" i="5"/>
  <c r="J389" i="5"/>
  <c r="K315" i="5"/>
  <c r="L307" i="5"/>
  <c r="J294" i="5"/>
  <c r="J286" i="5"/>
  <c r="K321" i="5"/>
  <c r="L287" i="5"/>
  <c r="J276" i="5"/>
  <c r="K272" i="5"/>
  <c r="K256" i="5"/>
  <c r="L242" i="5"/>
  <c r="L323" i="5"/>
  <c r="J319" i="5"/>
  <c r="K311" i="5"/>
  <c r="L303" i="5"/>
  <c r="J381" i="5"/>
  <c r="J377" i="5"/>
  <c r="J373" i="5"/>
  <c r="J369" i="5"/>
  <c r="J365" i="5"/>
  <c r="J361" i="5"/>
  <c r="J357" i="5"/>
  <c r="J353" i="5"/>
  <c r="J349" i="5"/>
  <c r="J345" i="5"/>
  <c r="J341" i="5"/>
  <c r="J337" i="5"/>
  <c r="J333" i="5"/>
  <c r="J329" i="5"/>
  <c r="J325" i="5"/>
  <c r="L318" i="5"/>
  <c r="J310" i="5"/>
  <c r="K306" i="5"/>
  <c r="L302" i="5"/>
  <c r="K293" i="5"/>
  <c r="L281" i="5"/>
  <c r="J273" i="5"/>
  <c r="K269" i="5"/>
  <c r="L265" i="5"/>
  <c r="J257" i="5"/>
  <c r="K253" i="5"/>
  <c r="L249" i="5"/>
  <c r="J317" i="5"/>
  <c r="K313" i="5"/>
  <c r="L309" i="5"/>
  <c r="J301" i="5"/>
  <c r="K297" i="5"/>
  <c r="K290" i="5"/>
  <c r="J283" i="5"/>
  <c r="J274" i="5"/>
  <c r="K270" i="5"/>
  <c r="L266" i="5"/>
  <c r="J258" i="5"/>
  <c r="K254" i="5"/>
  <c r="L250" i="5"/>
  <c r="J243" i="5"/>
  <c r="L300" i="5"/>
  <c r="K289" i="5"/>
  <c r="J275" i="5"/>
  <c r="K271" i="5"/>
  <c r="L267" i="5"/>
  <c r="J259" i="5"/>
  <c r="K255" i="5"/>
  <c r="L251" i="5"/>
  <c r="L282" i="5"/>
  <c r="J229" i="5"/>
  <c r="L239" i="5"/>
  <c r="J235" i="5"/>
  <c r="K231" i="5"/>
  <c r="L223" i="5"/>
  <c r="J219" i="5"/>
  <c r="K206" i="5"/>
  <c r="J238" i="5"/>
  <c r="J234" i="5"/>
  <c r="J230" i="5"/>
  <c r="J226" i="5"/>
  <c r="J222" i="5"/>
  <c r="K196" i="5"/>
  <c r="K194" i="5"/>
  <c r="L190" i="5"/>
  <c r="J186" i="5"/>
  <c r="K218" i="5"/>
  <c r="L210" i="5"/>
  <c r="J211" i="5"/>
  <c r="J203" i="5"/>
  <c r="K195" i="5"/>
  <c r="K191" i="5"/>
  <c r="K187" i="5"/>
  <c r="K183" i="5"/>
  <c r="K179" i="5"/>
  <c r="J504" i="5"/>
  <c r="K207" i="5"/>
  <c r="L338" i="5"/>
  <c r="L370" i="5"/>
  <c r="K198" i="5"/>
  <c r="K531" i="5"/>
  <c r="J523" i="5"/>
  <c r="J533" i="5"/>
  <c r="J522" i="5"/>
  <c r="K385" i="5"/>
  <c r="K471" i="5"/>
  <c r="K463" i="5"/>
  <c r="K455" i="5"/>
  <c r="K518" i="5"/>
  <c r="K514" i="5"/>
  <c r="K506" i="5"/>
  <c r="K498" i="5"/>
  <c r="K490" i="5"/>
  <c r="K482" i="5"/>
  <c r="K450" i="5"/>
  <c r="J447" i="5"/>
  <c r="L445" i="5"/>
  <c r="K442" i="5"/>
  <c r="J439" i="5"/>
  <c r="L437" i="5"/>
  <c r="K434" i="5"/>
  <c r="J431" i="5"/>
  <c r="L429" i="5"/>
  <c r="K426" i="5"/>
  <c r="J423" i="5"/>
  <c r="L421" i="5"/>
  <c r="K418" i="5"/>
  <c r="J415" i="5"/>
  <c r="L413" i="5"/>
  <c r="K410" i="5"/>
  <c r="J407" i="5"/>
  <c r="L405" i="5"/>
  <c r="K402" i="5"/>
  <c r="J399" i="5"/>
  <c r="K383" i="5"/>
  <c r="J307" i="5"/>
  <c r="K299" i="5"/>
  <c r="L386" i="5"/>
  <c r="K287" i="5"/>
  <c r="L276" i="5"/>
  <c r="J322" i="5"/>
  <c r="J303" i="5"/>
  <c r="J379" i="5"/>
  <c r="J371" i="5"/>
  <c r="J363" i="5"/>
  <c r="J347" i="5"/>
  <c r="J339" i="5"/>
  <c r="J331" i="5"/>
  <c r="J318" i="5"/>
  <c r="L310" i="5"/>
  <c r="K298" i="5"/>
  <c r="J285" i="5"/>
  <c r="K277" i="5"/>
  <c r="J265" i="5"/>
  <c r="L257" i="5"/>
  <c r="K245" i="5"/>
  <c r="J309" i="5"/>
  <c r="L301" i="5"/>
  <c r="K291" i="5"/>
  <c r="L290" i="5"/>
  <c r="K278" i="5"/>
  <c r="L274" i="5"/>
  <c r="J266" i="5"/>
  <c r="K262" i="5"/>
  <c r="L258" i="5"/>
  <c r="J250" i="5"/>
  <c r="K246" i="5"/>
  <c r="K243" i="5"/>
  <c r="J300" i="5"/>
  <c r="K279" i="5"/>
  <c r="L275" i="5"/>
  <c r="J267" i="5"/>
  <c r="K263" i="5"/>
  <c r="L259" i="5"/>
  <c r="J251" i="5"/>
  <c r="K247" i="5"/>
  <c r="K239" i="5"/>
  <c r="L231" i="5"/>
  <c r="J227" i="5"/>
  <c r="K223" i="5"/>
  <c r="J214" i="5"/>
  <c r="L206" i="5"/>
  <c r="L196" i="5"/>
  <c r="J194" i="5"/>
  <c r="K186" i="5"/>
  <c r="L182" i="5"/>
  <c r="K210" i="5"/>
  <c r="J215" i="5"/>
  <c r="J207" i="5"/>
  <c r="L199" i="5"/>
  <c r="J474" i="5"/>
  <c r="K213" i="5"/>
  <c r="L366" i="5"/>
  <c r="L334" i="5"/>
  <c r="J321" i="5"/>
  <c r="K398" i="5"/>
  <c r="K535" i="5"/>
  <c r="L374" i="5"/>
  <c r="L358" i="5"/>
  <c r="L342" i="5"/>
  <c r="L326" i="5"/>
  <c r="L537" i="5"/>
  <c r="J531" i="5"/>
  <c r="K527" i="5"/>
  <c r="L538" i="5"/>
  <c r="J530" i="5"/>
  <c r="L526" i="5"/>
  <c r="K529" i="5"/>
  <c r="L525" i="5"/>
  <c r="J385" i="5"/>
  <c r="L519" i="5"/>
  <c r="L517" i="5"/>
  <c r="L515" i="5"/>
  <c r="L513" i="5"/>
  <c r="L511" i="5"/>
  <c r="L509" i="5"/>
  <c r="L507" i="5"/>
  <c r="L505" i="5"/>
  <c r="L503" i="5"/>
  <c r="L501" i="5"/>
  <c r="L499" i="5"/>
  <c r="L497" i="5"/>
  <c r="L495" i="5"/>
  <c r="L493" i="5"/>
  <c r="L491" i="5"/>
  <c r="L489" i="5"/>
  <c r="L487" i="5"/>
  <c r="L485" i="5"/>
  <c r="L483" i="5"/>
  <c r="L481" i="5"/>
  <c r="L479" i="5"/>
  <c r="K519" i="5"/>
  <c r="K515" i="5"/>
  <c r="K511" i="5"/>
  <c r="K507" i="5"/>
  <c r="K503" i="5"/>
  <c r="K499" i="5"/>
  <c r="K495" i="5"/>
  <c r="K491" i="5"/>
  <c r="K487" i="5"/>
  <c r="K483" i="5"/>
  <c r="K479" i="5"/>
  <c r="J453" i="5"/>
  <c r="J450" i="5"/>
  <c r="K449" i="5"/>
  <c r="J446" i="5"/>
  <c r="K445" i="5"/>
  <c r="J442" i="5"/>
  <c r="K441" i="5"/>
  <c r="J438" i="5"/>
  <c r="K437" i="5"/>
  <c r="J434" i="5"/>
  <c r="K433" i="5"/>
  <c r="J430" i="5"/>
  <c r="K429" i="5"/>
  <c r="J426" i="5"/>
  <c r="K425" i="5"/>
  <c r="J422" i="5"/>
  <c r="K421" i="5"/>
  <c r="J418" i="5"/>
  <c r="K417" i="5"/>
  <c r="J414" i="5"/>
  <c r="K413" i="5"/>
  <c r="J410" i="5"/>
  <c r="K409" i="5"/>
  <c r="J406" i="5"/>
  <c r="K405" i="5"/>
  <c r="L404" i="5"/>
  <c r="J402" i="5"/>
  <c r="K401" i="5"/>
  <c r="L387" i="5"/>
  <c r="J383" i="5"/>
  <c r="L397" i="5"/>
  <c r="L395" i="5"/>
  <c r="L393" i="5"/>
  <c r="L391" i="5"/>
  <c r="L389" i="5"/>
  <c r="L315" i="5"/>
  <c r="J299" i="5"/>
  <c r="K294" i="5"/>
  <c r="L286" i="5"/>
  <c r="L321" i="5"/>
  <c r="K276" i="5"/>
  <c r="L272" i="5"/>
  <c r="L256" i="5"/>
  <c r="K242" i="5"/>
  <c r="K322" i="5"/>
  <c r="K319" i="5"/>
  <c r="L311" i="5"/>
  <c r="J295" i="5"/>
  <c r="J314" i="5"/>
  <c r="K310" i="5"/>
  <c r="L306" i="5"/>
  <c r="J298" i="5"/>
  <c r="J293" i="5"/>
  <c r="K285" i="5"/>
  <c r="J277" i="5"/>
  <c r="K273" i="5"/>
  <c r="L269" i="5"/>
  <c r="J261" i="5"/>
  <c r="K257" i="5"/>
  <c r="L253" i="5"/>
  <c r="J245" i="5"/>
  <c r="K317" i="5"/>
  <c r="L313" i="5"/>
  <c r="J305" i="5"/>
  <c r="K301" i="5"/>
  <c r="L297" i="5"/>
  <c r="J290" i="5"/>
  <c r="J278" i="5"/>
  <c r="K274" i="5"/>
  <c r="L270" i="5"/>
  <c r="J262" i="5"/>
  <c r="K258" i="5"/>
  <c r="L254" i="5"/>
  <c r="J246" i="5"/>
  <c r="L243" i="5"/>
  <c r="J289" i="5"/>
  <c r="J279" i="5"/>
  <c r="K275" i="5"/>
  <c r="L271" i="5"/>
  <c r="J263" i="5"/>
  <c r="K259" i="5"/>
  <c r="L255" i="5"/>
  <c r="J247" i="5"/>
  <c r="K229" i="5"/>
  <c r="J239" i="5"/>
  <c r="K235" i="5"/>
  <c r="L227" i="5"/>
  <c r="J223" i="5"/>
  <c r="K219" i="5"/>
  <c r="K214" i="5"/>
  <c r="J206" i="5"/>
  <c r="J196" i="5"/>
  <c r="L194" i="5"/>
  <c r="J190" i="5"/>
  <c r="K182" i="5"/>
  <c r="J218" i="5"/>
  <c r="J202" i="5"/>
  <c r="L195" i="5"/>
  <c r="L191" i="5"/>
  <c r="L187" i="5"/>
  <c r="L183" i="5"/>
  <c r="L179" i="5"/>
  <c r="J473" i="5"/>
  <c r="L354" i="5"/>
  <c r="J535" i="5"/>
  <c r="L527" i="5"/>
  <c r="K530" i="5"/>
  <c r="J521" i="5"/>
  <c r="J534" i="5"/>
  <c r="L529" i="5"/>
  <c r="J454" i="5"/>
  <c r="K475" i="5"/>
  <c r="K467" i="5"/>
  <c r="K459" i="5"/>
  <c r="K510" i="5"/>
  <c r="K502" i="5"/>
  <c r="K494" i="5"/>
  <c r="K486" i="5"/>
  <c r="L453" i="5"/>
  <c r="L449" i="5"/>
  <c r="K446" i="5"/>
  <c r="J443" i="5"/>
  <c r="L441" i="5"/>
  <c r="K438" i="5"/>
  <c r="J435" i="5"/>
  <c r="L433" i="5"/>
  <c r="K430" i="5"/>
  <c r="J427" i="5"/>
  <c r="L425" i="5"/>
  <c r="K422" i="5"/>
  <c r="J419" i="5"/>
  <c r="L417" i="5"/>
  <c r="K414" i="5"/>
  <c r="J411" i="5"/>
  <c r="L409" i="5"/>
  <c r="K406" i="5"/>
  <c r="J403" i="5"/>
  <c r="L401" i="5"/>
  <c r="J387" i="5"/>
  <c r="J398" i="5"/>
  <c r="J394" i="5"/>
  <c r="J390" i="5"/>
  <c r="L294" i="5"/>
  <c r="L382" i="5"/>
  <c r="L319" i="5"/>
  <c r="K295" i="5"/>
  <c r="J375" i="5"/>
  <c r="J367" i="5"/>
  <c r="J359" i="5"/>
  <c r="J355" i="5"/>
  <c r="J351" i="5"/>
  <c r="J343" i="5"/>
  <c r="J335" i="5"/>
  <c r="J327" i="5"/>
  <c r="K314" i="5"/>
  <c r="J302" i="5"/>
  <c r="J281" i="5"/>
  <c r="L273" i="5"/>
  <c r="K261" i="5"/>
  <c r="J249" i="5"/>
  <c r="L317" i="5"/>
  <c r="K305" i="5"/>
  <c r="J470" i="5"/>
  <c r="J457" i="5"/>
  <c r="K389" i="5"/>
  <c r="L350" i="5"/>
  <c r="K391" i="5"/>
  <c r="K382" i="5"/>
  <c r="K234" i="5"/>
  <c r="J537" i="5"/>
  <c r="L531" i="5"/>
  <c r="K523" i="5"/>
  <c r="J538" i="5"/>
  <c r="K533" i="5"/>
  <c r="L530" i="5"/>
  <c r="J526" i="5"/>
  <c r="K521" i="5"/>
  <c r="K534" i="5"/>
  <c r="J525" i="5"/>
  <c r="K522" i="5"/>
  <c r="L454" i="5"/>
  <c r="L518" i="5"/>
  <c r="L510" i="5"/>
  <c r="L502" i="5"/>
  <c r="L494" i="5"/>
  <c r="L486" i="5"/>
  <c r="K478" i="5"/>
  <c r="K462" i="5"/>
  <c r="K513" i="5"/>
  <c r="K497" i="5"/>
  <c r="K481" i="5"/>
  <c r="J451" i="5"/>
  <c r="L446" i="5"/>
  <c r="K435" i="5"/>
  <c r="L430" i="5"/>
  <c r="K419" i="5"/>
  <c r="L414" i="5"/>
  <c r="K403" i="5"/>
  <c r="K387" i="5"/>
  <c r="L398" i="5"/>
  <c r="L390" i="5"/>
  <c r="J315" i="5"/>
  <c r="J386" i="5"/>
  <c r="J272" i="5"/>
  <c r="J311" i="5"/>
  <c r="J374" i="5"/>
  <c r="J358" i="5"/>
  <c r="J342" i="5"/>
  <c r="J326" i="5"/>
  <c r="K302" i="5"/>
  <c r="K281" i="5"/>
  <c r="L261" i="5"/>
  <c r="J313" i="5"/>
  <c r="J291" i="5"/>
  <c r="K266" i="5"/>
  <c r="L246" i="5"/>
  <c r="L279" i="5"/>
  <c r="J255" i="5"/>
  <c r="L229" i="5"/>
  <c r="L235" i="5"/>
  <c r="L214" i="5"/>
  <c r="L230" i="5"/>
  <c r="J213" i="5"/>
  <c r="L506" i="5"/>
  <c r="L498" i="5"/>
  <c r="L482" i="5"/>
  <c r="K443" i="5"/>
  <c r="L422" i="5"/>
  <c r="K411" i="5"/>
  <c r="L394" i="5"/>
  <c r="L299" i="5"/>
  <c r="J334" i="5"/>
  <c r="K249" i="5"/>
  <c r="L278" i="5"/>
  <c r="K267" i="5"/>
  <c r="L222" i="5"/>
  <c r="J210" i="5"/>
  <c r="K501" i="5"/>
  <c r="L442" i="5"/>
  <c r="K431" i="5"/>
  <c r="L410" i="5"/>
  <c r="K399" i="5"/>
  <c r="K286" i="5"/>
  <c r="L322" i="5"/>
  <c r="J362" i="5"/>
  <c r="J330" i="5"/>
  <c r="L245" i="5"/>
  <c r="J270" i="5"/>
  <c r="L263" i="5"/>
  <c r="J282" i="5"/>
  <c r="L234" i="5"/>
  <c r="K190" i="5"/>
  <c r="L504" i="5"/>
  <c r="K474" i="5"/>
  <c r="K458" i="5"/>
  <c r="K509" i="5"/>
  <c r="K493" i="5"/>
  <c r="L450" i="5"/>
  <c r="K439" i="5"/>
  <c r="L434" i="5"/>
  <c r="K423" i="5"/>
  <c r="L418" i="5"/>
  <c r="K407" i="5"/>
  <c r="L402" i="5"/>
  <c r="K452" i="5"/>
  <c r="K307" i="5"/>
  <c r="J382" i="5"/>
  <c r="K303" i="5"/>
  <c r="J370" i="5"/>
  <c r="J354" i="5"/>
  <c r="J338" i="5"/>
  <c r="K318" i="5"/>
  <c r="L298" i="5"/>
  <c r="L277" i="5"/>
  <c r="J253" i="5"/>
  <c r="K309" i="5"/>
  <c r="K283" i="5"/>
  <c r="L262" i="5"/>
  <c r="K300" i="5"/>
  <c r="J271" i="5"/>
  <c r="K251" i="5"/>
  <c r="J231" i="5"/>
  <c r="L226" i="5"/>
  <c r="L186" i="5"/>
  <c r="L514" i="5"/>
  <c r="L490" i="5"/>
  <c r="K470" i="5"/>
  <c r="J452" i="5"/>
  <c r="K505" i="5"/>
  <c r="K489" i="5"/>
  <c r="L438" i="5"/>
  <c r="K427" i="5"/>
  <c r="L406" i="5"/>
  <c r="J287" i="5"/>
  <c r="J242" i="5"/>
  <c r="K323" i="5"/>
  <c r="L295" i="5"/>
  <c r="J366" i="5"/>
  <c r="J350" i="5"/>
  <c r="L314" i="5"/>
  <c r="J269" i="5"/>
  <c r="L305" i="5"/>
  <c r="J254" i="5"/>
  <c r="L247" i="5"/>
  <c r="K227" i="5"/>
  <c r="L238" i="5"/>
  <c r="J198" i="5"/>
  <c r="K466" i="5"/>
  <c r="K517" i="5"/>
  <c r="K485" i="5"/>
  <c r="K447" i="5"/>
  <c r="L426" i="5"/>
  <c r="K415" i="5"/>
  <c r="J404" i="5"/>
  <c r="J256" i="5"/>
  <c r="J378" i="5"/>
  <c r="J346" i="5"/>
  <c r="J306" i="5"/>
  <c r="K265" i="5"/>
  <c r="J297" i="5"/>
  <c r="K250" i="5"/>
  <c r="L219" i="5"/>
  <c r="J182" i="5"/>
  <c r="K238" i="5"/>
  <c r="J471" i="5"/>
  <c r="L361" i="5"/>
  <c r="L355" i="5"/>
  <c r="J519" i="5"/>
  <c r="J493" i="5"/>
  <c r="J510" i="5"/>
  <c r="L339" i="5"/>
  <c r="L369" i="5"/>
  <c r="J183" i="5"/>
  <c r="J455" i="5"/>
  <c r="L325" i="5"/>
  <c r="L357" i="5"/>
  <c r="K393" i="5"/>
  <c r="K203" i="5"/>
  <c r="J191" i="5"/>
  <c r="J515" i="5"/>
  <c r="K211" i="5"/>
  <c r="J497" i="5"/>
  <c r="K282" i="5"/>
  <c r="J503" i="5"/>
  <c r="J469" i="5"/>
  <c r="K451" i="5"/>
  <c r="K394" i="5"/>
  <c r="K453" i="5"/>
  <c r="J509" i="5"/>
  <c r="L343" i="5"/>
  <c r="L291" i="5"/>
  <c r="J475" i="5"/>
  <c r="J494" i="5"/>
  <c r="J506" i="5"/>
  <c r="J462" i="5"/>
  <c r="J495" i="5"/>
  <c r="L347" i="5"/>
  <c r="J483" i="5"/>
  <c r="J513" i="5"/>
  <c r="J491" i="5"/>
  <c r="J195" i="5"/>
  <c r="J517" i="5"/>
  <c r="L359" i="5"/>
  <c r="J482" i="5"/>
  <c r="K386" i="5"/>
  <c r="J466" i="5"/>
  <c r="L353" i="5"/>
  <c r="L363" i="5"/>
  <c r="J511" i="5"/>
  <c r="L381" i="5"/>
  <c r="K199" i="5"/>
  <c r="L351" i="5"/>
  <c r="J481" i="5"/>
  <c r="K230" i="5"/>
  <c r="J463" i="5"/>
  <c r="L377" i="5"/>
  <c r="K390" i="5"/>
  <c r="J502" i="5"/>
  <c r="K215" i="5"/>
  <c r="J501" i="5"/>
  <c r="L327" i="5"/>
  <c r="J187" i="5"/>
  <c r="J490" i="5"/>
  <c r="K397" i="5"/>
  <c r="J507" i="5"/>
  <c r="J518" i="5"/>
  <c r="J461" i="5"/>
  <c r="L333" i="5"/>
  <c r="L365" i="5"/>
  <c r="J465" i="5"/>
  <c r="L331" i="5"/>
  <c r="K395" i="5"/>
  <c r="L329" i="5"/>
  <c r="J179" i="5"/>
  <c r="J489" i="5"/>
  <c r="J478" i="5"/>
  <c r="L283" i="5"/>
  <c r="L337" i="5"/>
  <c r="K202" i="5"/>
  <c r="L341" i="5"/>
  <c r="L373" i="5"/>
  <c r="J459" i="5"/>
  <c r="J514" i="5"/>
  <c r="K226" i="5"/>
  <c r="L335" i="5"/>
  <c r="L345" i="5"/>
  <c r="J486" i="5"/>
  <c r="J498" i="5"/>
  <c r="L375" i="5"/>
  <c r="J477" i="5"/>
  <c r="J485" i="5"/>
  <c r="K222" i="5"/>
  <c r="J505" i="5"/>
  <c r="L367" i="5"/>
  <c r="J479" i="5"/>
  <c r="J487" i="5"/>
  <c r="L371" i="5"/>
  <c r="L349" i="5"/>
  <c r="L379" i="5"/>
  <c r="J499" i="5"/>
  <c r="G19" i="3"/>
  <c r="G20" i="3"/>
  <c r="G21" i="3"/>
  <c r="G22" i="3"/>
  <c r="G23" i="3"/>
  <c r="G24" i="3"/>
  <c r="G25" i="3"/>
  <c r="G26" i="3"/>
  <c r="G16" i="3"/>
  <c r="G15" i="3"/>
  <c r="G14" i="3"/>
  <c r="G13" i="3"/>
  <c r="N33" i="8" l="1"/>
  <c r="L205" i="8"/>
  <c r="N252" i="8"/>
  <c r="N400" i="8"/>
  <c r="N41" i="8"/>
  <c r="N197" i="8"/>
  <c r="L28" i="8"/>
  <c r="N28" i="8" s="1"/>
  <c r="N113" i="8"/>
  <c r="N460" i="8"/>
  <c r="N121" i="8"/>
  <c r="N120" i="8"/>
  <c r="N52" i="8"/>
  <c r="N125" i="8"/>
  <c r="L184" i="8"/>
  <c r="N96" i="8"/>
  <c r="N133" i="8"/>
  <c r="N524" i="8"/>
  <c r="N428" i="8"/>
  <c r="N396" i="8"/>
  <c r="R3" i="6"/>
  <c r="S3" i="6"/>
  <c r="N496" i="8"/>
  <c r="N64" i="8"/>
  <c r="N336" i="8"/>
  <c r="N328" i="8"/>
  <c r="N464" i="8"/>
  <c r="N237" i="8"/>
  <c r="L89" i="8"/>
  <c r="N89" i="8" s="1"/>
  <c r="L160" i="8"/>
  <c r="N160" i="8" s="1"/>
  <c r="N492" i="8"/>
  <c r="N48" i="8"/>
  <c r="N432" i="8"/>
  <c r="N156" i="8"/>
  <c r="N220" i="8"/>
  <c r="N180" i="8"/>
  <c r="N209" i="8"/>
  <c r="N308" i="8"/>
  <c r="N312" i="8"/>
  <c r="N348" i="8"/>
  <c r="N512" i="8"/>
  <c r="N104" i="8"/>
  <c r="N500" i="8"/>
  <c r="N129" i="8"/>
  <c r="N192" i="8"/>
  <c r="N236" i="8"/>
  <c r="N232" i="8"/>
  <c r="N140" i="8"/>
  <c r="N168" i="8"/>
  <c r="N69" i="8"/>
  <c r="N360" i="8"/>
  <c r="N352" i="8"/>
  <c r="N32" i="8"/>
  <c r="N177" i="8"/>
  <c r="N208" i="8"/>
  <c r="N225" i="8"/>
  <c r="L148" i="8"/>
  <c r="N148" i="8" s="1"/>
  <c r="N117" i="8"/>
  <c r="L65" i="8"/>
  <c r="N65" i="8" s="1"/>
  <c r="N193" i="8"/>
  <c r="N132" i="8"/>
  <c r="N364" i="8"/>
  <c r="N76" i="8"/>
  <c r="L388" i="8"/>
  <c r="N388" i="8" s="1"/>
  <c r="N72" i="8"/>
  <c r="N93" i="8"/>
  <c r="N157" i="8"/>
  <c r="N444" i="8"/>
  <c r="N100" i="8"/>
  <c r="N241" i="8"/>
  <c r="N368" i="8"/>
  <c r="N137" i="8"/>
  <c r="N412" i="8"/>
  <c r="N45" i="8"/>
  <c r="L456" i="8"/>
  <c r="N456" i="8" s="1"/>
  <c r="N68" i="8"/>
  <c r="N304" i="8"/>
  <c r="N224" i="8"/>
  <c r="N488" i="8"/>
  <c r="N73" i="8"/>
  <c r="N49" i="8"/>
  <c r="N472" i="8"/>
  <c r="N112" i="8"/>
  <c r="N508" i="8"/>
  <c r="N436" i="8"/>
  <c r="N248" i="8"/>
  <c r="N153" i="8"/>
  <c r="N272" i="8"/>
  <c r="N404" i="8"/>
  <c r="N173" i="8"/>
  <c r="N480" i="8"/>
  <c r="N316" i="8"/>
  <c r="N56" i="8"/>
  <c r="N528" i="8"/>
  <c r="N448" i="8"/>
  <c r="N185" i="8"/>
  <c r="N240" i="8"/>
  <c r="N221" i="8"/>
  <c r="N105" i="8"/>
  <c r="N136" i="8"/>
  <c r="N260" i="8"/>
  <c r="N108" i="8"/>
  <c r="N97" i="8"/>
  <c r="N205" i="8"/>
  <c r="N476" i="8"/>
  <c r="N200" i="8"/>
  <c r="N520" i="8"/>
  <c r="N332" i="8"/>
  <c r="N504" i="8"/>
  <c r="N109" i="8"/>
  <c r="N320" i="8"/>
  <c r="N292" i="8"/>
  <c r="N284" i="8"/>
  <c r="N392" i="8"/>
  <c r="N152" i="8"/>
  <c r="N141" i="8"/>
  <c r="N88" i="8"/>
  <c r="N128" i="8"/>
  <c r="N408" i="8"/>
  <c r="N532" i="8"/>
  <c r="N416" i="8"/>
  <c r="N280" i="8"/>
  <c r="N189" i="8"/>
  <c r="N340" i="8"/>
  <c r="N217" i="8"/>
  <c r="N212" i="8"/>
  <c r="N372" i="8"/>
  <c r="L204" i="8"/>
  <c r="N204" i="8" s="1"/>
  <c r="M3" i="6"/>
  <c r="J540" i="5"/>
  <c r="K540" i="5"/>
  <c r="N176" i="8"/>
  <c r="G542" i="8"/>
  <c r="G542" i="5"/>
  <c r="N516" i="8"/>
  <c r="R540" i="8"/>
  <c r="R540" i="5"/>
  <c r="N264" i="8"/>
  <c r="N40" i="8"/>
  <c r="N53" i="8"/>
  <c r="N124" i="8"/>
  <c r="N440" i="8"/>
  <c r="N536" i="8"/>
  <c r="J540" i="8"/>
  <c r="K540" i="8"/>
  <c r="I540" i="8"/>
  <c r="M540" i="8"/>
  <c r="N144" i="8"/>
  <c r="N29" i="8"/>
  <c r="F541" i="8"/>
  <c r="H541" i="8" s="1"/>
  <c r="F541" i="5"/>
  <c r="H541" i="5" s="1"/>
  <c r="I541" i="5" s="1"/>
  <c r="N184" i="8"/>
  <c r="N384" i="8"/>
  <c r="N376" i="8"/>
  <c r="N424" i="8"/>
  <c r="L539" i="5"/>
  <c r="I107" i="5"/>
  <c r="K107" i="5" s="1"/>
  <c r="I172" i="5"/>
  <c r="J172" i="5" s="1"/>
  <c r="K200" i="5"/>
  <c r="C61" i="7"/>
  <c r="C182" i="3"/>
  <c r="C85" i="7"/>
  <c r="K316" i="5"/>
  <c r="L244" i="5"/>
  <c r="K175" i="5"/>
  <c r="C165" i="3"/>
  <c r="C44" i="3"/>
  <c r="L260" i="5"/>
  <c r="L464" i="5"/>
  <c r="L480" i="5"/>
  <c r="J364" i="5"/>
  <c r="J185" i="5"/>
  <c r="C117" i="3"/>
  <c r="C101" i="7"/>
  <c r="I155" i="5"/>
  <c r="J155" i="5" s="1"/>
  <c r="L135" i="5"/>
  <c r="K440" i="5"/>
  <c r="L130" i="8"/>
  <c r="N130" i="8" s="1"/>
  <c r="L114" i="8"/>
  <c r="N114" i="8" s="1"/>
  <c r="L266" i="8"/>
  <c r="N266" i="8" s="1"/>
  <c r="L309" i="8"/>
  <c r="N309" i="8" s="1"/>
  <c r="L251" i="8"/>
  <c r="N251" i="8" s="1"/>
  <c r="L403" i="8"/>
  <c r="N403" i="8" s="1"/>
  <c r="L419" i="8"/>
  <c r="N419" i="8" s="1"/>
  <c r="L451" i="8"/>
  <c r="N451" i="8" s="1"/>
  <c r="L171" i="8"/>
  <c r="N171" i="8" s="1"/>
  <c r="L235" i="8"/>
  <c r="N235" i="8" s="1"/>
  <c r="L283" i="8"/>
  <c r="N283" i="8" s="1"/>
  <c r="L315" i="8"/>
  <c r="N315" i="8" s="1"/>
  <c r="L355" i="8"/>
  <c r="N355" i="8" s="1"/>
  <c r="L435" i="8"/>
  <c r="N435" i="8" s="1"/>
  <c r="L467" i="8"/>
  <c r="N467" i="8" s="1"/>
  <c r="L483" i="8"/>
  <c r="N483" i="8" s="1"/>
  <c r="L515" i="8"/>
  <c r="N515" i="8" s="1"/>
  <c r="L531" i="8"/>
  <c r="N531" i="8" s="1"/>
  <c r="K205" i="5"/>
  <c r="J340" i="5"/>
  <c r="J134" i="5"/>
  <c r="L241" i="5"/>
  <c r="I123" i="5"/>
  <c r="L123" i="5" s="1"/>
  <c r="C29" i="3"/>
  <c r="F29" i="3" s="1"/>
  <c r="L178" i="8"/>
  <c r="N178" i="8" s="1"/>
  <c r="L170" i="8"/>
  <c r="N170" i="8" s="1"/>
  <c r="L70" i="8"/>
  <c r="N70" i="8" s="1"/>
  <c r="L310" i="8"/>
  <c r="N310" i="8" s="1"/>
  <c r="L502" i="8"/>
  <c r="N502" i="8" s="1"/>
  <c r="L12" i="8"/>
  <c r="N12" i="8" s="1"/>
  <c r="L138" i="8"/>
  <c r="N138" i="8" s="1"/>
  <c r="L521" i="8"/>
  <c r="N521" i="8" s="1"/>
  <c r="L38" i="8"/>
  <c r="N38" i="8" s="1"/>
  <c r="L198" i="8"/>
  <c r="N198" i="8" s="1"/>
  <c r="L278" i="8"/>
  <c r="N278" i="8" s="1"/>
  <c r="L406" i="8"/>
  <c r="N406" i="8" s="1"/>
  <c r="L470" i="8"/>
  <c r="N470" i="8" s="1"/>
  <c r="J539" i="5"/>
  <c r="I178" i="5"/>
  <c r="L178" i="5" s="1"/>
  <c r="C149" i="3"/>
  <c r="L230" i="8"/>
  <c r="N230" i="8" s="1"/>
  <c r="L218" i="8"/>
  <c r="N218" i="8" s="1"/>
  <c r="L116" i="8"/>
  <c r="N116" i="8" s="1"/>
  <c r="L17" i="8"/>
  <c r="N17" i="8" s="1"/>
  <c r="L353" i="8"/>
  <c r="N353" i="8" s="1"/>
  <c r="I106" i="5"/>
  <c r="K106" i="5" s="1"/>
  <c r="C116" i="3"/>
  <c r="I139" i="5"/>
  <c r="J139" i="5" s="1"/>
  <c r="L386" i="8"/>
  <c r="N386" i="8" s="1"/>
  <c r="L458" i="8"/>
  <c r="N458" i="8" s="1"/>
  <c r="L54" i="8"/>
  <c r="N54" i="8" s="1"/>
  <c r="L150" i="8"/>
  <c r="N150" i="8" s="1"/>
  <c r="L166" i="8"/>
  <c r="N166" i="8" s="1"/>
  <c r="L461" i="8"/>
  <c r="N461" i="8" s="1"/>
  <c r="L80" i="8"/>
  <c r="N80" i="8" s="1"/>
  <c r="L78" i="8"/>
  <c r="N78" i="8" s="1"/>
  <c r="L110" i="8"/>
  <c r="N110" i="8" s="1"/>
  <c r="L222" i="8"/>
  <c r="N222" i="8" s="1"/>
  <c r="L286" i="8"/>
  <c r="N286" i="8" s="1"/>
  <c r="L318" i="8"/>
  <c r="N318" i="8" s="1"/>
  <c r="L350" i="8"/>
  <c r="N350" i="8" s="1"/>
  <c r="L389" i="8"/>
  <c r="N389" i="8" s="1"/>
  <c r="M540" i="5"/>
  <c r="J225" i="5"/>
  <c r="K460" i="5"/>
  <c r="J456" i="5"/>
  <c r="L34" i="8"/>
  <c r="N34" i="8" s="1"/>
  <c r="L106" i="8"/>
  <c r="N106" i="8" s="1"/>
  <c r="L164" i="8"/>
  <c r="N164" i="8" s="1"/>
  <c r="L249" i="8"/>
  <c r="N249" i="8" s="1"/>
  <c r="L305" i="8"/>
  <c r="N305" i="8" s="1"/>
  <c r="L369" i="8"/>
  <c r="N369" i="8" s="1"/>
  <c r="L433" i="8"/>
  <c r="N433" i="8" s="1"/>
  <c r="L42" i="8"/>
  <c r="N42" i="8" s="1"/>
  <c r="L82" i="8"/>
  <c r="N82" i="8" s="1"/>
  <c r="L314" i="8"/>
  <c r="N314" i="8" s="1"/>
  <c r="L354" i="8"/>
  <c r="N354" i="8" s="1"/>
  <c r="L450" i="8"/>
  <c r="N450" i="8" s="1"/>
  <c r="L145" i="8"/>
  <c r="N145" i="8" s="1"/>
  <c r="L60" i="8"/>
  <c r="N60" i="8" s="1"/>
  <c r="K130" i="5"/>
  <c r="L520" i="5"/>
  <c r="K135" i="5"/>
  <c r="K364" i="5"/>
  <c r="AE17" i="6"/>
  <c r="L337" i="8"/>
  <c r="N337" i="8" s="1"/>
  <c r="L361" i="8"/>
  <c r="N361" i="8" s="1"/>
  <c r="L393" i="8"/>
  <c r="N393" i="8" s="1"/>
  <c r="L425" i="8"/>
  <c r="N425" i="8" s="1"/>
  <c r="L449" i="8"/>
  <c r="N449" i="8" s="1"/>
  <c r="L513" i="8"/>
  <c r="N513" i="8" s="1"/>
  <c r="L165" i="8"/>
  <c r="N165" i="8" s="1"/>
  <c r="Z15" i="6"/>
  <c r="L162" i="8"/>
  <c r="N162" i="8" s="1"/>
  <c r="L426" i="8"/>
  <c r="N426" i="8" s="1"/>
  <c r="L146" i="8"/>
  <c r="N146" i="8" s="1"/>
  <c r="L103" i="8"/>
  <c r="N103" i="8" s="1"/>
  <c r="L119" i="8"/>
  <c r="N119" i="8" s="1"/>
  <c r="L247" i="8"/>
  <c r="N247" i="8" s="1"/>
  <c r="L279" i="8"/>
  <c r="N279" i="8" s="1"/>
  <c r="L311" i="8"/>
  <c r="N311" i="8" s="1"/>
  <c r="L535" i="8"/>
  <c r="N535" i="8" s="1"/>
  <c r="L365" i="8"/>
  <c r="N365" i="8" s="1"/>
  <c r="L525" i="8"/>
  <c r="N525" i="8" s="1"/>
  <c r="L523" i="8"/>
  <c r="N523" i="8" s="1"/>
  <c r="L122" i="8"/>
  <c r="N122" i="8" s="1"/>
  <c r="L514" i="8"/>
  <c r="N514" i="8" s="1"/>
  <c r="L269" i="8"/>
  <c r="N269" i="8" s="1"/>
  <c r="K167" i="5"/>
  <c r="J500" i="5"/>
  <c r="L122" i="5"/>
  <c r="J332" i="5"/>
  <c r="J228" i="5"/>
  <c r="L257" i="8"/>
  <c r="N257" i="8" s="1"/>
  <c r="L358" i="8"/>
  <c r="N358" i="8" s="1"/>
  <c r="L413" i="8"/>
  <c r="N413" i="8" s="1"/>
  <c r="L509" i="8"/>
  <c r="N509" i="8" s="1"/>
  <c r="L47" i="8"/>
  <c r="N47" i="8" s="1"/>
  <c r="L30" i="8"/>
  <c r="N30" i="8" s="1"/>
  <c r="L46" i="8"/>
  <c r="N46" i="8" s="1"/>
  <c r="L62" i="8"/>
  <c r="N62" i="8" s="1"/>
  <c r="L94" i="8"/>
  <c r="N94" i="8" s="1"/>
  <c r="L158" i="8"/>
  <c r="N158" i="8" s="1"/>
  <c r="L174" i="8"/>
  <c r="N174" i="8" s="1"/>
  <c r="L206" i="8"/>
  <c r="N206" i="8" s="1"/>
  <c r="L238" i="8"/>
  <c r="N238" i="8" s="1"/>
  <c r="L382" i="8"/>
  <c r="N382" i="8" s="1"/>
  <c r="L398" i="8"/>
  <c r="N398" i="8" s="1"/>
  <c r="L414" i="8"/>
  <c r="N414" i="8" s="1"/>
  <c r="L446" i="8"/>
  <c r="N446" i="8" s="1"/>
  <c r="L462" i="8"/>
  <c r="N462" i="8" s="1"/>
  <c r="L478" i="8"/>
  <c r="N478" i="8" s="1"/>
  <c r="L494" i="8"/>
  <c r="N494" i="8" s="1"/>
  <c r="L510" i="8"/>
  <c r="N510" i="8" s="1"/>
  <c r="L526" i="8"/>
  <c r="N526" i="8" s="1"/>
  <c r="L74" i="8"/>
  <c r="N74" i="8" s="1"/>
  <c r="L330" i="8"/>
  <c r="N330" i="8" s="1"/>
  <c r="L31" i="8"/>
  <c r="N31" i="8" s="1"/>
  <c r="L79" i="8"/>
  <c r="N79" i="8" s="1"/>
  <c r="L143" i="8"/>
  <c r="N143" i="8" s="1"/>
  <c r="L287" i="8"/>
  <c r="N287" i="8" s="1"/>
  <c r="L351" i="8"/>
  <c r="N351" i="8" s="1"/>
  <c r="L447" i="8"/>
  <c r="N447" i="8" s="1"/>
  <c r="L495" i="8"/>
  <c r="N495" i="8" s="1"/>
  <c r="L131" i="8"/>
  <c r="N131" i="8" s="1"/>
  <c r="L243" i="8"/>
  <c r="N243" i="8" s="1"/>
  <c r="L259" i="8"/>
  <c r="N259" i="8" s="1"/>
  <c r="L339" i="8"/>
  <c r="N339" i="8" s="1"/>
  <c r="L8" i="8"/>
  <c r="N8" i="8" s="1"/>
  <c r="L441" i="8"/>
  <c r="N441" i="8" s="1"/>
  <c r="L497" i="8"/>
  <c r="N497" i="8" s="1"/>
  <c r="L529" i="8"/>
  <c r="N529" i="8" s="1"/>
  <c r="L196" i="8"/>
  <c r="N196" i="8" s="1"/>
  <c r="L59" i="8"/>
  <c r="N59" i="8" s="1"/>
  <c r="J217" i="5"/>
  <c r="J488" i="5"/>
  <c r="L468" i="5"/>
  <c r="K532" i="5"/>
  <c r="L532" i="5"/>
  <c r="L392" i="5"/>
  <c r="J392" i="5"/>
  <c r="L508" i="5"/>
  <c r="K508" i="5"/>
  <c r="K420" i="5"/>
  <c r="L420" i="5"/>
  <c r="J420" i="5"/>
  <c r="J384" i="5"/>
  <c r="L384" i="5"/>
  <c r="K352" i="5"/>
  <c r="J352" i="5"/>
  <c r="L233" i="5"/>
  <c r="K233" i="5"/>
  <c r="J233" i="5"/>
  <c r="K240" i="5"/>
  <c r="L240" i="5"/>
  <c r="K118" i="5"/>
  <c r="L118" i="5"/>
  <c r="K492" i="5"/>
  <c r="L492" i="5"/>
  <c r="L174" i="5"/>
  <c r="K174" i="5"/>
  <c r="J174" i="5"/>
  <c r="J348" i="5"/>
  <c r="L348" i="5"/>
  <c r="K368" i="5"/>
  <c r="L368" i="5"/>
  <c r="J193" i="5"/>
  <c r="K193" i="5"/>
  <c r="L380" i="5"/>
  <c r="J380" i="5"/>
  <c r="K115" i="5"/>
  <c r="L115" i="5"/>
  <c r="J115" i="5"/>
  <c r="L119" i="5"/>
  <c r="K119" i="5"/>
  <c r="L292" i="5"/>
  <c r="K292" i="5"/>
  <c r="M10" i="8"/>
  <c r="I10" i="8"/>
  <c r="K10" i="8"/>
  <c r="J10" i="8"/>
  <c r="M21" i="8"/>
  <c r="I21" i="8"/>
  <c r="K21" i="8"/>
  <c r="J21" i="8"/>
  <c r="Q3" i="8"/>
  <c r="V3" i="8" s="1"/>
  <c r="J280" i="5"/>
  <c r="L225" i="5"/>
  <c r="L456" i="5"/>
  <c r="C188" i="3"/>
  <c r="C133" i="3"/>
  <c r="M19" i="8"/>
  <c r="K19" i="8"/>
  <c r="J19" i="8"/>
  <c r="I19" i="8"/>
  <c r="L35" i="8"/>
  <c r="N35" i="8" s="1"/>
  <c r="L51" i="8"/>
  <c r="N51" i="8" s="1"/>
  <c r="L91" i="8"/>
  <c r="N91" i="8" s="1"/>
  <c r="L123" i="8"/>
  <c r="N123" i="8" s="1"/>
  <c r="L203" i="8"/>
  <c r="N203" i="8" s="1"/>
  <c r="L219" i="8"/>
  <c r="N219" i="8" s="1"/>
  <c r="L267" i="8"/>
  <c r="N267" i="8" s="1"/>
  <c r="L371" i="8"/>
  <c r="N371" i="8" s="1"/>
  <c r="L387" i="8"/>
  <c r="N387" i="8" s="1"/>
  <c r="L297" i="8"/>
  <c r="N297" i="8" s="1"/>
  <c r="L452" i="8"/>
  <c r="N452" i="8" s="1"/>
  <c r="L378" i="8"/>
  <c r="N378" i="8" s="1"/>
  <c r="L281" i="8"/>
  <c r="N281" i="8" s="1"/>
  <c r="L329" i="8"/>
  <c r="N329" i="8" s="1"/>
  <c r="L473" i="8"/>
  <c r="N473" i="8" s="1"/>
  <c r="L505" i="8"/>
  <c r="N505" i="8" s="1"/>
  <c r="M18" i="8"/>
  <c r="I18" i="8"/>
  <c r="K18" i="8"/>
  <c r="J18" i="8"/>
  <c r="L102" i="8"/>
  <c r="N102" i="8" s="1"/>
  <c r="L438" i="8"/>
  <c r="N438" i="8" s="1"/>
  <c r="L95" i="8"/>
  <c r="N95" i="8" s="1"/>
  <c r="L234" i="8"/>
  <c r="N234" i="8" s="1"/>
  <c r="L490" i="8"/>
  <c r="N490" i="8" s="1"/>
  <c r="L530" i="8"/>
  <c r="N530" i="8" s="1"/>
  <c r="L268" i="8"/>
  <c r="N268" i="8" s="1"/>
  <c r="M14" i="8"/>
  <c r="K14" i="8"/>
  <c r="I14" i="8"/>
  <c r="J14" i="8"/>
  <c r="L142" i="8"/>
  <c r="N142" i="8" s="1"/>
  <c r="L190" i="8"/>
  <c r="N190" i="8" s="1"/>
  <c r="L270" i="8"/>
  <c r="N270" i="8" s="1"/>
  <c r="L302" i="8"/>
  <c r="N302" i="8" s="1"/>
  <c r="L430" i="8"/>
  <c r="N430" i="8" s="1"/>
  <c r="L245" i="8"/>
  <c r="N245" i="8" s="1"/>
  <c r="M7" i="8"/>
  <c r="I7" i="8"/>
  <c r="K7" i="8"/>
  <c r="J7" i="8"/>
  <c r="L39" i="8"/>
  <c r="N39" i="8" s="1"/>
  <c r="L167" i="8"/>
  <c r="N167" i="8" s="1"/>
  <c r="L468" i="8"/>
  <c r="N468" i="8" s="1"/>
  <c r="L346" i="8"/>
  <c r="N346" i="8" s="1"/>
  <c r="L466" i="8"/>
  <c r="N466" i="8" s="1"/>
  <c r="L86" i="8"/>
  <c r="N86" i="8" s="1"/>
  <c r="L37" i="8"/>
  <c r="N37" i="8" s="1"/>
  <c r="L317" i="8"/>
  <c r="N317" i="8" s="1"/>
  <c r="L397" i="8"/>
  <c r="N397" i="8" s="1"/>
  <c r="L445" i="8"/>
  <c r="N445" i="8" s="1"/>
  <c r="L191" i="8"/>
  <c r="N191" i="8" s="1"/>
  <c r="L399" i="8"/>
  <c r="N399" i="8" s="1"/>
  <c r="L527" i="8"/>
  <c r="N527" i="8" s="1"/>
  <c r="L147" i="8"/>
  <c r="N147" i="8" s="1"/>
  <c r="L163" i="8"/>
  <c r="N163" i="8" s="1"/>
  <c r="L179" i="8"/>
  <c r="N179" i="8" s="1"/>
  <c r="L211" i="8"/>
  <c r="N211" i="8" s="1"/>
  <c r="L227" i="8"/>
  <c r="N227" i="8" s="1"/>
  <c r="L275" i="8"/>
  <c r="N275" i="8" s="1"/>
  <c r="L323" i="8"/>
  <c r="N323" i="8" s="1"/>
  <c r="L411" i="8"/>
  <c r="N411" i="8" s="1"/>
  <c r="L443" i="8"/>
  <c r="N443" i="8" s="1"/>
  <c r="L459" i="8"/>
  <c r="N459" i="8" s="1"/>
  <c r="L475" i="8"/>
  <c r="N475" i="8" s="1"/>
  <c r="L507" i="8"/>
  <c r="N507" i="8" s="1"/>
  <c r="L66" i="8"/>
  <c r="N66" i="8" s="1"/>
  <c r="L474" i="8"/>
  <c r="N474" i="8" s="1"/>
  <c r="L313" i="8"/>
  <c r="N313" i="8" s="1"/>
  <c r="L385" i="8"/>
  <c r="N385" i="8" s="1"/>
  <c r="L417" i="8"/>
  <c r="N417" i="8" s="1"/>
  <c r="L239" i="8"/>
  <c r="N239" i="8" s="1"/>
  <c r="L319" i="8"/>
  <c r="N319" i="8" s="1"/>
  <c r="L479" i="8"/>
  <c r="N479" i="8" s="1"/>
  <c r="L75" i="8"/>
  <c r="N75" i="8" s="1"/>
  <c r="L107" i="8"/>
  <c r="N107" i="8" s="1"/>
  <c r="L139" i="8"/>
  <c r="N139" i="8" s="1"/>
  <c r="L155" i="8"/>
  <c r="N155" i="8" s="1"/>
  <c r="L187" i="8"/>
  <c r="N187" i="8" s="1"/>
  <c r="L299" i="8"/>
  <c r="N299" i="8" s="1"/>
  <c r="L331" i="8"/>
  <c r="N331" i="8" s="1"/>
  <c r="L499" i="8"/>
  <c r="N499" i="8" s="1"/>
  <c r="L276" i="8"/>
  <c r="N276" i="8" s="1"/>
  <c r="L242" i="8"/>
  <c r="N242" i="8" s="1"/>
  <c r="L401" i="8"/>
  <c r="N401" i="8" s="1"/>
  <c r="L210" i="8"/>
  <c r="N210" i="8" s="1"/>
  <c r="L298" i="8"/>
  <c r="N298" i="8" s="1"/>
  <c r="L498" i="8"/>
  <c r="N498" i="8" s="1"/>
  <c r="L216" i="8"/>
  <c r="N216" i="8" s="1"/>
  <c r="L84" i="8"/>
  <c r="N84" i="8" s="1"/>
  <c r="M6" i="8"/>
  <c r="K6" i="8"/>
  <c r="I6" i="8"/>
  <c r="J6" i="8"/>
  <c r="L214" i="8"/>
  <c r="N214" i="8" s="1"/>
  <c r="L294" i="8"/>
  <c r="N294" i="8" s="1"/>
  <c r="L390" i="8"/>
  <c r="N390" i="8" s="1"/>
  <c r="L486" i="8"/>
  <c r="N486" i="8" s="1"/>
  <c r="L101" i="8"/>
  <c r="N101" i="8" s="1"/>
  <c r="L253" i="8"/>
  <c r="N253" i="8" s="1"/>
  <c r="L301" i="8"/>
  <c r="N301" i="8" s="1"/>
  <c r="L333" i="8"/>
  <c r="N333" i="8" s="1"/>
  <c r="L381" i="8"/>
  <c r="N381" i="8" s="1"/>
  <c r="L127" i="8"/>
  <c r="N127" i="8" s="1"/>
  <c r="L175" i="8"/>
  <c r="N175" i="8" s="1"/>
  <c r="L303" i="8"/>
  <c r="N303" i="8" s="1"/>
  <c r="L463" i="8"/>
  <c r="N463" i="8" s="1"/>
  <c r="L482" i="8"/>
  <c r="N482" i="8" s="1"/>
  <c r="L226" i="8"/>
  <c r="N226" i="8" s="1"/>
  <c r="L126" i="8"/>
  <c r="N126" i="8" s="1"/>
  <c r="L334" i="8"/>
  <c r="N334" i="8" s="1"/>
  <c r="L366" i="8"/>
  <c r="N366" i="8" s="1"/>
  <c r="L229" i="8"/>
  <c r="N229" i="8" s="1"/>
  <c r="L325" i="8"/>
  <c r="N325" i="8" s="1"/>
  <c r="L373" i="8"/>
  <c r="N373" i="8" s="1"/>
  <c r="L405" i="8"/>
  <c r="N405" i="8" s="1"/>
  <c r="L421" i="8"/>
  <c r="N421" i="8" s="1"/>
  <c r="L437" i="8"/>
  <c r="N437" i="8" s="1"/>
  <c r="L453" i="8"/>
  <c r="N453" i="8" s="1"/>
  <c r="L485" i="8"/>
  <c r="N485" i="8" s="1"/>
  <c r="L501" i="8"/>
  <c r="N501" i="8" s="1"/>
  <c r="L533" i="8"/>
  <c r="N533" i="8" s="1"/>
  <c r="L55" i="8"/>
  <c r="N55" i="8" s="1"/>
  <c r="L87" i="8"/>
  <c r="N87" i="8" s="1"/>
  <c r="L151" i="8"/>
  <c r="N151" i="8" s="1"/>
  <c r="L183" i="8"/>
  <c r="N183" i="8" s="1"/>
  <c r="L215" i="8"/>
  <c r="N215" i="8" s="1"/>
  <c r="L263" i="8"/>
  <c r="N263" i="8" s="1"/>
  <c r="L327" i="8"/>
  <c r="N327" i="8" s="1"/>
  <c r="L359" i="8"/>
  <c r="N359" i="8" s="1"/>
  <c r="L407" i="8"/>
  <c r="N407" i="8" s="1"/>
  <c r="L439" i="8"/>
  <c r="N439" i="8" s="1"/>
  <c r="L455" i="8"/>
  <c r="N455" i="8" s="1"/>
  <c r="L471" i="8"/>
  <c r="N471" i="8" s="1"/>
  <c r="L487" i="8"/>
  <c r="N487" i="8" s="1"/>
  <c r="L503" i="8"/>
  <c r="N503" i="8" s="1"/>
  <c r="L519" i="8"/>
  <c r="N519" i="8" s="1"/>
  <c r="L418" i="8"/>
  <c r="N418" i="8" s="1"/>
  <c r="M24" i="8"/>
  <c r="J24" i="8"/>
  <c r="I24" i="8"/>
  <c r="K24" i="8"/>
  <c r="L202" i="8"/>
  <c r="N202" i="8" s="1"/>
  <c r="L342" i="8"/>
  <c r="N342" i="8" s="1"/>
  <c r="L422" i="8"/>
  <c r="N422" i="8" s="1"/>
  <c r="L454" i="8"/>
  <c r="N454" i="8" s="1"/>
  <c r="L285" i="8"/>
  <c r="N285" i="8" s="1"/>
  <c r="L477" i="8"/>
  <c r="N477" i="8" s="1"/>
  <c r="M11" i="8"/>
  <c r="J11" i="8"/>
  <c r="I11" i="8"/>
  <c r="K11" i="8"/>
  <c r="L27" i="8"/>
  <c r="N27" i="8" s="1"/>
  <c r="L67" i="8"/>
  <c r="N67" i="8" s="1"/>
  <c r="L291" i="8"/>
  <c r="N291" i="8" s="1"/>
  <c r="L307" i="8"/>
  <c r="N307" i="8" s="1"/>
  <c r="L379" i="8"/>
  <c r="N379" i="8" s="1"/>
  <c r="L491" i="8"/>
  <c r="N491" i="8" s="1"/>
  <c r="L9" i="8"/>
  <c r="N9" i="8" s="1"/>
  <c r="L321" i="8"/>
  <c r="N321" i="8" s="1"/>
  <c r="L377" i="8"/>
  <c r="N377" i="8" s="1"/>
  <c r="L409" i="8"/>
  <c r="N409" i="8" s="1"/>
  <c r="L465" i="8"/>
  <c r="N465" i="8" s="1"/>
  <c r="L300" i="8"/>
  <c r="N300" i="8" s="1"/>
  <c r="L274" i="8"/>
  <c r="N274" i="8" s="1"/>
  <c r="L338" i="8"/>
  <c r="N338" i="8" s="1"/>
  <c r="L81" i="8"/>
  <c r="N81" i="8" s="1"/>
  <c r="L265" i="8"/>
  <c r="N265" i="8" s="1"/>
  <c r="L457" i="8"/>
  <c r="N457" i="8" s="1"/>
  <c r="L489" i="8"/>
  <c r="N489" i="8" s="1"/>
  <c r="L5" i="8"/>
  <c r="N5" i="8" s="1"/>
  <c r="L149" i="8"/>
  <c r="N149" i="8" s="1"/>
  <c r="L16" i="8"/>
  <c r="N16" i="8" s="1"/>
  <c r="L44" i="8"/>
  <c r="N44" i="8" s="1"/>
  <c r="L290" i="8"/>
  <c r="N290" i="8" s="1"/>
  <c r="L118" i="8"/>
  <c r="N118" i="8" s="1"/>
  <c r="L326" i="8"/>
  <c r="N326" i="8" s="1"/>
  <c r="L349" i="8"/>
  <c r="N349" i="8" s="1"/>
  <c r="M15" i="8"/>
  <c r="I15" i="8"/>
  <c r="K15" i="8"/>
  <c r="J15" i="8"/>
  <c r="L63" i="8"/>
  <c r="N63" i="8" s="1"/>
  <c r="L111" i="8"/>
  <c r="N111" i="8" s="1"/>
  <c r="L159" i="8"/>
  <c r="N159" i="8" s="1"/>
  <c r="L367" i="8"/>
  <c r="N367" i="8" s="1"/>
  <c r="L431" i="8"/>
  <c r="N431" i="8" s="1"/>
  <c r="R539" i="5"/>
  <c r="R539" i="8"/>
  <c r="M4" i="8"/>
  <c r="J4" i="8"/>
  <c r="I4" i="8"/>
  <c r="K4" i="8"/>
  <c r="M539" i="8"/>
  <c r="I539" i="8"/>
  <c r="K539" i="8"/>
  <c r="J539" i="8"/>
  <c r="C181" i="3"/>
  <c r="J312" i="5"/>
  <c r="K312" i="5"/>
  <c r="K480" i="5"/>
  <c r="L205" i="5"/>
  <c r="L201" i="5"/>
  <c r="I171" i="5"/>
  <c r="K171" i="5" s="1"/>
  <c r="L481" i="8"/>
  <c r="N481" i="8" s="1"/>
  <c r="L172" i="8"/>
  <c r="N172" i="8" s="1"/>
  <c r="L306" i="8"/>
  <c r="N306" i="8" s="1"/>
  <c r="L434" i="8"/>
  <c r="N434" i="8" s="1"/>
  <c r="L506" i="8"/>
  <c r="N506" i="8" s="1"/>
  <c r="L57" i="8"/>
  <c r="N57" i="8" s="1"/>
  <c r="L537" i="8"/>
  <c r="N537" i="8" s="1"/>
  <c r="L13" i="8"/>
  <c r="N13" i="8" s="1"/>
  <c r="L420" i="8"/>
  <c r="N420" i="8" s="1"/>
  <c r="L58" i="8"/>
  <c r="N58" i="8" s="1"/>
  <c r="L26" i="8"/>
  <c r="N26" i="8" s="1"/>
  <c r="L250" i="8"/>
  <c r="N250" i="8" s="1"/>
  <c r="L370" i="8"/>
  <c r="N370" i="8" s="1"/>
  <c r="L246" i="8"/>
  <c r="N246" i="8" s="1"/>
  <c r="L518" i="8"/>
  <c r="N518" i="8" s="1"/>
  <c r="L213" i="8"/>
  <c r="N213" i="8" s="1"/>
  <c r="L207" i="8"/>
  <c r="N207" i="8" s="1"/>
  <c r="L255" i="8"/>
  <c r="N255" i="8" s="1"/>
  <c r="L335" i="8"/>
  <c r="N335" i="8" s="1"/>
  <c r="L383" i="8"/>
  <c r="N383" i="8" s="1"/>
  <c r="L415" i="8"/>
  <c r="N415" i="8" s="1"/>
  <c r="L511" i="8"/>
  <c r="N511" i="8" s="1"/>
  <c r="L194" i="8"/>
  <c r="N194" i="8" s="1"/>
  <c r="L282" i="8"/>
  <c r="N282" i="8" s="1"/>
  <c r="L322" i="8"/>
  <c r="N322" i="8" s="1"/>
  <c r="L362" i="8"/>
  <c r="N362" i="8" s="1"/>
  <c r="L410" i="8"/>
  <c r="N410" i="8" s="1"/>
  <c r="L442" i="8"/>
  <c r="N442" i="8" s="1"/>
  <c r="L522" i="8"/>
  <c r="N522" i="8" s="1"/>
  <c r="L296" i="8"/>
  <c r="N296" i="8" s="1"/>
  <c r="L380" i="8"/>
  <c r="N380" i="8" s="1"/>
  <c r="L50" i="8"/>
  <c r="N50" i="8" s="1"/>
  <c r="L90" i="8"/>
  <c r="N90" i="8" s="1"/>
  <c r="L154" i="8"/>
  <c r="N154" i="8" s="1"/>
  <c r="L186" i="8"/>
  <c r="N186" i="8" s="1"/>
  <c r="L394" i="8"/>
  <c r="N394" i="8" s="1"/>
  <c r="L20" i="8"/>
  <c r="N20" i="8" s="1"/>
  <c r="L254" i="8"/>
  <c r="N254" i="8" s="1"/>
  <c r="L85" i="8"/>
  <c r="N85" i="8" s="1"/>
  <c r="L261" i="8"/>
  <c r="N261" i="8" s="1"/>
  <c r="L277" i="8"/>
  <c r="N277" i="8" s="1"/>
  <c r="L293" i="8"/>
  <c r="N293" i="8" s="1"/>
  <c r="L341" i="8"/>
  <c r="N341" i="8" s="1"/>
  <c r="L357" i="8"/>
  <c r="N357" i="8" s="1"/>
  <c r="L469" i="8"/>
  <c r="N469" i="8" s="1"/>
  <c r="L517" i="8"/>
  <c r="N517" i="8" s="1"/>
  <c r="M23" i="8"/>
  <c r="K23" i="8"/>
  <c r="I23" i="8"/>
  <c r="J23" i="8"/>
  <c r="L71" i="8"/>
  <c r="N71" i="8" s="1"/>
  <c r="L135" i="8"/>
  <c r="N135" i="8" s="1"/>
  <c r="L199" i="8"/>
  <c r="N199" i="8" s="1"/>
  <c r="L231" i="8"/>
  <c r="N231" i="8" s="1"/>
  <c r="L295" i="8"/>
  <c r="N295" i="8" s="1"/>
  <c r="L343" i="8"/>
  <c r="N343" i="8" s="1"/>
  <c r="L375" i="8"/>
  <c r="N375" i="8" s="1"/>
  <c r="L391" i="8"/>
  <c r="N391" i="8" s="1"/>
  <c r="L423" i="8"/>
  <c r="N423" i="8" s="1"/>
  <c r="L98" i="8"/>
  <c r="N98" i="8" s="1"/>
  <c r="L258" i="8"/>
  <c r="N258" i="8" s="1"/>
  <c r="L324" i="8"/>
  <c r="N324" i="8" s="1"/>
  <c r="M22" i="8"/>
  <c r="J22" i="8"/>
  <c r="I22" i="8"/>
  <c r="K22" i="8"/>
  <c r="L134" i="8"/>
  <c r="N134" i="8" s="1"/>
  <c r="L182" i="8"/>
  <c r="N182" i="8" s="1"/>
  <c r="L262" i="8"/>
  <c r="N262" i="8" s="1"/>
  <c r="L374" i="8"/>
  <c r="N374" i="8" s="1"/>
  <c r="L36" i="8"/>
  <c r="N36" i="8" s="1"/>
  <c r="L223" i="8"/>
  <c r="N223" i="8" s="1"/>
  <c r="L271" i="8"/>
  <c r="N271" i="8" s="1"/>
  <c r="L484" i="8"/>
  <c r="N484" i="8" s="1"/>
  <c r="L43" i="8"/>
  <c r="N43" i="8" s="1"/>
  <c r="L83" i="8"/>
  <c r="N83" i="8" s="1"/>
  <c r="L99" i="8"/>
  <c r="N99" i="8" s="1"/>
  <c r="L115" i="8"/>
  <c r="N115" i="8" s="1"/>
  <c r="L195" i="8"/>
  <c r="N195" i="8" s="1"/>
  <c r="L363" i="8"/>
  <c r="N363" i="8" s="1"/>
  <c r="L395" i="8"/>
  <c r="N395" i="8" s="1"/>
  <c r="L427" i="8"/>
  <c r="N427" i="8" s="1"/>
  <c r="L25" i="8"/>
  <c r="N25" i="8" s="1"/>
  <c r="L169" i="8"/>
  <c r="N169" i="8" s="1"/>
  <c r="L273" i="8"/>
  <c r="N273" i="8" s="1"/>
  <c r="L345" i="8"/>
  <c r="N345" i="8" s="1"/>
  <c r="L347" i="8"/>
  <c r="N347" i="8" s="1"/>
  <c r="L3" i="8"/>
  <c r="N3" i="8" s="1"/>
  <c r="L402" i="8"/>
  <c r="N402" i="8" s="1"/>
  <c r="L233" i="8"/>
  <c r="N233" i="8" s="1"/>
  <c r="L289" i="8"/>
  <c r="N289" i="8" s="1"/>
  <c r="L534" i="8"/>
  <c r="N534" i="8" s="1"/>
  <c r="L429" i="8"/>
  <c r="N429" i="8" s="1"/>
  <c r="L493" i="8"/>
  <c r="N493" i="8" s="1"/>
  <c r="L538" i="8"/>
  <c r="N538" i="8" s="1"/>
  <c r="K163" i="5"/>
  <c r="L336" i="5"/>
  <c r="L149" i="5"/>
  <c r="J416" i="5"/>
  <c r="L185" i="5"/>
  <c r="L134" i="5"/>
  <c r="J192" i="5"/>
  <c r="J336" i="5"/>
  <c r="J376" i="5"/>
  <c r="J248" i="5"/>
  <c r="L416" i="5"/>
  <c r="L440" i="5"/>
  <c r="K464" i="5"/>
  <c r="K114" i="5"/>
  <c r="J316" i="5"/>
  <c r="J142" i="5"/>
  <c r="L192" i="5"/>
  <c r="J260" i="5"/>
  <c r="K436" i="5"/>
  <c r="K332" i="5"/>
  <c r="J154" i="5"/>
  <c r="K162" i="5"/>
  <c r="K154" i="5"/>
  <c r="L324" i="5"/>
  <c r="J436" i="5"/>
  <c r="J241" i="5"/>
  <c r="L248" i="5"/>
  <c r="J400" i="5"/>
  <c r="L142" i="5"/>
  <c r="L175" i="5"/>
  <c r="L200" i="5"/>
  <c r="K244" i="5"/>
  <c r="K520" i="5"/>
  <c r="K424" i="5"/>
  <c r="K516" i="5"/>
  <c r="L127" i="5"/>
  <c r="K127" i="5"/>
  <c r="L376" i="5"/>
  <c r="L516" i="5"/>
  <c r="J424" i="5"/>
  <c r="L163" i="5"/>
  <c r="J324" i="5"/>
  <c r="L400" i="5"/>
  <c r="L162" i="5"/>
  <c r="M315" i="5"/>
  <c r="J240" i="5"/>
  <c r="C78" i="3"/>
  <c r="C78" i="7"/>
  <c r="C54" i="3"/>
  <c r="C54" i="7"/>
  <c r="C83" i="3"/>
  <c r="C83" i="7"/>
  <c r="C90" i="3"/>
  <c r="C90" i="7"/>
  <c r="C23" i="3"/>
  <c r="F23" i="3" s="1"/>
  <c r="C23" i="7"/>
  <c r="F23" i="7" s="1"/>
  <c r="H23" i="7" s="1"/>
  <c r="C71" i="3"/>
  <c r="C71" i="7"/>
  <c r="C86" i="3"/>
  <c r="C86" i="7"/>
  <c r="C27" i="3"/>
  <c r="F27" i="3" s="1"/>
  <c r="C27" i="7"/>
  <c r="F27" i="7" s="1"/>
  <c r="H27" i="7" s="1"/>
  <c r="C59" i="3"/>
  <c r="C59" i="7"/>
  <c r="C30" i="3"/>
  <c r="F30" i="3" s="1"/>
  <c r="C30" i="7"/>
  <c r="F30" i="7" s="1"/>
  <c r="H30" i="7" s="1"/>
  <c r="C99" i="3"/>
  <c r="C99" i="7"/>
  <c r="C13" i="3"/>
  <c r="F13" i="3" s="1"/>
  <c r="C13" i="7"/>
  <c r="F13" i="7" s="1"/>
  <c r="H13" i="7" s="1"/>
  <c r="B11" i="7"/>
  <c r="H1" i="7"/>
  <c r="C106" i="3"/>
  <c r="C106" i="7"/>
  <c r="C35" i="3"/>
  <c r="F35" i="3" s="1"/>
  <c r="C35" i="7"/>
  <c r="C75" i="3"/>
  <c r="C75" i="7"/>
  <c r="C66" i="3"/>
  <c r="C66" i="7"/>
  <c r="C79" i="3"/>
  <c r="C79" i="7"/>
  <c r="C42" i="3"/>
  <c r="C42" i="7"/>
  <c r="C103" i="3"/>
  <c r="C103" i="7"/>
  <c r="M306" i="5"/>
  <c r="L138" i="5"/>
  <c r="K131" i="5"/>
  <c r="J237" i="5"/>
  <c r="K348" i="5"/>
  <c r="J119" i="5"/>
  <c r="J492" i="5"/>
  <c r="K392" i="5"/>
  <c r="L352" i="5"/>
  <c r="J508" i="5"/>
  <c r="M404" i="5"/>
  <c r="L146" i="5"/>
  <c r="M362" i="5"/>
  <c r="L193" i="5"/>
  <c r="L264" i="5"/>
  <c r="K252" i="5"/>
  <c r="J408" i="5"/>
  <c r="K111" i="5"/>
  <c r="J118" i="5"/>
  <c r="J368" i="5"/>
  <c r="J264" i="5"/>
  <c r="J532" i="5"/>
  <c r="J138" i="5"/>
  <c r="K488" i="5"/>
  <c r="J159" i="5"/>
  <c r="C102" i="3"/>
  <c r="C102" i="7"/>
  <c r="C39" i="3"/>
  <c r="C39" i="7"/>
  <c r="C55" i="3"/>
  <c r="C55" i="7"/>
  <c r="C50" i="3"/>
  <c r="C50" i="7"/>
  <c r="C38" i="3"/>
  <c r="C38" i="7"/>
  <c r="C43" i="3"/>
  <c r="C43" i="7"/>
  <c r="C107" i="3"/>
  <c r="C107" i="7"/>
  <c r="C51" i="3"/>
  <c r="C51" i="7"/>
  <c r="C110" i="3"/>
  <c r="C110" i="7"/>
  <c r="C98" i="3"/>
  <c r="C98" i="7"/>
  <c r="C58" i="3"/>
  <c r="C58" i="7"/>
  <c r="C18" i="3"/>
  <c r="F18" i="3" s="1"/>
  <c r="C18" i="7"/>
  <c r="C87" i="3"/>
  <c r="C87" i="7"/>
  <c r="C15" i="3"/>
  <c r="F15" i="3" s="1"/>
  <c r="C15" i="7"/>
  <c r="C62" i="3"/>
  <c r="C62" i="7"/>
  <c r="C22" i="3"/>
  <c r="F22" i="3" s="1"/>
  <c r="C22" i="7"/>
  <c r="F22" i="7" s="1"/>
  <c r="H22" i="7" s="1"/>
  <c r="C74" i="3"/>
  <c r="C74" i="7"/>
  <c r="C63" i="3"/>
  <c r="C63" i="7"/>
  <c r="J111" i="5"/>
  <c r="L217" i="5"/>
  <c r="M191" i="5"/>
  <c r="K237" i="5"/>
  <c r="M330" i="5"/>
  <c r="K188" i="5"/>
  <c r="J252" i="5"/>
  <c r="K159" i="5"/>
  <c r="K384" i="5"/>
  <c r="L188" i="5"/>
  <c r="J146" i="5"/>
  <c r="C82" i="3"/>
  <c r="C82" i="7"/>
  <c r="C26" i="3"/>
  <c r="F26" i="3" s="1"/>
  <c r="C26" i="7"/>
  <c r="F26" i="7" s="1"/>
  <c r="H26" i="7" s="1"/>
  <c r="C91" i="3"/>
  <c r="C91" i="7"/>
  <c r="C34" i="3"/>
  <c r="F34" i="3" s="1"/>
  <c r="C34" i="7"/>
  <c r="F34" i="7" s="1"/>
  <c r="H34" i="7" s="1"/>
  <c r="C19" i="3"/>
  <c r="F19" i="3" s="1"/>
  <c r="C19" i="7"/>
  <c r="F19" i="7" s="1"/>
  <c r="H19" i="7" s="1"/>
  <c r="C67" i="3"/>
  <c r="C67" i="7"/>
  <c r="K158" i="5"/>
  <c r="J103" i="5"/>
  <c r="K201" i="5"/>
  <c r="K220" i="5"/>
  <c r="L500" i="5"/>
  <c r="K268" i="5"/>
  <c r="J212" i="5"/>
  <c r="M538" i="5"/>
  <c r="K126" i="5"/>
  <c r="J460" i="5"/>
  <c r="K304" i="5"/>
  <c r="K484" i="5"/>
  <c r="K356" i="5"/>
  <c r="J158" i="5"/>
  <c r="L340" i="5"/>
  <c r="J126" i="5"/>
  <c r="J304" i="5"/>
  <c r="J268" i="5"/>
  <c r="K103" i="5"/>
  <c r="L220" i="5"/>
  <c r="K288" i="5"/>
  <c r="K228" i="5"/>
  <c r="L356" i="5"/>
  <c r="L280" i="5"/>
  <c r="J536" i="5"/>
  <c r="L167" i="5"/>
  <c r="M239" i="5"/>
  <c r="L536" i="5"/>
  <c r="K212" i="5"/>
  <c r="J130" i="5"/>
  <c r="K380" i="5"/>
  <c r="M182" i="5"/>
  <c r="M494" i="5"/>
  <c r="M287" i="5"/>
  <c r="J432" i="5"/>
  <c r="M213" i="5"/>
  <c r="M489" i="5"/>
  <c r="M513" i="5"/>
  <c r="M290" i="5"/>
  <c r="J180" i="5"/>
  <c r="M497" i="5"/>
  <c r="J448" i="5"/>
  <c r="J147" i="5"/>
  <c r="M282" i="5"/>
  <c r="M313" i="5"/>
  <c r="M311" i="5"/>
  <c r="L524" i="5"/>
  <c r="K151" i="5"/>
  <c r="M518" i="5"/>
  <c r="M458" i="5"/>
  <c r="L496" i="5"/>
  <c r="M342" i="5"/>
  <c r="K110" i="5"/>
  <c r="L143" i="5"/>
  <c r="L147" i="5"/>
  <c r="J444" i="5"/>
  <c r="M195" i="5"/>
  <c r="M255" i="5"/>
  <c r="M358" i="5"/>
  <c r="M272" i="5"/>
  <c r="M525" i="5"/>
  <c r="J224" i="5"/>
  <c r="J308" i="5"/>
  <c r="K396" i="5"/>
  <c r="K236" i="5"/>
  <c r="J110" i="5"/>
  <c r="M346" i="5"/>
  <c r="M323" i="5"/>
  <c r="L181" i="5"/>
  <c r="J428" i="5"/>
  <c r="M474" i="5"/>
  <c r="M334" i="5"/>
  <c r="L170" i="5"/>
  <c r="J143" i="5"/>
  <c r="K184" i="5"/>
  <c r="L236" i="5"/>
  <c r="L432" i="5"/>
  <c r="L448" i="5"/>
  <c r="K528" i="5"/>
  <c r="K181" i="5"/>
  <c r="K170" i="5"/>
  <c r="K180" i="5"/>
  <c r="K496" i="5"/>
  <c r="K512" i="5"/>
  <c r="L209" i="5"/>
  <c r="J151" i="5"/>
  <c r="M481" i="5"/>
  <c r="K216" i="5"/>
  <c r="M254" i="5"/>
  <c r="M242" i="5"/>
  <c r="M231" i="5"/>
  <c r="L512" i="5"/>
  <c r="M270" i="5"/>
  <c r="M501" i="5"/>
  <c r="M210" i="5"/>
  <c r="M326" i="5"/>
  <c r="M526" i="5"/>
  <c r="M249" i="5"/>
  <c r="M335" i="5"/>
  <c r="M359" i="5"/>
  <c r="J204" i="5"/>
  <c r="L412" i="5"/>
  <c r="L428" i="5"/>
  <c r="L444" i="5"/>
  <c r="J476" i="5"/>
  <c r="L184" i="5"/>
  <c r="L204" i="5"/>
  <c r="L476" i="5"/>
  <c r="M179" i="5"/>
  <c r="M297" i="5"/>
  <c r="M350" i="5"/>
  <c r="M514" i="5"/>
  <c r="K209" i="5"/>
  <c r="M187" i="5"/>
  <c r="K224" i="5"/>
  <c r="M256" i="5"/>
  <c r="M485" i="5"/>
  <c r="L396" i="5"/>
  <c r="M451" i="5"/>
  <c r="K308" i="5"/>
  <c r="J524" i="5"/>
  <c r="L528" i="5"/>
  <c r="J216" i="5"/>
  <c r="C155" i="3"/>
  <c r="I145" i="5"/>
  <c r="C119" i="3"/>
  <c r="I109" i="5"/>
  <c r="I169" i="5"/>
  <c r="C179" i="3"/>
  <c r="I132" i="5"/>
  <c r="C142" i="3"/>
  <c r="I125" i="5"/>
  <c r="C135" i="3"/>
  <c r="I140" i="5"/>
  <c r="C150" i="3"/>
  <c r="K166" i="5"/>
  <c r="L328" i="5"/>
  <c r="J484" i="5"/>
  <c r="K197" i="5"/>
  <c r="M490" i="5"/>
  <c r="M183" i="5"/>
  <c r="L344" i="5"/>
  <c r="J288" i="5"/>
  <c r="M517" i="5"/>
  <c r="M198" i="5"/>
  <c r="M366" i="5"/>
  <c r="M452" i="5"/>
  <c r="M253" i="5"/>
  <c r="M338" i="5"/>
  <c r="L388" i="5"/>
  <c r="K284" i="5"/>
  <c r="K221" i="5"/>
  <c r="M478" i="5"/>
  <c r="M537" i="5"/>
  <c r="M302" i="5"/>
  <c r="M343" i="5"/>
  <c r="M367" i="5"/>
  <c r="M403" i="5"/>
  <c r="K208" i="5"/>
  <c r="L232" i="5"/>
  <c r="L221" i="5"/>
  <c r="J296" i="5"/>
  <c r="L408" i="5"/>
  <c r="K468" i="5"/>
  <c r="L107" i="5"/>
  <c r="L150" i="5"/>
  <c r="L166" i="5"/>
  <c r="K296" i="5"/>
  <c r="J114" i="5"/>
  <c r="K122" i="5"/>
  <c r="K412" i="5"/>
  <c r="J472" i="5"/>
  <c r="J320" i="5"/>
  <c r="J149" i="5"/>
  <c r="K360" i="5"/>
  <c r="K344" i="5"/>
  <c r="K328" i="5"/>
  <c r="J165" i="5"/>
  <c r="J197" i="5"/>
  <c r="L131" i="5"/>
  <c r="C167" i="3"/>
  <c r="I157" i="5"/>
  <c r="I176" i="5"/>
  <c r="C186" i="3"/>
  <c r="I112" i="5"/>
  <c r="C122" i="3"/>
  <c r="I113" i="5"/>
  <c r="C123" i="3"/>
  <c r="I177" i="5"/>
  <c r="C187" i="3"/>
  <c r="C126" i="3"/>
  <c r="I116" i="5"/>
  <c r="C174" i="3"/>
  <c r="I164" i="5"/>
  <c r="C151" i="3"/>
  <c r="I141" i="5"/>
  <c r="I121" i="5"/>
  <c r="C131" i="3"/>
  <c r="I152" i="5"/>
  <c r="C162" i="3"/>
  <c r="B3" i="3"/>
  <c r="D3" i="5"/>
  <c r="D4" i="5" s="1"/>
  <c r="C115" i="3"/>
  <c r="I105" i="5"/>
  <c r="I117" i="5"/>
  <c r="C127" i="3"/>
  <c r="K150" i="5"/>
  <c r="M486" i="5"/>
  <c r="L372" i="5"/>
  <c r="K320" i="5"/>
  <c r="L360" i="5"/>
  <c r="K388" i="5"/>
  <c r="L189" i="5"/>
  <c r="M466" i="5"/>
  <c r="M269" i="5"/>
  <c r="M354" i="5"/>
  <c r="L165" i="5"/>
  <c r="J292" i="5"/>
  <c r="M374" i="5"/>
  <c r="K232" i="5"/>
  <c r="M535" i="5"/>
  <c r="J372" i="5"/>
  <c r="K472" i="5"/>
  <c r="J208" i="5"/>
  <c r="M285" i="5"/>
  <c r="J284" i="5"/>
  <c r="M413" i="5"/>
  <c r="M429" i="5"/>
  <c r="M445" i="5"/>
  <c r="M473" i="5"/>
  <c r="I148" i="5"/>
  <c r="C158" i="3"/>
  <c r="I173" i="5"/>
  <c r="C183" i="3"/>
  <c r="I144" i="5"/>
  <c r="C154" i="3"/>
  <c r="C178" i="3"/>
  <c r="I168" i="5"/>
  <c r="I129" i="5"/>
  <c r="C139" i="3"/>
  <c r="C170" i="3"/>
  <c r="I160" i="5"/>
  <c r="C130" i="3"/>
  <c r="I120" i="5"/>
  <c r="I156" i="5"/>
  <c r="C166" i="3"/>
  <c r="S3" i="8"/>
  <c r="T3" i="8" s="1"/>
  <c r="U3" i="8" s="1"/>
  <c r="Q3" i="5"/>
  <c r="V3" i="5" s="1"/>
  <c r="J189" i="5"/>
  <c r="M378" i="5"/>
  <c r="M271" i="5"/>
  <c r="M370" i="5"/>
  <c r="M274" i="5"/>
  <c r="M301" i="5"/>
  <c r="M310" i="5"/>
  <c r="I128" i="5"/>
  <c r="C138" i="3"/>
  <c r="C146" i="3"/>
  <c r="I136" i="5"/>
  <c r="I108" i="5"/>
  <c r="C118" i="3"/>
  <c r="C147" i="3"/>
  <c r="I137" i="5"/>
  <c r="C143" i="3"/>
  <c r="I133" i="5"/>
  <c r="I104" i="5"/>
  <c r="C114" i="3"/>
  <c r="I124" i="5"/>
  <c r="C134" i="3"/>
  <c r="C171" i="3"/>
  <c r="I161" i="5"/>
  <c r="C163" i="3"/>
  <c r="I153" i="5"/>
  <c r="M462" i="5"/>
  <c r="M390" i="5"/>
  <c r="M394" i="5"/>
  <c r="M470" i="5"/>
  <c r="M493" i="5"/>
  <c r="M291" i="5"/>
  <c r="M386" i="5"/>
  <c r="M351" i="5"/>
  <c r="M375" i="5"/>
  <c r="M398" i="5"/>
  <c r="M427" i="5"/>
  <c r="M502" i="5"/>
  <c r="M475" i="5"/>
  <c r="M202" i="5"/>
  <c r="M262" i="5"/>
  <c r="M277" i="5"/>
  <c r="M298" i="5"/>
  <c r="M299" i="5"/>
  <c r="M414" i="5"/>
  <c r="M430" i="5"/>
  <c r="M446" i="5"/>
  <c r="M453" i="5"/>
  <c r="M491" i="5"/>
  <c r="M507" i="5"/>
  <c r="M214" i="5"/>
  <c r="M251" i="5"/>
  <c r="M300" i="5"/>
  <c r="M331" i="5"/>
  <c r="M371" i="5"/>
  <c r="M399" i="5"/>
  <c r="M431" i="5"/>
  <c r="M482" i="5"/>
  <c r="M471" i="5"/>
  <c r="M203" i="5"/>
  <c r="M230" i="5"/>
  <c r="M219" i="5"/>
  <c r="M259" i="5"/>
  <c r="M317" i="5"/>
  <c r="M329" i="5"/>
  <c r="M345" i="5"/>
  <c r="M361" i="5"/>
  <c r="M377" i="5"/>
  <c r="M319" i="5"/>
  <c r="M321" i="5"/>
  <c r="M393" i="5"/>
  <c r="M457" i="5"/>
  <c r="M529" i="5"/>
  <c r="M505" i="5"/>
  <c r="M510" i="5"/>
  <c r="M382" i="5"/>
  <c r="M509" i="5"/>
  <c r="M281" i="5"/>
  <c r="M327" i="5"/>
  <c r="M355" i="5"/>
  <c r="M387" i="5"/>
  <c r="M419" i="5"/>
  <c r="M454" i="5"/>
  <c r="M534" i="5"/>
  <c r="M521" i="5"/>
  <c r="M279" i="5"/>
  <c r="M246" i="5"/>
  <c r="M261" i="5"/>
  <c r="M410" i="5"/>
  <c r="M426" i="5"/>
  <c r="M442" i="5"/>
  <c r="M479" i="5"/>
  <c r="M495" i="5"/>
  <c r="M511" i="5"/>
  <c r="M531" i="5"/>
  <c r="M199" i="5"/>
  <c r="M266" i="5"/>
  <c r="M339" i="5"/>
  <c r="M379" i="5"/>
  <c r="M423" i="5"/>
  <c r="M211" i="5"/>
  <c r="M234" i="5"/>
  <c r="M333" i="5"/>
  <c r="M349" i="5"/>
  <c r="M365" i="5"/>
  <c r="M381" i="5"/>
  <c r="M395" i="5"/>
  <c r="M409" i="5"/>
  <c r="M425" i="5"/>
  <c r="M441" i="5"/>
  <c r="M461" i="5"/>
  <c r="M477" i="5"/>
  <c r="M527" i="5"/>
  <c r="M411" i="5"/>
  <c r="M443" i="5"/>
  <c r="M459" i="5"/>
  <c r="M196" i="5"/>
  <c r="M206" i="5"/>
  <c r="M223" i="5"/>
  <c r="M263" i="5"/>
  <c r="M289" i="5"/>
  <c r="M245" i="5"/>
  <c r="M406" i="5"/>
  <c r="M422" i="5"/>
  <c r="M438" i="5"/>
  <c r="M483" i="5"/>
  <c r="M499" i="5"/>
  <c r="M515" i="5"/>
  <c r="M207" i="5"/>
  <c r="M194" i="5"/>
  <c r="M250" i="5"/>
  <c r="M265" i="5"/>
  <c r="M347" i="5"/>
  <c r="M303" i="5"/>
  <c r="M415" i="5"/>
  <c r="M447" i="5"/>
  <c r="M498" i="5"/>
  <c r="M455" i="5"/>
  <c r="M522" i="5"/>
  <c r="M523" i="5"/>
  <c r="M222" i="5"/>
  <c r="M238" i="5"/>
  <c r="M258" i="5"/>
  <c r="M283" i="5"/>
  <c r="M273" i="5"/>
  <c r="M337" i="5"/>
  <c r="M353" i="5"/>
  <c r="M369" i="5"/>
  <c r="M276" i="5"/>
  <c r="M286" i="5"/>
  <c r="M389" i="5"/>
  <c r="M397" i="5"/>
  <c r="M405" i="5"/>
  <c r="M421" i="5"/>
  <c r="M437" i="5"/>
  <c r="M465" i="5"/>
  <c r="M435" i="5"/>
  <c r="M467" i="5"/>
  <c r="M218" i="5"/>
  <c r="M190" i="5"/>
  <c r="M247" i="5"/>
  <c r="M278" i="5"/>
  <c r="M305" i="5"/>
  <c r="M293" i="5"/>
  <c r="M314" i="5"/>
  <c r="M295" i="5"/>
  <c r="M383" i="5"/>
  <c r="M402" i="5"/>
  <c r="M418" i="5"/>
  <c r="M434" i="5"/>
  <c r="M450" i="5"/>
  <c r="M487" i="5"/>
  <c r="M503" i="5"/>
  <c r="M519" i="5"/>
  <c r="M385" i="5"/>
  <c r="M530" i="5"/>
  <c r="M215" i="5"/>
  <c r="M227" i="5"/>
  <c r="M267" i="5"/>
  <c r="M309" i="5"/>
  <c r="M318" i="5"/>
  <c r="M363" i="5"/>
  <c r="M322" i="5"/>
  <c r="M307" i="5"/>
  <c r="M407" i="5"/>
  <c r="M439" i="5"/>
  <c r="M506" i="5"/>
  <c r="M463" i="5"/>
  <c r="M533" i="5"/>
  <c r="M186" i="5"/>
  <c r="M226" i="5"/>
  <c r="M235" i="5"/>
  <c r="M229" i="5"/>
  <c r="M275" i="5"/>
  <c r="M243" i="5"/>
  <c r="M257" i="5"/>
  <c r="M325" i="5"/>
  <c r="M341" i="5"/>
  <c r="M357" i="5"/>
  <c r="M373" i="5"/>
  <c r="M294" i="5"/>
  <c r="M391" i="5"/>
  <c r="M401" i="5"/>
  <c r="M417" i="5"/>
  <c r="M433" i="5"/>
  <c r="M449" i="5"/>
  <c r="M504" i="5"/>
  <c r="M469" i="5"/>
  <c r="I3" i="5"/>
  <c r="I5" i="5"/>
  <c r="I4" i="5"/>
  <c r="G17" i="3"/>
  <c r="M364" i="5" l="1"/>
  <c r="M316" i="5"/>
  <c r="M244" i="5"/>
  <c r="K178" i="5"/>
  <c r="L540" i="8"/>
  <c r="N540" i="8" s="1"/>
  <c r="J171" i="5"/>
  <c r="M163" i="5"/>
  <c r="M539" i="5"/>
  <c r="N539" i="5" s="1"/>
  <c r="G543" i="5"/>
  <c r="G543" i="8"/>
  <c r="F542" i="8"/>
  <c r="H542" i="8" s="1"/>
  <c r="F542" i="5"/>
  <c r="H542" i="5" s="1"/>
  <c r="I542" i="5" s="1"/>
  <c r="J541" i="5"/>
  <c r="L541" i="5"/>
  <c r="K541" i="5"/>
  <c r="I541" i="8"/>
  <c r="M541" i="8"/>
  <c r="J541" i="8"/>
  <c r="K541" i="8"/>
  <c r="R541" i="5"/>
  <c r="R541" i="8"/>
  <c r="M520" i="5"/>
  <c r="N520" i="5" s="1"/>
  <c r="M464" i="5"/>
  <c r="N464" i="5" s="1"/>
  <c r="J107" i="5"/>
  <c r="M107" i="5" s="1"/>
  <c r="N107" i="5" s="1"/>
  <c r="L155" i="5"/>
  <c r="K155" i="5"/>
  <c r="M126" i="5"/>
  <c r="N126" i="5" s="1"/>
  <c r="M480" i="5"/>
  <c r="N480" i="5" s="1"/>
  <c r="M440" i="5"/>
  <c r="N440" i="5" s="1"/>
  <c r="M280" i="5"/>
  <c r="N280" i="5" s="1"/>
  <c r="K139" i="5"/>
  <c r="K172" i="5"/>
  <c r="L172" i="5"/>
  <c r="M200" i="5"/>
  <c r="N200" i="5" s="1"/>
  <c r="M260" i="5"/>
  <c r="N260" i="5" s="1"/>
  <c r="M185" i="5"/>
  <c r="N185" i="5" s="1"/>
  <c r="L106" i="5"/>
  <c r="M205" i="5"/>
  <c r="N205" i="5" s="1"/>
  <c r="M237" i="5"/>
  <c r="N237" i="5" s="1"/>
  <c r="M175" i="5"/>
  <c r="N175" i="5" s="1"/>
  <c r="M135" i="5"/>
  <c r="N135" i="5" s="1"/>
  <c r="K123" i="5"/>
  <c r="M225" i="5"/>
  <c r="N225" i="5" s="1"/>
  <c r="J178" i="5"/>
  <c r="M178" i="5" s="1"/>
  <c r="N178" i="5" s="1"/>
  <c r="J123" i="5"/>
  <c r="L139" i="5"/>
  <c r="AE18" i="6"/>
  <c r="E17" i="9" s="1"/>
  <c r="H17" i="9" s="1"/>
  <c r="D17" i="9"/>
  <c r="M460" i="5"/>
  <c r="N460" i="5" s="1"/>
  <c r="M516" i="5"/>
  <c r="N516" i="5" s="1"/>
  <c r="L24" i="8"/>
  <c r="N24" i="8" s="1"/>
  <c r="L6" i="8"/>
  <c r="N6" i="8" s="1"/>
  <c r="M340" i="5"/>
  <c r="N340" i="5" s="1"/>
  <c r="M127" i="5"/>
  <c r="N127" i="5" s="1"/>
  <c r="M134" i="5"/>
  <c r="N134" i="5" s="1"/>
  <c r="Q4" i="8"/>
  <c r="V4" i="8" s="1"/>
  <c r="Q4" i="5"/>
  <c r="V4" i="5" s="1"/>
  <c r="S4" i="8"/>
  <c r="T4" i="8" s="1"/>
  <c r="U4" i="8" s="1"/>
  <c r="M241" i="5"/>
  <c r="N241" i="5" s="1"/>
  <c r="M468" i="5"/>
  <c r="N468" i="5" s="1"/>
  <c r="M448" i="5"/>
  <c r="N448" i="5" s="1"/>
  <c r="M143" i="5"/>
  <c r="N143" i="5" s="1"/>
  <c r="M154" i="5"/>
  <c r="N154" i="5" s="1"/>
  <c r="J106" i="5"/>
  <c r="M106" i="5" s="1"/>
  <c r="N106" i="5" s="1"/>
  <c r="M332" i="5"/>
  <c r="N332" i="5" s="1"/>
  <c r="M142" i="5"/>
  <c r="N142" i="5" s="1"/>
  <c r="M416" i="5"/>
  <c r="N416" i="5" s="1"/>
  <c r="M456" i="5"/>
  <c r="N456" i="5" s="1"/>
  <c r="M384" i="5"/>
  <c r="N384" i="5" s="1"/>
  <c r="M356" i="5"/>
  <c r="N356" i="5" s="1"/>
  <c r="M488" i="5"/>
  <c r="N488" i="5" s="1"/>
  <c r="M400" i="5"/>
  <c r="N400" i="5" s="1"/>
  <c r="M436" i="5"/>
  <c r="N436" i="5" s="1"/>
  <c r="M192" i="5"/>
  <c r="N192" i="5" s="1"/>
  <c r="M420" i="5"/>
  <c r="N420" i="5" s="1"/>
  <c r="M130" i="5"/>
  <c r="N130" i="5" s="1"/>
  <c r="M184" i="5"/>
  <c r="N184" i="5" s="1"/>
  <c r="M500" i="5"/>
  <c r="N500" i="5" s="1"/>
  <c r="M119" i="5"/>
  <c r="N119" i="5" s="1"/>
  <c r="M240" i="5"/>
  <c r="N240" i="5" s="1"/>
  <c r="M324" i="5"/>
  <c r="N324" i="5" s="1"/>
  <c r="M376" i="5"/>
  <c r="N376" i="5" s="1"/>
  <c r="M424" i="5"/>
  <c r="N424" i="5" s="1"/>
  <c r="M162" i="5"/>
  <c r="N162" i="5" s="1"/>
  <c r="M336" i="5"/>
  <c r="N336" i="5" s="1"/>
  <c r="M536" i="5"/>
  <c r="N536" i="5" s="1"/>
  <c r="M217" i="5"/>
  <c r="N217" i="5" s="1"/>
  <c r="M368" i="5"/>
  <c r="N368" i="5" s="1"/>
  <c r="M248" i="5"/>
  <c r="N248" i="5" s="1"/>
  <c r="L171" i="5"/>
  <c r="M312" i="5"/>
  <c r="N312" i="5" s="1"/>
  <c r="M115" i="5"/>
  <c r="N115" i="5" s="1"/>
  <c r="M352" i="5"/>
  <c r="N352" i="5" s="1"/>
  <c r="M288" i="5"/>
  <c r="N288" i="5" s="1"/>
  <c r="M103" i="5"/>
  <c r="N103" i="5" s="1"/>
  <c r="M167" i="5"/>
  <c r="N167" i="5" s="1"/>
  <c r="M380" i="5"/>
  <c r="N380" i="5" s="1"/>
  <c r="M122" i="5"/>
  <c r="N122" i="5" s="1"/>
  <c r="M528" i="5"/>
  <c r="N528" i="5" s="1"/>
  <c r="M268" i="5"/>
  <c r="N268" i="5" s="1"/>
  <c r="M188" i="5"/>
  <c r="N188" i="5" s="1"/>
  <c r="N540" i="5"/>
  <c r="M228" i="5"/>
  <c r="N228" i="5" s="1"/>
  <c r="M252" i="5"/>
  <c r="N252" i="5" s="1"/>
  <c r="M392" i="5"/>
  <c r="N392" i="5" s="1"/>
  <c r="L7" i="8"/>
  <c r="N7" i="8" s="1"/>
  <c r="Z17" i="6"/>
  <c r="M492" i="5"/>
  <c r="N492" i="5" s="1"/>
  <c r="L14" i="8"/>
  <c r="N14" i="8" s="1"/>
  <c r="L18" i="8"/>
  <c r="N18" i="8" s="1"/>
  <c r="L21" i="8"/>
  <c r="N21" i="8" s="1"/>
  <c r="L10" i="8"/>
  <c r="N10" i="8" s="1"/>
  <c r="M114" i="5"/>
  <c r="N114" i="5" s="1"/>
  <c r="M484" i="5"/>
  <c r="N484" i="5" s="1"/>
  <c r="M138" i="5"/>
  <c r="N138" i="5" s="1"/>
  <c r="M348" i="5"/>
  <c r="N348" i="5" s="1"/>
  <c r="M396" i="5"/>
  <c r="N396" i="5" s="1"/>
  <c r="M158" i="5"/>
  <c r="N158" i="5" s="1"/>
  <c r="M201" i="5"/>
  <c r="N201" i="5" s="1"/>
  <c r="M159" i="5"/>
  <c r="N159" i="5" s="1"/>
  <c r="M532" i="5"/>
  <c r="N532" i="5" s="1"/>
  <c r="M118" i="5"/>
  <c r="N118" i="5" s="1"/>
  <c r="M146" i="5"/>
  <c r="N146" i="5" s="1"/>
  <c r="M292" i="5"/>
  <c r="N292" i="5" s="1"/>
  <c r="M408" i="5"/>
  <c r="N408" i="5" s="1"/>
  <c r="M193" i="5"/>
  <c r="N193" i="5" s="1"/>
  <c r="M174" i="5"/>
  <c r="N174" i="5" s="1"/>
  <c r="M233" i="5"/>
  <c r="N233" i="5" s="1"/>
  <c r="M508" i="5"/>
  <c r="N508" i="5" s="1"/>
  <c r="M512" i="5"/>
  <c r="N512" i="5" s="1"/>
  <c r="M110" i="5"/>
  <c r="N110" i="5" s="1"/>
  <c r="L4" i="8"/>
  <c r="N4" i="8" s="1"/>
  <c r="L15" i="8"/>
  <c r="N15" i="8" s="1"/>
  <c r="N525" i="5"/>
  <c r="M296" i="5"/>
  <c r="N296" i="5" s="1"/>
  <c r="M216" i="5"/>
  <c r="N216" i="5" s="1"/>
  <c r="L22" i="8"/>
  <c r="N22" i="8" s="1"/>
  <c r="L23" i="8"/>
  <c r="N23" i="8" s="1"/>
  <c r="L539" i="8"/>
  <c r="N539" i="8" s="1"/>
  <c r="L11" i="8"/>
  <c r="N11" i="8" s="1"/>
  <c r="L19" i="8"/>
  <c r="N19" i="8" s="1"/>
  <c r="M328" i="5"/>
  <c r="N328" i="5" s="1"/>
  <c r="M264" i="5"/>
  <c r="N264" i="5" s="1"/>
  <c r="M111" i="5"/>
  <c r="N111" i="5" s="1"/>
  <c r="M149" i="5"/>
  <c r="N149" i="5" s="1"/>
  <c r="N267" i="5"/>
  <c r="N314" i="5"/>
  <c r="N365" i="5"/>
  <c r="F15" i="7"/>
  <c r="H15" i="7" s="1"/>
  <c r="N465" i="5"/>
  <c r="N286" i="5"/>
  <c r="N447" i="5"/>
  <c r="N281" i="5"/>
  <c r="N457" i="5"/>
  <c r="N297" i="5"/>
  <c r="N439" i="5"/>
  <c r="N503" i="5"/>
  <c r="N295" i="5"/>
  <c r="N425" i="5"/>
  <c r="N261" i="5"/>
  <c r="N285" i="5"/>
  <c r="N401" i="5"/>
  <c r="N373" i="5"/>
  <c r="N257" i="5"/>
  <c r="N235" i="5"/>
  <c r="N530" i="5"/>
  <c r="M388" i="5"/>
  <c r="N388" i="5" s="1"/>
  <c r="M131" i="5"/>
  <c r="N131" i="5" s="1"/>
  <c r="F18" i="7"/>
  <c r="H18" i="7" s="1"/>
  <c r="F35" i="7"/>
  <c r="H35" i="7" s="1"/>
  <c r="N215" i="5"/>
  <c r="N421" i="5"/>
  <c r="N337" i="5"/>
  <c r="N523" i="5"/>
  <c r="N245" i="5"/>
  <c r="N234" i="5"/>
  <c r="N419" i="5"/>
  <c r="N510" i="5"/>
  <c r="N321" i="5"/>
  <c r="N363" i="5"/>
  <c r="N418" i="5"/>
  <c r="N467" i="5"/>
  <c r="N483" i="5"/>
  <c r="N429" i="5"/>
  <c r="N347" i="5"/>
  <c r="N379" i="5"/>
  <c r="N442" i="5"/>
  <c r="B7" i="7"/>
  <c r="J1" i="7"/>
  <c r="F62" i="7" s="1"/>
  <c r="H62" i="7" s="1"/>
  <c r="M204" i="5"/>
  <c r="N204" i="5" s="1"/>
  <c r="M304" i="5"/>
  <c r="N304" i="5" s="1"/>
  <c r="M220" i="5"/>
  <c r="N220" i="5" s="1"/>
  <c r="M181" i="5"/>
  <c r="N181" i="5" s="1"/>
  <c r="M212" i="5"/>
  <c r="N212" i="5" s="1"/>
  <c r="M320" i="5"/>
  <c r="N320" i="5" s="1"/>
  <c r="M224" i="5"/>
  <c r="N224" i="5" s="1"/>
  <c r="M147" i="5"/>
  <c r="N147" i="5" s="1"/>
  <c r="M496" i="5"/>
  <c r="N496" i="5" s="1"/>
  <c r="M180" i="5"/>
  <c r="N180" i="5" s="1"/>
  <c r="M221" i="5"/>
  <c r="N221" i="5" s="1"/>
  <c r="M209" i="5"/>
  <c r="N209" i="5" s="1"/>
  <c r="M432" i="5"/>
  <c r="N432" i="5" s="1"/>
  <c r="M308" i="5"/>
  <c r="N308" i="5" s="1"/>
  <c r="M151" i="5"/>
  <c r="N151" i="5" s="1"/>
  <c r="M444" i="5"/>
  <c r="N444" i="5" s="1"/>
  <c r="M197" i="5"/>
  <c r="N197" i="5" s="1"/>
  <c r="M524" i="5"/>
  <c r="N524" i="5" s="1"/>
  <c r="M232" i="5"/>
  <c r="N232" i="5" s="1"/>
  <c r="N489" i="5"/>
  <c r="M150" i="5"/>
  <c r="N150" i="5" s="1"/>
  <c r="N361" i="5"/>
  <c r="N431" i="5"/>
  <c r="N331" i="5"/>
  <c r="N491" i="5"/>
  <c r="N414" i="5"/>
  <c r="N262" i="5"/>
  <c r="N163" i="5"/>
  <c r="N427" i="5"/>
  <c r="N386" i="5"/>
  <c r="N462" i="5"/>
  <c r="N301" i="5"/>
  <c r="N315" i="5"/>
  <c r="N362" i="5"/>
  <c r="N330" i="5"/>
  <c r="N269" i="5"/>
  <c r="M412" i="5"/>
  <c r="N412" i="5" s="1"/>
  <c r="M166" i="5"/>
  <c r="N166" i="5" s="1"/>
  <c r="M284" i="5"/>
  <c r="N284" i="5" s="1"/>
  <c r="M428" i="5"/>
  <c r="N428" i="5" s="1"/>
  <c r="M236" i="5"/>
  <c r="N236" i="5" s="1"/>
  <c r="M170" i="5"/>
  <c r="N170" i="5" s="1"/>
  <c r="M165" i="5"/>
  <c r="N165" i="5" s="1"/>
  <c r="N254" i="5"/>
  <c r="M472" i="5"/>
  <c r="N472" i="5" s="1"/>
  <c r="N535" i="5"/>
  <c r="M189" i="5"/>
  <c r="N189" i="5" s="1"/>
  <c r="M476" i="5"/>
  <c r="N476" i="5" s="1"/>
  <c r="M344" i="5"/>
  <c r="N344" i="5" s="1"/>
  <c r="N458" i="5"/>
  <c r="N195" i="5"/>
  <c r="N449" i="5"/>
  <c r="N391" i="5"/>
  <c r="N357" i="5"/>
  <c r="N243" i="5"/>
  <c r="N226" i="5"/>
  <c r="N533" i="5"/>
  <c r="N407" i="5"/>
  <c r="N318" i="5"/>
  <c r="N385" i="5"/>
  <c r="N487" i="5"/>
  <c r="N402" i="5"/>
  <c r="N293" i="5"/>
  <c r="N247" i="5"/>
  <c r="N435" i="5"/>
  <c r="N405" i="5"/>
  <c r="N276" i="5"/>
  <c r="N273" i="5"/>
  <c r="N238" i="5"/>
  <c r="N522" i="5"/>
  <c r="N415" i="5"/>
  <c r="N265" i="5"/>
  <c r="N194" i="5"/>
  <c r="N438" i="5"/>
  <c r="N364" i="5"/>
  <c r="N223" i="5"/>
  <c r="N459" i="5"/>
  <c r="N527" i="5"/>
  <c r="N409" i="5"/>
  <c r="N349" i="5"/>
  <c r="N423" i="5"/>
  <c r="N339" i="5"/>
  <c r="N511" i="5"/>
  <c r="N426" i="5"/>
  <c r="N246" i="5"/>
  <c r="N521" i="5"/>
  <c r="N387" i="5"/>
  <c r="N505" i="5"/>
  <c r="N244" i="5"/>
  <c r="N345" i="5"/>
  <c r="N259" i="5"/>
  <c r="N203" i="5"/>
  <c r="N399" i="5"/>
  <c r="N300" i="5"/>
  <c r="N453" i="5"/>
  <c r="N299" i="5"/>
  <c r="N398" i="5"/>
  <c r="N291" i="5"/>
  <c r="N470" i="5"/>
  <c r="N274" i="5"/>
  <c r="N239" i="5"/>
  <c r="N311" i="5"/>
  <c r="N270" i="5"/>
  <c r="N323" i="5"/>
  <c r="N451" i="5"/>
  <c r="N256" i="5"/>
  <c r="N413" i="5"/>
  <c r="M372" i="5"/>
  <c r="N372" i="5" s="1"/>
  <c r="N466" i="5"/>
  <c r="N486" i="5"/>
  <c r="N213" i="5"/>
  <c r="N242" i="5"/>
  <c r="N481" i="5"/>
  <c r="N183" i="5"/>
  <c r="N433" i="5"/>
  <c r="N186" i="5"/>
  <c r="N309" i="5"/>
  <c r="N283" i="5"/>
  <c r="N443" i="5"/>
  <c r="N395" i="5"/>
  <c r="N266" i="5"/>
  <c r="N199" i="5"/>
  <c r="N531" i="5"/>
  <c r="N495" i="5"/>
  <c r="N410" i="5"/>
  <c r="N279" i="5"/>
  <c r="N534" i="5"/>
  <c r="N355" i="5"/>
  <c r="N509" i="5"/>
  <c r="N319" i="5"/>
  <c r="N329" i="5"/>
  <c r="N219" i="5"/>
  <c r="N471" i="5"/>
  <c r="N251" i="5"/>
  <c r="N446" i="5"/>
  <c r="N298" i="5"/>
  <c r="N202" i="5"/>
  <c r="N475" i="5"/>
  <c r="N375" i="5"/>
  <c r="N394" i="5"/>
  <c r="N326" i="5"/>
  <c r="N334" i="5"/>
  <c r="N370" i="5"/>
  <c r="N404" i="5"/>
  <c r="N513" i="5"/>
  <c r="N359" i="5"/>
  <c r="N342" i="5"/>
  <c r="N182" i="5"/>
  <c r="N473" i="5"/>
  <c r="N290" i="5"/>
  <c r="N354" i="5"/>
  <c r="N518" i="5"/>
  <c r="N501" i="5"/>
  <c r="N485" i="5"/>
  <c r="N358" i="5"/>
  <c r="N517" i="5"/>
  <c r="N282" i="5"/>
  <c r="N469" i="5"/>
  <c r="N294" i="5"/>
  <c r="N341" i="5"/>
  <c r="N275" i="5"/>
  <c r="N463" i="5"/>
  <c r="N307" i="5"/>
  <c r="N227" i="5"/>
  <c r="N450" i="5"/>
  <c r="N383" i="5"/>
  <c r="N305" i="5"/>
  <c r="N190" i="5"/>
  <c r="N397" i="5"/>
  <c r="N369" i="5"/>
  <c r="N222" i="5"/>
  <c r="N455" i="5"/>
  <c r="N250" i="5"/>
  <c r="N207" i="5"/>
  <c r="N515" i="5"/>
  <c r="N422" i="5"/>
  <c r="N289" i="5"/>
  <c r="N206" i="5"/>
  <c r="N477" i="5"/>
  <c r="N333" i="5"/>
  <c r="N504" i="5"/>
  <c r="N417" i="5"/>
  <c r="N325" i="5"/>
  <c r="N229" i="5"/>
  <c r="N506" i="5"/>
  <c r="N322" i="5"/>
  <c r="N316" i="5"/>
  <c r="N519" i="5"/>
  <c r="N434" i="5"/>
  <c r="N278" i="5"/>
  <c r="N218" i="5"/>
  <c r="N437" i="5"/>
  <c r="N389" i="5"/>
  <c r="N353" i="5"/>
  <c r="N258" i="5"/>
  <c r="N498" i="5"/>
  <c r="N303" i="5"/>
  <c r="N499" i="5"/>
  <c r="N406" i="5"/>
  <c r="N263" i="5"/>
  <c r="N196" i="5"/>
  <c r="N411" i="5"/>
  <c r="N461" i="5"/>
  <c r="N441" i="5"/>
  <c r="N381" i="5"/>
  <c r="N211" i="5"/>
  <c r="N479" i="5"/>
  <c r="N454" i="5"/>
  <c r="N327" i="5"/>
  <c r="N382" i="5"/>
  <c r="N529" i="5"/>
  <c r="N393" i="5"/>
  <c r="N377" i="5"/>
  <c r="N317" i="5"/>
  <c r="N230" i="5"/>
  <c r="N482" i="5"/>
  <c r="N371" i="5"/>
  <c r="N214" i="5"/>
  <c r="N507" i="5"/>
  <c r="N430" i="5"/>
  <c r="N277" i="5"/>
  <c r="N502" i="5"/>
  <c r="N351" i="5"/>
  <c r="N493" i="5"/>
  <c r="N390" i="5"/>
  <c r="N310" i="5"/>
  <c r="N313" i="5"/>
  <c r="N271" i="5"/>
  <c r="N378" i="5"/>
  <c r="N187" i="5"/>
  <c r="N249" i="5"/>
  <c r="N514" i="5"/>
  <c r="N445" i="5"/>
  <c r="N374" i="5"/>
  <c r="N210" i="5"/>
  <c r="N346" i="5"/>
  <c r="N494" i="5"/>
  <c r="N179" i="5"/>
  <c r="N497" i="5"/>
  <c r="M360" i="5"/>
  <c r="N360" i="5" s="1"/>
  <c r="M208" i="5"/>
  <c r="N208" i="5" s="1"/>
  <c r="N302" i="5"/>
  <c r="N338" i="5"/>
  <c r="N452" i="5"/>
  <c r="J109" i="5"/>
  <c r="L109" i="5"/>
  <c r="K109" i="5"/>
  <c r="J153" i="5"/>
  <c r="L153" i="5"/>
  <c r="K153" i="5"/>
  <c r="L133" i="5"/>
  <c r="K133" i="5"/>
  <c r="J133" i="5"/>
  <c r="S3" i="5"/>
  <c r="T3" i="5" s="1"/>
  <c r="U3" i="5" s="1"/>
  <c r="V3" i="6"/>
  <c r="K129" i="5"/>
  <c r="J129" i="5"/>
  <c r="L129" i="5"/>
  <c r="K144" i="5"/>
  <c r="L144" i="5"/>
  <c r="J144" i="5"/>
  <c r="L148" i="5"/>
  <c r="J148" i="5"/>
  <c r="K148" i="5"/>
  <c r="L117" i="5"/>
  <c r="K117" i="5"/>
  <c r="J117" i="5"/>
  <c r="K164" i="5"/>
  <c r="L164" i="5"/>
  <c r="J164" i="5"/>
  <c r="J157" i="5"/>
  <c r="L157" i="5"/>
  <c r="K157" i="5"/>
  <c r="N403" i="5"/>
  <c r="N537" i="5"/>
  <c r="N255" i="5"/>
  <c r="N474" i="5"/>
  <c r="N253" i="5"/>
  <c r="N287" i="5"/>
  <c r="N306" i="5"/>
  <c r="N191" i="5"/>
  <c r="L140" i="5"/>
  <c r="K140" i="5"/>
  <c r="J140" i="5"/>
  <c r="J132" i="5"/>
  <c r="L132" i="5"/>
  <c r="K132" i="5"/>
  <c r="N335" i="5"/>
  <c r="N231" i="5"/>
  <c r="L120" i="5"/>
  <c r="J120" i="5"/>
  <c r="K120" i="5"/>
  <c r="L124" i="5"/>
  <c r="J124" i="5"/>
  <c r="K124" i="5"/>
  <c r="K108" i="5"/>
  <c r="L108" i="5"/>
  <c r="J108" i="5"/>
  <c r="K128" i="5"/>
  <c r="L128" i="5"/>
  <c r="J128" i="5"/>
  <c r="J160" i="5"/>
  <c r="K160" i="5"/>
  <c r="L160" i="5"/>
  <c r="L168" i="5"/>
  <c r="J168" i="5"/>
  <c r="K168" i="5"/>
  <c r="B11" i="3"/>
  <c r="H1" i="3"/>
  <c r="L121" i="5"/>
  <c r="K121" i="5"/>
  <c r="J121" i="5"/>
  <c r="J177" i="5"/>
  <c r="K177" i="5"/>
  <c r="L177" i="5"/>
  <c r="K112" i="5"/>
  <c r="L112" i="5"/>
  <c r="J112" i="5"/>
  <c r="N367" i="5"/>
  <c r="N526" i="5"/>
  <c r="N478" i="5"/>
  <c r="N366" i="5"/>
  <c r="N490" i="5"/>
  <c r="L145" i="5"/>
  <c r="K145" i="5"/>
  <c r="J145" i="5"/>
  <c r="N538" i="5"/>
  <c r="N350" i="5"/>
  <c r="J104" i="5"/>
  <c r="K104" i="5"/>
  <c r="L104" i="5"/>
  <c r="J152" i="5"/>
  <c r="L152" i="5"/>
  <c r="K152" i="5"/>
  <c r="L113" i="5"/>
  <c r="K113" i="5"/>
  <c r="J113" i="5"/>
  <c r="J176" i="5"/>
  <c r="K176" i="5"/>
  <c r="L176" i="5"/>
  <c r="L161" i="5"/>
  <c r="J161" i="5"/>
  <c r="K161" i="5"/>
  <c r="J137" i="5"/>
  <c r="L137" i="5"/>
  <c r="K137" i="5"/>
  <c r="K136" i="5"/>
  <c r="J136" i="5"/>
  <c r="L136" i="5"/>
  <c r="J156" i="5"/>
  <c r="L156" i="5"/>
  <c r="K156" i="5"/>
  <c r="K173" i="5"/>
  <c r="L173" i="5"/>
  <c r="J173" i="5"/>
  <c r="K105" i="5"/>
  <c r="L105" i="5"/>
  <c r="J105" i="5"/>
  <c r="L141" i="5"/>
  <c r="J141" i="5"/>
  <c r="K141" i="5"/>
  <c r="L116" i="5"/>
  <c r="K116" i="5"/>
  <c r="J116" i="5"/>
  <c r="N343" i="5"/>
  <c r="N272" i="5"/>
  <c r="N198" i="5"/>
  <c r="K125" i="5"/>
  <c r="J125" i="5"/>
  <c r="L125" i="5"/>
  <c r="K169" i="5"/>
  <c r="L169" i="5"/>
  <c r="J169" i="5"/>
  <c r="H13" i="3"/>
  <c r="H30" i="3"/>
  <c r="H33" i="3"/>
  <c r="H34" i="3"/>
  <c r="H35" i="3"/>
  <c r="H32" i="3"/>
  <c r="H31" i="3"/>
  <c r="J5" i="5"/>
  <c r="L5" i="5"/>
  <c r="K3" i="5"/>
  <c r="L3" i="5"/>
  <c r="J3" i="5"/>
  <c r="J4" i="5"/>
  <c r="L4" i="5"/>
  <c r="K4" i="5"/>
  <c r="K5" i="5"/>
  <c r="I6" i="5"/>
  <c r="L6" i="5" s="1"/>
  <c r="G18" i="3"/>
  <c r="M171" i="5" l="1"/>
  <c r="N171" i="5" s="1"/>
  <c r="U4" i="6"/>
  <c r="L542" i="5"/>
  <c r="J542" i="5"/>
  <c r="K542" i="5"/>
  <c r="M542" i="8"/>
  <c r="J542" i="8"/>
  <c r="K542" i="8"/>
  <c r="I542" i="8"/>
  <c r="L541" i="8"/>
  <c r="N541" i="8" s="1"/>
  <c r="G544" i="8"/>
  <c r="G544" i="5"/>
  <c r="R542" i="8"/>
  <c r="R542" i="5"/>
  <c r="F543" i="8"/>
  <c r="H543" i="8" s="1"/>
  <c r="F543" i="5"/>
  <c r="H543" i="5" s="1"/>
  <c r="I543" i="5" s="1"/>
  <c r="M541" i="5"/>
  <c r="N541" i="5" s="1"/>
  <c r="V4" i="6"/>
  <c r="M155" i="5"/>
  <c r="N155" i="5" s="1"/>
  <c r="M139" i="5"/>
  <c r="N139" i="5" s="1"/>
  <c r="M172" i="5"/>
  <c r="N172" i="5" s="1"/>
  <c r="M123" i="5"/>
  <c r="N123" i="5" s="1"/>
  <c r="Z18" i="6"/>
  <c r="E16" i="9" s="1"/>
  <c r="H16" i="9" s="1"/>
  <c r="D16" i="9"/>
  <c r="W4" i="6"/>
  <c r="Q7" i="8"/>
  <c r="V7" i="8" s="1"/>
  <c r="S6" i="5"/>
  <c r="T6" i="5" s="1"/>
  <c r="U6" i="5" s="1"/>
  <c r="S4" i="5"/>
  <c r="T4" i="5" s="1"/>
  <c r="U4" i="5" s="1"/>
  <c r="Q5" i="5"/>
  <c r="V5" i="5" s="1"/>
  <c r="Q5" i="8"/>
  <c r="V5" i="8" s="1"/>
  <c r="S5" i="8"/>
  <c r="T5" i="8" s="1"/>
  <c r="U5" i="8" s="1"/>
  <c r="F38" i="7"/>
  <c r="H38" i="7" s="1"/>
  <c r="I38" i="7" s="1"/>
  <c r="F74" i="7"/>
  <c r="H74" i="7" s="1"/>
  <c r="I74" i="7" s="1"/>
  <c r="F59" i="7"/>
  <c r="H59" i="7" s="1"/>
  <c r="I59" i="7" s="1"/>
  <c r="F102" i="7"/>
  <c r="H102" i="7" s="1"/>
  <c r="I102" i="7" s="1"/>
  <c r="F79" i="7"/>
  <c r="H79" i="7" s="1"/>
  <c r="I79" i="7" s="1"/>
  <c r="Q6" i="5"/>
  <c r="V6" i="5" s="1"/>
  <c r="Q6" i="8"/>
  <c r="V6" i="8" s="1"/>
  <c r="F39" i="7"/>
  <c r="H39" i="7" s="1"/>
  <c r="I39" i="7" s="1"/>
  <c r="F82" i="7"/>
  <c r="H82" i="7" s="1"/>
  <c r="I82" i="7" s="1"/>
  <c r="F78" i="7"/>
  <c r="H78" i="7" s="1"/>
  <c r="I78" i="7" s="1"/>
  <c r="F71" i="7"/>
  <c r="H71" i="7" s="1"/>
  <c r="I71" i="7" s="1"/>
  <c r="F75" i="7"/>
  <c r="H75" i="7" s="1"/>
  <c r="I75" i="7" s="1"/>
  <c r="F107" i="7"/>
  <c r="H107" i="7" s="1"/>
  <c r="I107" i="7" s="1"/>
  <c r="F176" i="7"/>
  <c r="H176" i="7" s="1"/>
  <c r="I176" i="7" s="1"/>
  <c r="F157" i="7"/>
  <c r="H157" i="7" s="1"/>
  <c r="I157" i="7" s="1"/>
  <c r="F160" i="7"/>
  <c r="H160" i="7" s="1"/>
  <c r="I160" i="7" s="1"/>
  <c r="F129" i="7"/>
  <c r="H129" i="7" s="1"/>
  <c r="I129" i="7" s="1"/>
  <c r="F121" i="7"/>
  <c r="H121" i="7" s="1"/>
  <c r="I121" i="7" s="1"/>
  <c r="F181" i="7"/>
  <c r="H181" i="7" s="1"/>
  <c r="I181" i="7" s="1"/>
  <c r="F148" i="7"/>
  <c r="H148" i="7" s="1"/>
  <c r="I148" i="7" s="1"/>
  <c r="F169" i="7"/>
  <c r="H169" i="7" s="1"/>
  <c r="I169" i="7" s="1"/>
  <c r="F188" i="7"/>
  <c r="H188" i="7" s="1"/>
  <c r="I188" i="7" s="1"/>
  <c r="F168" i="7"/>
  <c r="H168" i="7" s="1"/>
  <c r="I168" i="7" s="1"/>
  <c r="F152" i="7"/>
  <c r="H152" i="7" s="1"/>
  <c r="I152" i="7" s="1"/>
  <c r="F156" i="7"/>
  <c r="H156" i="7" s="1"/>
  <c r="I156" i="7" s="1"/>
  <c r="F185" i="7"/>
  <c r="H185" i="7" s="1"/>
  <c r="I185" i="7" s="1"/>
  <c r="F165" i="7"/>
  <c r="H165" i="7" s="1"/>
  <c r="I165" i="7" s="1"/>
  <c r="F124" i="7"/>
  <c r="H124" i="7" s="1"/>
  <c r="I124" i="7" s="1"/>
  <c r="F153" i="7"/>
  <c r="H153" i="7" s="1"/>
  <c r="I153" i="7" s="1"/>
  <c r="F159" i="7"/>
  <c r="H159" i="7" s="1"/>
  <c r="I159" i="7" s="1"/>
  <c r="F175" i="7"/>
  <c r="H175" i="7" s="1"/>
  <c r="I175" i="7" s="1"/>
  <c r="F133" i="7"/>
  <c r="H133" i="7" s="1"/>
  <c r="I133" i="7" s="1"/>
  <c r="F116" i="7"/>
  <c r="H116" i="7" s="1"/>
  <c r="I116" i="7" s="1"/>
  <c r="F137" i="7"/>
  <c r="H137" i="7" s="1"/>
  <c r="I137" i="7" s="1"/>
  <c r="F172" i="7"/>
  <c r="H172" i="7" s="1"/>
  <c r="I172" i="7" s="1"/>
  <c r="F113" i="7"/>
  <c r="H113" i="7" s="1"/>
  <c r="I113" i="7" s="1"/>
  <c r="F125" i="7"/>
  <c r="H125" i="7" s="1"/>
  <c r="I125" i="7" s="1"/>
  <c r="F132" i="7"/>
  <c r="H132" i="7" s="1"/>
  <c r="I132" i="7" s="1"/>
  <c r="F173" i="7"/>
  <c r="H173" i="7" s="1"/>
  <c r="I173" i="7" s="1"/>
  <c r="F149" i="7"/>
  <c r="H149" i="7" s="1"/>
  <c r="I149" i="7" s="1"/>
  <c r="F136" i="7"/>
  <c r="H136" i="7" s="1"/>
  <c r="I136" i="7" s="1"/>
  <c r="F145" i="7"/>
  <c r="H145" i="7" s="1"/>
  <c r="I145" i="7" s="1"/>
  <c r="F140" i="7"/>
  <c r="H140" i="7" s="1"/>
  <c r="I140" i="7" s="1"/>
  <c r="F117" i="7"/>
  <c r="H117" i="7" s="1"/>
  <c r="I117" i="7" s="1"/>
  <c r="F184" i="7"/>
  <c r="H184" i="7" s="1"/>
  <c r="I184" i="7" s="1"/>
  <c r="F128" i="7"/>
  <c r="H128" i="7" s="1"/>
  <c r="I128" i="7" s="1"/>
  <c r="F144" i="7"/>
  <c r="H144" i="7" s="1"/>
  <c r="I144" i="7" s="1"/>
  <c r="F164" i="7"/>
  <c r="H164" i="7" s="1"/>
  <c r="I164" i="7" s="1"/>
  <c r="F182" i="7"/>
  <c r="H182" i="7" s="1"/>
  <c r="I182" i="7" s="1"/>
  <c r="F161" i="7"/>
  <c r="H161" i="7" s="1"/>
  <c r="I161" i="7" s="1"/>
  <c r="F177" i="7"/>
  <c r="H177" i="7" s="1"/>
  <c r="I177" i="7" s="1"/>
  <c r="F180" i="7"/>
  <c r="H180" i="7" s="1"/>
  <c r="I180" i="7" s="1"/>
  <c r="F141" i="7"/>
  <c r="H141" i="7" s="1"/>
  <c r="I141" i="7" s="1"/>
  <c r="F120" i="7"/>
  <c r="H120" i="7" s="1"/>
  <c r="I120" i="7" s="1"/>
  <c r="F81" i="7"/>
  <c r="H81" i="7" s="1"/>
  <c r="I81" i="7" s="1"/>
  <c r="F138" i="7"/>
  <c r="H138" i="7" s="1"/>
  <c r="I138" i="7" s="1"/>
  <c r="F127" i="7"/>
  <c r="H127" i="7" s="1"/>
  <c r="I127" i="7" s="1"/>
  <c r="F123" i="7"/>
  <c r="H123" i="7" s="1"/>
  <c r="I123" i="7" s="1"/>
  <c r="F56" i="7"/>
  <c r="H56" i="7" s="1"/>
  <c r="I56" i="7" s="1"/>
  <c r="F57" i="7"/>
  <c r="H57" i="7" s="1"/>
  <c r="I57" i="7" s="1"/>
  <c r="F100" i="7"/>
  <c r="H100" i="7" s="1"/>
  <c r="I100" i="7" s="1"/>
  <c r="F108" i="7"/>
  <c r="H108" i="7" s="1"/>
  <c r="I108" i="7" s="1"/>
  <c r="F49" i="7"/>
  <c r="H49" i="7" s="1"/>
  <c r="I49" i="7" s="1"/>
  <c r="F65" i="7"/>
  <c r="H65" i="7" s="1"/>
  <c r="I65" i="7" s="1"/>
  <c r="F84" i="7"/>
  <c r="H84" i="7" s="1"/>
  <c r="I84" i="7" s="1"/>
  <c r="F36" i="7"/>
  <c r="H36" i="7" s="1"/>
  <c r="I36" i="7" s="1"/>
  <c r="F101" i="7"/>
  <c r="H101" i="7" s="1"/>
  <c r="I101" i="7" s="1"/>
  <c r="F174" i="7"/>
  <c r="H174" i="7" s="1"/>
  <c r="I174" i="7" s="1"/>
  <c r="F130" i="7"/>
  <c r="H130" i="7" s="1"/>
  <c r="I130" i="7" s="1"/>
  <c r="F166" i="7"/>
  <c r="H166" i="7" s="1"/>
  <c r="I166" i="7" s="1"/>
  <c r="F68" i="7"/>
  <c r="H68" i="7" s="1"/>
  <c r="I68" i="7" s="1"/>
  <c r="F183" i="7"/>
  <c r="H183" i="7" s="1"/>
  <c r="I183" i="7" s="1"/>
  <c r="F171" i="7"/>
  <c r="H171" i="7" s="1"/>
  <c r="I171" i="7" s="1"/>
  <c r="F88" i="7"/>
  <c r="H88" i="7" s="1"/>
  <c r="I88" i="7" s="1"/>
  <c r="F46" i="7"/>
  <c r="H46" i="7" s="1"/>
  <c r="I46" i="7" s="1"/>
  <c r="F105" i="7"/>
  <c r="H105" i="7" s="1"/>
  <c r="I105" i="7" s="1"/>
  <c r="F142" i="7"/>
  <c r="H142" i="7" s="1"/>
  <c r="I142" i="7" s="1"/>
  <c r="F150" i="7"/>
  <c r="H150" i="7" s="1"/>
  <c r="I150" i="7" s="1"/>
  <c r="F104" i="7"/>
  <c r="H104" i="7" s="1"/>
  <c r="I104" i="7" s="1"/>
  <c r="F126" i="7"/>
  <c r="H126" i="7" s="1"/>
  <c r="I126" i="7" s="1"/>
  <c r="F146" i="7"/>
  <c r="H146" i="7" s="1"/>
  <c r="I146" i="7" s="1"/>
  <c r="F45" i="7"/>
  <c r="H45" i="7" s="1"/>
  <c r="I45" i="7" s="1"/>
  <c r="F73" i="7"/>
  <c r="H73" i="7" s="1"/>
  <c r="I73" i="7" s="1"/>
  <c r="F154" i="7"/>
  <c r="H154" i="7" s="1"/>
  <c r="I154" i="7" s="1"/>
  <c r="F187" i="7"/>
  <c r="H187" i="7" s="1"/>
  <c r="I187" i="7" s="1"/>
  <c r="F48" i="7"/>
  <c r="H48" i="7" s="1"/>
  <c r="I48" i="7" s="1"/>
  <c r="F72" i="7"/>
  <c r="H72" i="7" s="1"/>
  <c r="I72" i="7" s="1"/>
  <c r="F115" i="7"/>
  <c r="H115" i="7" s="1"/>
  <c r="I115" i="7" s="1"/>
  <c r="F111" i="7"/>
  <c r="H111" i="7" s="1"/>
  <c r="I111" i="7" s="1"/>
  <c r="F122" i="7"/>
  <c r="H122" i="7" s="1"/>
  <c r="I122" i="7" s="1"/>
  <c r="F139" i="7"/>
  <c r="H139" i="7" s="1"/>
  <c r="I139" i="7" s="1"/>
  <c r="F53" i="7"/>
  <c r="H53" i="7" s="1"/>
  <c r="I53" i="7" s="1"/>
  <c r="F97" i="7"/>
  <c r="H97" i="7" s="1"/>
  <c r="I97" i="7" s="1"/>
  <c r="F109" i="7"/>
  <c r="H109" i="7" s="1"/>
  <c r="I109" i="7" s="1"/>
  <c r="F60" i="7"/>
  <c r="H60" i="7" s="1"/>
  <c r="I60" i="7" s="1"/>
  <c r="F118" i="7"/>
  <c r="H118" i="7" s="1"/>
  <c r="I118" i="7" s="1"/>
  <c r="F134" i="7"/>
  <c r="H134" i="7" s="1"/>
  <c r="I134" i="7" s="1"/>
  <c r="F64" i="7"/>
  <c r="H64" i="7" s="1"/>
  <c r="I64" i="7" s="1"/>
  <c r="F167" i="7"/>
  <c r="H167" i="7" s="1"/>
  <c r="I167" i="7" s="1"/>
  <c r="F178" i="7"/>
  <c r="H178" i="7" s="1"/>
  <c r="I178" i="7" s="1"/>
  <c r="F170" i="7"/>
  <c r="H170" i="7" s="1"/>
  <c r="I170" i="7" s="1"/>
  <c r="F112" i="7"/>
  <c r="H112" i="7" s="1"/>
  <c r="I112" i="7" s="1"/>
  <c r="F89" i="7"/>
  <c r="H89" i="7" s="1"/>
  <c r="I89" i="7" s="1"/>
  <c r="F47" i="7"/>
  <c r="H47" i="7" s="1"/>
  <c r="I47" i="7" s="1"/>
  <c r="F37" i="7"/>
  <c r="H37" i="7" s="1"/>
  <c r="I37" i="7" s="1"/>
  <c r="F131" i="7"/>
  <c r="H131" i="7" s="1"/>
  <c r="I131" i="7" s="1"/>
  <c r="F69" i="7"/>
  <c r="H69" i="7" s="1"/>
  <c r="I69" i="7" s="1"/>
  <c r="F179" i="7"/>
  <c r="H179" i="7" s="1"/>
  <c r="I179" i="7" s="1"/>
  <c r="F94" i="7"/>
  <c r="H94" i="7" s="1"/>
  <c r="I94" i="7" s="1"/>
  <c r="F77" i="7"/>
  <c r="H77" i="7" s="1"/>
  <c r="I77" i="7" s="1"/>
  <c r="F143" i="7"/>
  <c r="H143" i="7" s="1"/>
  <c r="I143" i="7" s="1"/>
  <c r="F61" i="7"/>
  <c r="H61" i="7" s="1"/>
  <c r="I61" i="7" s="1"/>
  <c r="F114" i="7"/>
  <c r="H114" i="7" s="1"/>
  <c r="I114" i="7" s="1"/>
  <c r="F162" i="7"/>
  <c r="H162" i="7" s="1"/>
  <c r="I162" i="7" s="1"/>
  <c r="F163" i="7"/>
  <c r="H163" i="7" s="1"/>
  <c r="I163" i="7" s="1"/>
  <c r="F93" i="7"/>
  <c r="H93" i="7" s="1"/>
  <c r="I93" i="7" s="1"/>
  <c r="F70" i="7"/>
  <c r="H70" i="7" s="1"/>
  <c r="I70" i="7" s="1"/>
  <c r="F95" i="7"/>
  <c r="H95" i="7" s="1"/>
  <c r="I95" i="7" s="1"/>
  <c r="F92" i="7"/>
  <c r="H92" i="7" s="1"/>
  <c r="I92" i="7" s="1"/>
  <c r="F147" i="7"/>
  <c r="H147" i="7" s="1"/>
  <c r="I147" i="7" s="1"/>
  <c r="F155" i="7"/>
  <c r="H155" i="7" s="1"/>
  <c r="I155" i="7" s="1"/>
  <c r="F76" i="7"/>
  <c r="H76" i="7" s="1"/>
  <c r="I76" i="7" s="1"/>
  <c r="F186" i="7"/>
  <c r="H186" i="7" s="1"/>
  <c r="I186" i="7" s="1"/>
  <c r="F119" i="7"/>
  <c r="H119" i="7" s="1"/>
  <c r="I119" i="7" s="1"/>
  <c r="F135" i="7"/>
  <c r="H135" i="7" s="1"/>
  <c r="I135" i="7" s="1"/>
  <c r="F85" i="7"/>
  <c r="H85" i="7" s="1"/>
  <c r="I85" i="7" s="1"/>
  <c r="F80" i="7"/>
  <c r="H80" i="7" s="1"/>
  <c r="I80" i="7" s="1"/>
  <c r="F158" i="7"/>
  <c r="H158" i="7" s="1"/>
  <c r="I158" i="7" s="1"/>
  <c r="F40" i="7"/>
  <c r="H40" i="7" s="1"/>
  <c r="I40" i="7" s="1"/>
  <c r="F44" i="7"/>
  <c r="H44" i="7" s="1"/>
  <c r="I44" i="7" s="1"/>
  <c r="F52" i="7"/>
  <c r="H52" i="7" s="1"/>
  <c r="I52" i="7" s="1"/>
  <c r="F151" i="7"/>
  <c r="H151" i="7" s="1"/>
  <c r="I151" i="7" s="1"/>
  <c r="F41" i="7"/>
  <c r="H41" i="7" s="1"/>
  <c r="I41" i="7" s="1"/>
  <c r="F96" i="7"/>
  <c r="H96" i="7" s="1"/>
  <c r="I96" i="7" s="1"/>
  <c r="F103" i="7"/>
  <c r="H103" i="7" s="1"/>
  <c r="I103" i="7" s="1"/>
  <c r="F87" i="7"/>
  <c r="H87" i="7" s="1"/>
  <c r="I87" i="7" s="1"/>
  <c r="F86" i="7"/>
  <c r="H86" i="7" s="1"/>
  <c r="I86" i="7" s="1"/>
  <c r="F83" i="7"/>
  <c r="H83" i="7" s="1"/>
  <c r="I83" i="7" s="1"/>
  <c r="F50" i="7"/>
  <c r="H50" i="7" s="1"/>
  <c r="I50" i="7" s="1"/>
  <c r="F51" i="7"/>
  <c r="H51" i="7" s="1"/>
  <c r="I51" i="7" s="1"/>
  <c r="F54" i="7"/>
  <c r="H54" i="7" s="1"/>
  <c r="I54" i="7" s="1"/>
  <c r="F43" i="7"/>
  <c r="H43" i="7" s="1"/>
  <c r="I43" i="7" s="1"/>
  <c r="F63" i="7"/>
  <c r="H63" i="7" s="1"/>
  <c r="I63" i="7" s="1"/>
  <c r="I23" i="7"/>
  <c r="I22" i="7"/>
  <c r="I14" i="7"/>
  <c r="I15" i="7"/>
  <c r="I30" i="7"/>
  <c r="I17" i="7"/>
  <c r="I16" i="7"/>
  <c r="I21" i="7"/>
  <c r="I18" i="7"/>
  <c r="I62" i="7"/>
  <c r="I24" i="7"/>
  <c r="I35" i="7"/>
  <c r="I33" i="7"/>
  <c r="I26" i="7"/>
  <c r="I32" i="7"/>
  <c r="I13" i="7"/>
  <c r="I34" i="7"/>
  <c r="I20" i="7"/>
  <c r="I19" i="7"/>
  <c r="I28" i="7"/>
  <c r="I25" i="7"/>
  <c r="I29" i="7"/>
  <c r="I27" i="7"/>
  <c r="I31" i="7"/>
  <c r="F106" i="7"/>
  <c r="H106" i="7" s="1"/>
  <c r="I106" i="7" s="1"/>
  <c r="F99" i="7"/>
  <c r="H99" i="7" s="1"/>
  <c r="I99" i="7" s="1"/>
  <c r="F110" i="7"/>
  <c r="H110" i="7" s="1"/>
  <c r="I110" i="7" s="1"/>
  <c r="F66" i="7"/>
  <c r="H66" i="7" s="1"/>
  <c r="I66" i="7" s="1"/>
  <c r="F67" i="7"/>
  <c r="H67" i="7" s="1"/>
  <c r="I67" i="7" s="1"/>
  <c r="F58" i="7"/>
  <c r="H58" i="7" s="1"/>
  <c r="I58" i="7" s="1"/>
  <c r="F55" i="7"/>
  <c r="H55" i="7" s="1"/>
  <c r="I55" i="7" s="1"/>
  <c r="F98" i="7"/>
  <c r="H98" i="7" s="1"/>
  <c r="I98" i="7" s="1"/>
  <c r="F90" i="7"/>
  <c r="H90" i="7" s="1"/>
  <c r="I90" i="7" s="1"/>
  <c r="F42" i="7"/>
  <c r="H42" i="7" s="1"/>
  <c r="I42" i="7" s="1"/>
  <c r="F91" i="7"/>
  <c r="H91" i="7" s="1"/>
  <c r="I91" i="7" s="1"/>
  <c r="M144" i="5"/>
  <c r="N144" i="5" s="1"/>
  <c r="M132" i="5"/>
  <c r="N132" i="5" s="1"/>
  <c r="M129" i="5"/>
  <c r="N129" i="5" s="1"/>
  <c r="M137" i="5"/>
  <c r="N137" i="5" s="1"/>
  <c r="M176" i="5"/>
  <c r="N176" i="5" s="1"/>
  <c r="M140" i="5"/>
  <c r="N140" i="5" s="1"/>
  <c r="M109" i="5"/>
  <c r="N109" i="5" s="1"/>
  <c r="M173" i="5"/>
  <c r="N173" i="5" s="1"/>
  <c r="M113" i="5"/>
  <c r="N113" i="5" s="1"/>
  <c r="M104" i="5"/>
  <c r="N104" i="5" s="1"/>
  <c r="M177" i="5"/>
  <c r="N177" i="5" s="1"/>
  <c r="M128" i="5"/>
  <c r="N128" i="5" s="1"/>
  <c r="M105" i="5"/>
  <c r="N105" i="5" s="1"/>
  <c r="M156" i="5"/>
  <c r="N156" i="5" s="1"/>
  <c r="M152" i="5"/>
  <c r="N152" i="5" s="1"/>
  <c r="M121" i="5"/>
  <c r="N121" i="5" s="1"/>
  <c r="J1" i="3"/>
  <c r="B7" i="3"/>
  <c r="I34" i="3" s="1"/>
  <c r="M133" i="5"/>
  <c r="N133" i="5" s="1"/>
  <c r="M161" i="5"/>
  <c r="N161" i="5" s="1"/>
  <c r="M157" i="5"/>
  <c r="N157" i="5" s="1"/>
  <c r="M117" i="5"/>
  <c r="N117" i="5" s="1"/>
  <c r="M148" i="5"/>
  <c r="N148" i="5" s="1"/>
  <c r="W3" i="6"/>
  <c r="T3" i="6"/>
  <c r="U3" i="6" s="1"/>
  <c r="M153" i="5"/>
  <c r="N153" i="5" s="1"/>
  <c r="M169" i="5"/>
  <c r="N169" i="5" s="1"/>
  <c r="M125" i="5"/>
  <c r="N125" i="5" s="1"/>
  <c r="M116" i="5"/>
  <c r="N116" i="5" s="1"/>
  <c r="M141" i="5"/>
  <c r="N141" i="5" s="1"/>
  <c r="M136" i="5"/>
  <c r="N136" i="5" s="1"/>
  <c r="M145" i="5"/>
  <c r="N145" i="5" s="1"/>
  <c r="M112" i="5"/>
  <c r="N112" i="5" s="1"/>
  <c r="M168" i="5"/>
  <c r="N168" i="5" s="1"/>
  <c r="M160" i="5"/>
  <c r="N160" i="5" s="1"/>
  <c r="M108" i="5"/>
  <c r="N108" i="5" s="1"/>
  <c r="M124" i="5"/>
  <c r="N124" i="5" s="1"/>
  <c r="M120" i="5"/>
  <c r="N120" i="5" s="1"/>
  <c r="M164" i="5"/>
  <c r="N164" i="5" s="1"/>
  <c r="M5" i="5"/>
  <c r="N5" i="5" s="1"/>
  <c r="M4" i="5"/>
  <c r="N4" i="5" s="1"/>
  <c r="K6" i="5"/>
  <c r="J6" i="5"/>
  <c r="M3" i="5"/>
  <c r="N3" i="5" s="1"/>
  <c r="I7" i="5"/>
  <c r="J7" i="5" s="1"/>
  <c r="L542" i="8" l="1"/>
  <c r="N542" i="8" s="1"/>
  <c r="V5" i="6"/>
  <c r="R543" i="8"/>
  <c r="R543" i="5"/>
  <c r="F544" i="5"/>
  <c r="H544" i="5" s="1"/>
  <c r="I544" i="5" s="1"/>
  <c r="F544" i="8"/>
  <c r="H544" i="8" s="1"/>
  <c r="G545" i="5"/>
  <c r="G545" i="8"/>
  <c r="L543" i="5"/>
  <c r="J543" i="5"/>
  <c r="K543" i="5"/>
  <c r="M542" i="5"/>
  <c r="N542" i="5" s="1"/>
  <c r="I543" i="8"/>
  <c r="M543" i="8"/>
  <c r="J543" i="8"/>
  <c r="K543" i="8"/>
  <c r="U5" i="6"/>
  <c r="Q7" i="5"/>
  <c r="V7" i="5" s="1"/>
  <c r="S5" i="5"/>
  <c r="T5" i="5" s="1"/>
  <c r="U5" i="5" s="1"/>
  <c r="V6" i="6"/>
  <c r="S6" i="8"/>
  <c r="T6" i="8" s="1"/>
  <c r="U6" i="8" s="1"/>
  <c r="U6" i="6"/>
  <c r="S7" i="5"/>
  <c r="T7" i="5" s="1"/>
  <c r="U7" i="5" s="1"/>
  <c r="S7" i="8"/>
  <c r="T7" i="8" s="1"/>
  <c r="U7" i="8" s="1"/>
  <c r="Q8" i="5"/>
  <c r="V8" i="5" s="1"/>
  <c r="Q8" i="8"/>
  <c r="V8" i="8" s="1"/>
  <c r="I11" i="7"/>
  <c r="C21" i="9" s="1"/>
  <c r="I33" i="3"/>
  <c r="I35" i="3"/>
  <c r="I32" i="3"/>
  <c r="I31" i="3"/>
  <c r="I13" i="3"/>
  <c r="M6" i="5"/>
  <c r="N6" i="5" s="1"/>
  <c r="F69" i="3"/>
  <c r="H69" i="3" s="1"/>
  <c r="I69" i="3" s="1"/>
  <c r="F93" i="3"/>
  <c r="H93" i="3" s="1"/>
  <c r="I93" i="3" s="1"/>
  <c r="F64" i="3"/>
  <c r="H64" i="3" s="1"/>
  <c r="I64" i="3" s="1"/>
  <c r="F41" i="3"/>
  <c r="H41" i="3" s="1"/>
  <c r="I41" i="3" s="1"/>
  <c r="F92" i="3"/>
  <c r="H92" i="3" s="1"/>
  <c r="I92" i="3" s="1"/>
  <c r="F107" i="3"/>
  <c r="H107" i="3" s="1"/>
  <c r="I107" i="3" s="1"/>
  <c r="F48" i="3"/>
  <c r="H48" i="3" s="1"/>
  <c r="I48" i="3" s="1"/>
  <c r="F44" i="3"/>
  <c r="H44" i="3" s="1"/>
  <c r="I44" i="3" s="1"/>
  <c r="F90" i="3"/>
  <c r="H90" i="3" s="1"/>
  <c r="I90" i="3" s="1"/>
  <c r="F54" i="3"/>
  <c r="H54" i="3" s="1"/>
  <c r="I54" i="3" s="1"/>
  <c r="F49" i="3"/>
  <c r="H49" i="3" s="1"/>
  <c r="I49" i="3" s="1"/>
  <c r="F46" i="3"/>
  <c r="H46" i="3" s="1"/>
  <c r="I46" i="3" s="1"/>
  <c r="F109" i="3"/>
  <c r="H109" i="3" s="1"/>
  <c r="I109" i="3" s="1"/>
  <c r="F73" i="3"/>
  <c r="H73" i="3" s="1"/>
  <c r="I73" i="3" s="1"/>
  <c r="F81" i="3"/>
  <c r="H81" i="3" s="1"/>
  <c r="I81" i="3" s="1"/>
  <c r="F177" i="3"/>
  <c r="H177" i="3" s="1"/>
  <c r="I177" i="3" s="1"/>
  <c r="F87" i="3"/>
  <c r="H87" i="3" s="1"/>
  <c r="I87" i="3" s="1"/>
  <c r="F75" i="3"/>
  <c r="H75" i="3" s="1"/>
  <c r="I75" i="3" s="1"/>
  <c r="F77" i="3"/>
  <c r="H77" i="3" s="1"/>
  <c r="I77" i="3" s="1"/>
  <c r="F105" i="3"/>
  <c r="H105" i="3" s="1"/>
  <c r="I105" i="3" s="1"/>
  <c r="F72" i="3"/>
  <c r="H72" i="3" s="1"/>
  <c r="I72" i="3" s="1"/>
  <c r="F188" i="3"/>
  <c r="H188" i="3" s="1"/>
  <c r="I188" i="3" s="1"/>
  <c r="F114" i="3"/>
  <c r="H114" i="3" s="1"/>
  <c r="I114" i="3" s="1"/>
  <c r="F159" i="3"/>
  <c r="H159" i="3" s="1"/>
  <c r="I159" i="3" s="1"/>
  <c r="F148" i="3"/>
  <c r="H148" i="3" s="1"/>
  <c r="I148" i="3" s="1"/>
  <c r="F152" i="3"/>
  <c r="H152" i="3" s="1"/>
  <c r="I152" i="3" s="1"/>
  <c r="F160" i="3"/>
  <c r="H160" i="3" s="1"/>
  <c r="I160" i="3" s="1"/>
  <c r="F125" i="3"/>
  <c r="H125" i="3" s="1"/>
  <c r="I125" i="3" s="1"/>
  <c r="F144" i="3"/>
  <c r="H144" i="3" s="1"/>
  <c r="I144" i="3" s="1"/>
  <c r="F186" i="3"/>
  <c r="H186" i="3" s="1"/>
  <c r="I186" i="3" s="1"/>
  <c r="F158" i="3"/>
  <c r="H158" i="3" s="1"/>
  <c r="I158" i="3" s="1"/>
  <c r="F122" i="3"/>
  <c r="H122" i="3" s="1"/>
  <c r="I122" i="3" s="1"/>
  <c r="F121" i="3"/>
  <c r="H121" i="3" s="1"/>
  <c r="I121" i="3" s="1"/>
  <c r="F157" i="3"/>
  <c r="H157" i="3" s="1"/>
  <c r="I157" i="3" s="1"/>
  <c r="F130" i="3"/>
  <c r="H130" i="3" s="1"/>
  <c r="I130" i="3" s="1"/>
  <c r="F147" i="3"/>
  <c r="H147" i="3" s="1"/>
  <c r="I147" i="3" s="1"/>
  <c r="F120" i="3"/>
  <c r="H120" i="3" s="1"/>
  <c r="I120" i="3" s="1"/>
  <c r="F164" i="3"/>
  <c r="H164" i="3" s="1"/>
  <c r="I164" i="3" s="1"/>
  <c r="F111" i="3"/>
  <c r="H111" i="3" s="1"/>
  <c r="I111" i="3" s="1"/>
  <c r="F68" i="3"/>
  <c r="H68" i="3" s="1"/>
  <c r="I68" i="3" s="1"/>
  <c r="F102" i="3"/>
  <c r="H102" i="3" s="1"/>
  <c r="I102" i="3" s="1"/>
  <c r="F95" i="3"/>
  <c r="H95" i="3" s="1"/>
  <c r="I95" i="3" s="1"/>
  <c r="F45" i="3"/>
  <c r="H45" i="3" s="1"/>
  <c r="I45" i="3" s="1"/>
  <c r="F60" i="3"/>
  <c r="H60" i="3" s="1"/>
  <c r="I60" i="3" s="1"/>
  <c r="F94" i="3"/>
  <c r="H94" i="3" s="1"/>
  <c r="I94" i="3" s="1"/>
  <c r="F91" i="3"/>
  <c r="H91" i="3" s="1"/>
  <c r="I91" i="3" s="1"/>
  <c r="F155" i="3"/>
  <c r="H155" i="3" s="1"/>
  <c r="I155" i="3" s="1"/>
  <c r="F119" i="3"/>
  <c r="H119" i="3" s="1"/>
  <c r="I119" i="3" s="1"/>
  <c r="F172" i="3"/>
  <c r="H172" i="3" s="1"/>
  <c r="I172" i="3" s="1"/>
  <c r="F181" i="3"/>
  <c r="H181" i="3" s="1"/>
  <c r="I181" i="3" s="1"/>
  <c r="F180" i="3"/>
  <c r="H180" i="3" s="1"/>
  <c r="I180" i="3" s="1"/>
  <c r="F163" i="3"/>
  <c r="H163" i="3" s="1"/>
  <c r="I163" i="3" s="1"/>
  <c r="F76" i="3"/>
  <c r="H76" i="3" s="1"/>
  <c r="I76" i="3" s="1"/>
  <c r="F70" i="3"/>
  <c r="H70" i="3" s="1"/>
  <c r="I70" i="3" s="1"/>
  <c r="F187" i="3"/>
  <c r="H187" i="3" s="1"/>
  <c r="I187" i="3" s="1"/>
  <c r="F50" i="3"/>
  <c r="H50" i="3" s="1"/>
  <c r="I50" i="3" s="1"/>
  <c r="F65" i="3"/>
  <c r="H65" i="3" s="1"/>
  <c r="I65" i="3" s="1"/>
  <c r="F112" i="3"/>
  <c r="H112" i="3" s="1"/>
  <c r="I112" i="3" s="1"/>
  <c r="F57" i="3"/>
  <c r="H57" i="3" s="1"/>
  <c r="I57" i="3" s="1"/>
  <c r="F82" i="3"/>
  <c r="H82" i="3" s="1"/>
  <c r="I82" i="3" s="1"/>
  <c r="F80" i="3"/>
  <c r="H80" i="3" s="1"/>
  <c r="I80" i="3" s="1"/>
  <c r="F103" i="3"/>
  <c r="H103" i="3" s="1"/>
  <c r="I103" i="3" s="1"/>
  <c r="F106" i="3"/>
  <c r="H106" i="3" s="1"/>
  <c r="I106" i="3" s="1"/>
  <c r="F63" i="3"/>
  <c r="H63" i="3" s="1"/>
  <c r="I63" i="3" s="1"/>
  <c r="F86" i="3"/>
  <c r="H86" i="3" s="1"/>
  <c r="I86" i="3" s="1"/>
  <c r="F66" i="3"/>
  <c r="H66" i="3" s="1"/>
  <c r="I66" i="3" s="1"/>
  <c r="F74" i="3"/>
  <c r="H74" i="3" s="1"/>
  <c r="I74" i="3" s="1"/>
  <c r="F37" i="3"/>
  <c r="H37" i="3" s="1"/>
  <c r="I37" i="3" s="1"/>
  <c r="F89" i="3"/>
  <c r="H89" i="3" s="1"/>
  <c r="I89" i="3" s="1"/>
  <c r="F100" i="3"/>
  <c r="H100" i="3" s="1"/>
  <c r="I100" i="3" s="1"/>
  <c r="F39" i="3"/>
  <c r="H39" i="3" s="1"/>
  <c r="I39" i="3" s="1"/>
  <c r="F104" i="3"/>
  <c r="H104" i="3" s="1"/>
  <c r="I104" i="3" s="1"/>
  <c r="F141" i="3"/>
  <c r="H141" i="3" s="1"/>
  <c r="I141" i="3" s="1"/>
  <c r="F116" i="3"/>
  <c r="H116" i="3" s="1"/>
  <c r="I116" i="3" s="1"/>
  <c r="F165" i="3"/>
  <c r="H165" i="3" s="1"/>
  <c r="I165" i="3" s="1"/>
  <c r="F134" i="3"/>
  <c r="H134" i="3" s="1"/>
  <c r="I134" i="3" s="1"/>
  <c r="F150" i="3"/>
  <c r="H150" i="3" s="1"/>
  <c r="I150" i="3" s="1"/>
  <c r="F132" i="3"/>
  <c r="H132" i="3" s="1"/>
  <c r="I132" i="3" s="1"/>
  <c r="F167" i="3"/>
  <c r="H167" i="3" s="1"/>
  <c r="I167" i="3" s="1"/>
  <c r="F131" i="3"/>
  <c r="H131" i="3" s="1"/>
  <c r="I131" i="3" s="1"/>
  <c r="F185" i="3"/>
  <c r="H185" i="3" s="1"/>
  <c r="I185" i="3" s="1"/>
  <c r="F170" i="3"/>
  <c r="H170" i="3" s="1"/>
  <c r="I170" i="3" s="1"/>
  <c r="F174" i="3"/>
  <c r="H174" i="3" s="1"/>
  <c r="I174" i="3" s="1"/>
  <c r="F179" i="3"/>
  <c r="H179" i="3" s="1"/>
  <c r="I179" i="3" s="1"/>
  <c r="F171" i="3"/>
  <c r="H171" i="3" s="1"/>
  <c r="I171" i="3" s="1"/>
  <c r="F118" i="3"/>
  <c r="H118" i="3" s="1"/>
  <c r="I118" i="3" s="1"/>
  <c r="F115" i="3"/>
  <c r="H115" i="3" s="1"/>
  <c r="I115" i="3" s="1"/>
  <c r="F161" i="3"/>
  <c r="H161" i="3" s="1"/>
  <c r="I161" i="3" s="1"/>
  <c r="F129" i="3"/>
  <c r="H129" i="3" s="1"/>
  <c r="I129" i="3" s="1"/>
  <c r="F151" i="3"/>
  <c r="H151" i="3" s="1"/>
  <c r="I151" i="3" s="1"/>
  <c r="F62" i="3"/>
  <c r="H62" i="3" s="1"/>
  <c r="I62" i="3" s="1"/>
  <c r="F154" i="3"/>
  <c r="H154" i="3" s="1"/>
  <c r="I154" i="3" s="1"/>
  <c r="F79" i="3"/>
  <c r="H79" i="3" s="1"/>
  <c r="I79" i="3" s="1"/>
  <c r="F149" i="3"/>
  <c r="H149" i="3" s="1"/>
  <c r="I149" i="3" s="1"/>
  <c r="F85" i="3"/>
  <c r="H85" i="3" s="1"/>
  <c r="I85" i="3" s="1"/>
  <c r="F96" i="3"/>
  <c r="H96" i="3" s="1"/>
  <c r="I96" i="3" s="1"/>
  <c r="F38" i="3"/>
  <c r="H38" i="3" s="1"/>
  <c r="I38" i="3" s="1"/>
  <c r="F36" i="3"/>
  <c r="H36" i="3" s="1"/>
  <c r="I36" i="3" s="1"/>
  <c r="F176" i="3"/>
  <c r="H176" i="3" s="1"/>
  <c r="I176" i="3" s="1"/>
  <c r="F137" i="3"/>
  <c r="H137" i="3" s="1"/>
  <c r="I137" i="3" s="1"/>
  <c r="F128" i="3"/>
  <c r="H128" i="3" s="1"/>
  <c r="I128" i="3" s="1"/>
  <c r="F156" i="3"/>
  <c r="H156" i="3" s="1"/>
  <c r="I156" i="3" s="1"/>
  <c r="F184" i="3"/>
  <c r="H184" i="3" s="1"/>
  <c r="I184" i="3" s="1"/>
  <c r="F117" i="3"/>
  <c r="H117" i="3" s="1"/>
  <c r="I117" i="3" s="1"/>
  <c r="F47" i="3"/>
  <c r="H47" i="3" s="1"/>
  <c r="I47" i="3" s="1"/>
  <c r="F55" i="3"/>
  <c r="H55" i="3" s="1"/>
  <c r="I55" i="3" s="1"/>
  <c r="F124" i="3"/>
  <c r="H124" i="3" s="1"/>
  <c r="I124" i="3" s="1"/>
  <c r="F51" i="3"/>
  <c r="H51" i="3" s="1"/>
  <c r="I51" i="3" s="1"/>
  <c r="F58" i="3"/>
  <c r="H58" i="3" s="1"/>
  <c r="I58" i="3" s="1"/>
  <c r="F101" i="3"/>
  <c r="H101" i="3" s="1"/>
  <c r="I101" i="3" s="1"/>
  <c r="F61" i="3"/>
  <c r="H61" i="3" s="1"/>
  <c r="I61" i="3" s="1"/>
  <c r="F40" i="3"/>
  <c r="H40" i="3" s="1"/>
  <c r="I40" i="3" s="1"/>
  <c r="F88" i="3"/>
  <c r="H88" i="3" s="1"/>
  <c r="I88" i="3" s="1"/>
  <c r="F98" i="3"/>
  <c r="H98" i="3" s="1"/>
  <c r="I98" i="3" s="1"/>
  <c r="F110" i="3"/>
  <c r="H110" i="3" s="1"/>
  <c r="I110" i="3" s="1"/>
  <c r="F52" i="3"/>
  <c r="H52" i="3" s="1"/>
  <c r="I52" i="3" s="1"/>
  <c r="F71" i="3"/>
  <c r="H71" i="3" s="1"/>
  <c r="I71" i="3" s="1"/>
  <c r="F67" i="3"/>
  <c r="H67" i="3" s="1"/>
  <c r="I67" i="3" s="1"/>
  <c r="F59" i="3"/>
  <c r="H59" i="3" s="1"/>
  <c r="I59" i="3" s="1"/>
  <c r="F78" i="3"/>
  <c r="H78" i="3" s="1"/>
  <c r="I78" i="3" s="1"/>
  <c r="F83" i="3"/>
  <c r="H83" i="3" s="1"/>
  <c r="I83" i="3" s="1"/>
  <c r="F53" i="3"/>
  <c r="H53" i="3" s="1"/>
  <c r="I53" i="3" s="1"/>
  <c r="F108" i="3"/>
  <c r="H108" i="3" s="1"/>
  <c r="I108" i="3" s="1"/>
  <c r="F42" i="3"/>
  <c r="H42" i="3" s="1"/>
  <c r="I42" i="3" s="1"/>
  <c r="F126" i="3"/>
  <c r="H126" i="3" s="1"/>
  <c r="I126" i="3" s="1"/>
  <c r="F133" i="3"/>
  <c r="H133" i="3" s="1"/>
  <c r="I133" i="3" s="1"/>
  <c r="F145" i="3"/>
  <c r="H145" i="3" s="1"/>
  <c r="I145" i="3" s="1"/>
  <c r="F166" i="3"/>
  <c r="H166" i="3" s="1"/>
  <c r="I166" i="3" s="1"/>
  <c r="F135" i="3"/>
  <c r="H135" i="3" s="1"/>
  <c r="I135" i="3" s="1"/>
  <c r="F178" i="3"/>
  <c r="H178" i="3" s="1"/>
  <c r="I178" i="3" s="1"/>
  <c r="F182" i="3"/>
  <c r="H182" i="3" s="1"/>
  <c r="I182" i="3" s="1"/>
  <c r="F173" i="3"/>
  <c r="H173" i="3" s="1"/>
  <c r="I173" i="3" s="1"/>
  <c r="F169" i="3"/>
  <c r="H169" i="3" s="1"/>
  <c r="I169" i="3" s="1"/>
  <c r="F138" i="3"/>
  <c r="H138" i="3" s="1"/>
  <c r="I138" i="3" s="1"/>
  <c r="F183" i="3"/>
  <c r="H183" i="3" s="1"/>
  <c r="I183" i="3" s="1"/>
  <c r="F113" i="3"/>
  <c r="H113" i="3" s="1"/>
  <c r="I113" i="3" s="1"/>
  <c r="F175" i="3"/>
  <c r="H175" i="3" s="1"/>
  <c r="I175" i="3" s="1"/>
  <c r="F127" i="3"/>
  <c r="H127" i="3" s="1"/>
  <c r="I127" i="3" s="1"/>
  <c r="F162" i="3"/>
  <c r="H162" i="3" s="1"/>
  <c r="I162" i="3" s="1"/>
  <c r="F140" i="3"/>
  <c r="H140" i="3" s="1"/>
  <c r="I140" i="3" s="1"/>
  <c r="F142" i="3"/>
  <c r="H142" i="3" s="1"/>
  <c r="I142" i="3" s="1"/>
  <c r="F136" i="3"/>
  <c r="H136" i="3" s="1"/>
  <c r="I136" i="3" s="1"/>
  <c r="F84" i="3"/>
  <c r="H84" i="3" s="1"/>
  <c r="I84" i="3" s="1"/>
  <c r="F43" i="3"/>
  <c r="H43" i="3" s="1"/>
  <c r="I43" i="3" s="1"/>
  <c r="F99" i="3"/>
  <c r="H99" i="3" s="1"/>
  <c r="I99" i="3" s="1"/>
  <c r="F56" i="3"/>
  <c r="H56" i="3" s="1"/>
  <c r="I56" i="3" s="1"/>
  <c r="F97" i="3"/>
  <c r="H97" i="3" s="1"/>
  <c r="I97" i="3" s="1"/>
  <c r="F123" i="3"/>
  <c r="H123" i="3" s="1"/>
  <c r="I123" i="3" s="1"/>
  <c r="F153" i="3"/>
  <c r="H153" i="3" s="1"/>
  <c r="I153" i="3" s="1"/>
  <c r="F143" i="3"/>
  <c r="H143" i="3" s="1"/>
  <c r="I143" i="3" s="1"/>
  <c r="F168" i="3"/>
  <c r="H168" i="3" s="1"/>
  <c r="I168" i="3" s="1"/>
  <c r="F139" i="3"/>
  <c r="H139" i="3" s="1"/>
  <c r="I139" i="3" s="1"/>
  <c r="F146" i="3"/>
  <c r="H146" i="3" s="1"/>
  <c r="I146" i="3" s="1"/>
  <c r="I30" i="3"/>
  <c r="V7" i="6"/>
  <c r="S8" i="8"/>
  <c r="T8" i="8" s="1"/>
  <c r="U8" i="8" s="1"/>
  <c r="L7" i="5"/>
  <c r="K7" i="5"/>
  <c r="I8" i="5"/>
  <c r="K8" i="5" s="1"/>
  <c r="W5" i="6" l="1"/>
  <c r="M543" i="5"/>
  <c r="N543" i="5" s="1"/>
  <c r="K544" i="8"/>
  <c r="I544" i="8"/>
  <c r="M544" i="8"/>
  <c r="J544" i="8"/>
  <c r="K544" i="5"/>
  <c r="J544" i="5"/>
  <c r="L544" i="5"/>
  <c r="R544" i="8"/>
  <c r="R544" i="5"/>
  <c r="F545" i="8"/>
  <c r="H545" i="8" s="1"/>
  <c r="F545" i="5"/>
  <c r="H545" i="5" s="1"/>
  <c r="I545" i="5" s="1"/>
  <c r="L543" i="8"/>
  <c r="N543" i="8" s="1"/>
  <c r="G546" i="8"/>
  <c r="G546" i="5"/>
  <c r="W6" i="6"/>
  <c r="Q9" i="5"/>
  <c r="V9" i="5" s="1"/>
  <c r="Q9" i="8"/>
  <c r="V9" i="8" s="1"/>
  <c r="V8" i="6"/>
  <c r="S8" i="5"/>
  <c r="H14" i="3"/>
  <c r="I14" i="3" s="1"/>
  <c r="H15" i="3"/>
  <c r="J8" i="5"/>
  <c r="M7" i="5"/>
  <c r="N7" i="5" s="1"/>
  <c r="L8" i="5"/>
  <c r="U7" i="6"/>
  <c r="W7" i="6"/>
  <c r="W8" i="6"/>
  <c r="I9" i="5"/>
  <c r="L9" i="5" s="1"/>
  <c r="L544" i="8" l="1"/>
  <c r="N544" i="8" s="1"/>
  <c r="T8" i="5"/>
  <c r="U8" i="5" s="1"/>
  <c r="M544" i="5"/>
  <c r="N544" i="5" s="1"/>
  <c r="R545" i="5"/>
  <c r="R545" i="8"/>
  <c r="J545" i="5"/>
  <c r="L545" i="5"/>
  <c r="K545" i="5"/>
  <c r="J545" i="8"/>
  <c r="K545" i="8"/>
  <c r="I545" i="8"/>
  <c r="M545" i="8"/>
  <c r="F546" i="5"/>
  <c r="H546" i="5" s="1"/>
  <c r="I546" i="5" s="1"/>
  <c r="F546" i="8"/>
  <c r="H546" i="8" s="1"/>
  <c r="G547" i="5"/>
  <c r="G547" i="8"/>
  <c r="S9" i="5"/>
  <c r="T9" i="5" s="1"/>
  <c r="U9" i="5" s="1"/>
  <c r="S9" i="8"/>
  <c r="T9" i="8" s="1"/>
  <c r="U9" i="8" s="1"/>
  <c r="Q10" i="5"/>
  <c r="V10" i="5" s="1"/>
  <c r="Q10" i="8"/>
  <c r="V10" i="8" s="1"/>
  <c r="U8" i="6"/>
  <c r="M8" i="5"/>
  <c r="N8" i="5" s="1"/>
  <c r="H16" i="3"/>
  <c r="I16" i="3" s="1"/>
  <c r="I15" i="3"/>
  <c r="J9" i="5"/>
  <c r="V9" i="6"/>
  <c r="K9" i="5"/>
  <c r="I10" i="5"/>
  <c r="L10" i="5" s="1"/>
  <c r="G548" i="8" l="1"/>
  <c r="G548" i="5"/>
  <c r="J546" i="8"/>
  <c r="K546" i="8"/>
  <c r="I546" i="8"/>
  <c r="M546" i="8"/>
  <c r="M545" i="5"/>
  <c r="N545" i="5" s="1"/>
  <c r="F547" i="8"/>
  <c r="H547" i="8" s="1"/>
  <c r="F547" i="5"/>
  <c r="H547" i="5" s="1"/>
  <c r="I547" i="5" s="1"/>
  <c r="K546" i="5"/>
  <c r="L546" i="5"/>
  <c r="J546" i="5"/>
  <c r="R546" i="8"/>
  <c r="R546" i="5"/>
  <c r="L545" i="8"/>
  <c r="N545" i="8" s="1"/>
  <c r="S10" i="5"/>
  <c r="T10" i="5" s="1"/>
  <c r="U10" i="5" s="1"/>
  <c r="S10" i="8"/>
  <c r="T10" i="8" s="1"/>
  <c r="U10" i="8" s="1"/>
  <c r="Q11" i="5"/>
  <c r="V11" i="5" s="1"/>
  <c r="Q11" i="8"/>
  <c r="V11" i="8" s="1"/>
  <c r="H17" i="3"/>
  <c r="J10" i="5"/>
  <c r="M9" i="5"/>
  <c r="N9" i="5" s="1"/>
  <c r="K10" i="5"/>
  <c r="V10" i="6"/>
  <c r="U9" i="6"/>
  <c r="W9" i="6"/>
  <c r="Q12" i="8"/>
  <c r="V12" i="8" s="1"/>
  <c r="S11" i="8"/>
  <c r="T11" i="8" s="1"/>
  <c r="U11" i="8" s="1"/>
  <c r="I11" i="5"/>
  <c r="L11" i="5" s="1"/>
  <c r="L547" i="5" l="1"/>
  <c r="J547" i="5"/>
  <c r="K547" i="5"/>
  <c r="F548" i="5"/>
  <c r="H548" i="5" s="1"/>
  <c r="I548" i="5" s="1"/>
  <c r="F548" i="8"/>
  <c r="H548" i="8" s="1"/>
  <c r="M546" i="5"/>
  <c r="N546" i="5" s="1"/>
  <c r="G549" i="5"/>
  <c r="G549" i="8"/>
  <c r="R547" i="5"/>
  <c r="R547" i="8"/>
  <c r="J547" i="8"/>
  <c r="K547" i="8"/>
  <c r="I547" i="8"/>
  <c r="M547" i="8"/>
  <c r="L546" i="8"/>
  <c r="N546" i="8" s="1"/>
  <c r="Q12" i="5"/>
  <c r="V12" i="5" s="1"/>
  <c r="V11" i="6"/>
  <c r="S11" i="5"/>
  <c r="T11" i="5" s="1"/>
  <c r="U11" i="5" s="1"/>
  <c r="H18" i="3"/>
  <c r="I18" i="3" s="1"/>
  <c r="I17" i="3"/>
  <c r="H19" i="3"/>
  <c r="M10" i="5"/>
  <c r="N10" i="5" s="1"/>
  <c r="W11" i="6"/>
  <c r="U10" i="6"/>
  <c r="W10" i="6"/>
  <c r="K11" i="5"/>
  <c r="J11" i="5"/>
  <c r="I12" i="5"/>
  <c r="L12" i="5" s="1"/>
  <c r="F549" i="8" l="1"/>
  <c r="H549" i="8" s="1"/>
  <c r="F549" i="5"/>
  <c r="H549" i="5" s="1"/>
  <c r="I549" i="5" s="1"/>
  <c r="R548" i="5"/>
  <c r="R548" i="8"/>
  <c r="K548" i="8"/>
  <c r="M548" i="8"/>
  <c r="J548" i="8"/>
  <c r="I548" i="8"/>
  <c r="L547" i="8"/>
  <c r="N547" i="8" s="1"/>
  <c r="K548" i="5"/>
  <c r="J548" i="5"/>
  <c r="L548" i="5"/>
  <c r="M547" i="5"/>
  <c r="N547" i="5" s="1"/>
  <c r="G550" i="8"/>
  <c r="G550" i="5"/>
  <c r="S12" i="5"/>
  <c r="T12" i="5" s="1"/>
  <c r="U12" i="5" s="1"/>
  <c r="S12" i="8"/>
  <c r="T12" i="8" s="1"/>
  <c r="U12" i="8" s="1"/>
  <c r="Q13" i="5"/>
  <c r="V13" i="5" s="1"/>
  <c r="Q13" i="8"/>
  <c r="V13" i="8" s="1"/>
  <c r="U11" i="6"/>
  <c r="I19" i="3"/>
  <c r="M11" i="5"/>
  <c r="N11" i="5" s="1"/>
  <c r="K12" i="5"/>
  <c r="J12" i="5"/>
  <c r="W12" i="6"/>
  <c r="V12" i="6"/>
  <c r="Q14" i="8"/>
  <c r="V14" i="8" s="1"/>
  <c r="S13" i="8"/>
  <c r="T13" i="8" s="1"/>
  <c r="U13" i="8" s="1"/>
  <c r="I13" i="5"/>
  <c r="J13" i="5" s="1"/>
  <c r="M548" i="5" l="1"/>
  <c r="N548" i="5" s="1"/>
  <c r="R549" i="5"/>
  <c r="R549" i="8"/>
  <c r="L548" i="8"/>
  <c r="N548" i="8" s="1"/>
  <c r="K549" i="5"/>
  <c r="L549" i="5"/>
  <c r="J549" i="5"/>
  <c r="M549" i="5" s="1"/>
  <c r="N549" i="5" s="1"/>
  <c r="J549" i="8"/>
  <c r="K549" i="8"/>
  <c r="I549" i="8"/>
  <c r="M549" i="8"/>
  <c r="G551" i="5"/>
  <c r="G551" i="8"/>
  <c r="F550" i="8"/>
  <c r="H550" i="8" s="1"/>
  <c r="F550" i="5"/>
  <c r="H550" i="5" s="1"/>
  <c r="I550" i="5" s="1"/>
  <c r="U12" i="6"/>
  <c r="V13" i="6"/>
  <c r="S13" i="5"/>
  <c r="T13" i="5" s="1"/>
  <c r="U13" i="5" s="1"/>
  <c r="Q14" i="5"/>
  <c r="V14" i="5" s="1"/>
  <c r="H21" i="3"/>
  <c r="H20" i="3"/>
  <c r="M12" i="5"/>
  <c r="N12" i="5" s="1"/>
  <c r="Q15" i="8"/>
  <c r="V15" i="8" s="1"/>
  <c r="K13" i="5"/>
  <c r="L13" i="5"/>
  <c r="I14" i="5"/>
  <c r="J14" i="5" s="1"/>
  <c r="R550" i="8" l="1"/>
  <c r="R550" i="5"/>
  <c r="J550" i="8"/>
  <c r="K550" i="8"/>
  <c r="I550" i="8"/>
  <c r="M550" i="8"/>
  <c r="F551" i="8"/>
  <c r="H551" i="8" s="1"/>
  <c r="F551" i="5"/>
  <c r="H551" i="5" s="1"/>
  <c r="I551" i="5" s="1"/>
  <c r="L549" i="8"/>
  <c r="N549" i="8" s="1"/>
  <c r="L550" i="5"/>
  <c r="K550" i="5"/>
  <c r="J550" i="5"/>
  <c r="G552" i="8"/>
  <c r="G552" i="5"/>
  <c r="S14" i="5"/>
  <c r="T14" i="5" s="1"/>
  <c r="U14" i="5" s="1"/>
  <c r="S14" i="8"/>
  <c r="T14" i="8" s="1"/>
  <c r="U14" i="8" s="1"/>
  <c r="Q15" i="5"/>
  <c r="V15" i="5" s="1"/>
  <c r="M13" i="5"/>
  <c r="N13" i="5" s="1"/>
  <c r="I21" i="3"/>
  <c r="I20" i="3"/>
  <c r="K14" i="5"/>
  <c r="L14" i="5"/>
  <c r="W14" i="6"/>
  <c r="V14" i="6"/>
  <c r="U13" i="6"/>
  <c r="W13" i="6"/>
  <c r="Q16" i="8"/>
  <c r="V16" i="8" s="1"/>
  <c r="I15" i="5"/>
  <c r="J15" i="5" s="1"/>
  <c r="L550" i="8" l="1"/>
  <c r="N550" i="8" s="1"/>
  <c r="M550" i="5"/>
  <c r="N550" i="5" s="1"/>
  <c r="K551" i="5"/>
  <c r="J551" i="5"/>
  <c r="L551" i="5"/>
  <c r="J551" i="8"/>
  <c r="K551" i="8"/>
  <c r="I551" i="8"/>
  <c r="M551" i="8"/>
  <c r="F552" i="5"/>
  <c r="H552" i="5" s="1"/>
  <c r="I552" i="5" s="1"/>
  <c r="F552" i="8"/>
  <c r="H552" i="8" s="1"/>
  <c r="G553" i="5"/>
  <c r="G553" i="8"/>
  <c r="R551" i="5"/>
  <c r="R551" i="8"/>
  <c r="S15" i="5"/>
  <c r="T15" i="5" s="1"/>
  <c r="U15" i="5" s="1"/>
  <c r="S15" i="8"/>
  <c r="T15" i="8" s="1"/>
  <c r="U15" i="8" s="1"/>
  <c r="U14" i="6"/>
  <c r="Q16" i="5"/>
  <c r="V16" i="5" s="1"/>
  <c r="M14" i="5"/>
  <c r="N14" i="5" s="1"/>
  <c r="V15" i="6"/>
  <c r="K15" i="5"/>
  <c r="L15" i="5"/>
  <c r="I16" i="5"/>
  <c r="L16" i="5" s="1"/>
  <c r="L552" i="5" l="1"/>
  <c r="K552" i="5"/>
  <c r="J552" i="5"/>
  <c r="M552" i="5" s="1"/>
  <c r="N552" i="5" s="1"/>
  <c r="F553" i="5"/>
  <c r="H553" i="5" s="1"/>
  <c r="I553" i="5" s="1"/>
  <c r="F553" i="8"/>
  <c r="H553" i="8" s="1"/>
  <c r="L551" i="8"/>
  <c r="N551" i="8" s="1"/>
  <c r="R552" i="5"/>
  <c r="R552" i="8"/>
  <c r="G554" i="8"/>
  <c r="G554" i="5"/>
  <c r="M551" i="5"/>
  <c r="N551" i="5" s="1"/>
  <c r="I552" i="8"/>
  <c r="M552" i="8"/>
  <c r="J552" i="8"/>
  <c r="K552" i="8"/>
  <c r="S16" i="5"/>
  <c r="T16" i="5" s="1"/>
  <c r="U16" i="5" s="1"/>
  <c r="S16" i="8"/>
  <c r="T16" i="8" s="1"/>
  <c r="U16" i="8" s="1"/>
  <c r="Q17" i="5"/>
  <c r="V17" i="5" s="1"/>
  <c r="Q17" i="8"/>
  <c r="V17" i="8" s="1"/>
  <c r="M15" i="5"/>
  <c r="N15" i="5" s="1"/>
  <c r="H22" i="3"/>
  <c r="I22" i="3" s="1"/>
  <c r="H23" i="3"/>
  <c r="H24" i="3"/>
  <c r="J16" i="5"/>
  <c r="W16" i="6"/>
  <c r="V16" i="6"/>
  <c r="U15" i="6"/>
  <c r="W15" i="6"/>
  <c r="Q18" i="8"/>
  <c r="V18" i="8" s="1"/>
  <c r="K16" i="5"/>
  <c r="I17" i="5"/>
  <c r="J17" i="5" s="1"/>
  <c r="R553" i="8" l="1"/>
  <c r="R553" i="5"/>
  <c r="K553" i="8"/>
  <c r="I553" i="8"/>
  <c r="M553" i="8"/>
  <c r="J553" i="8"/>
  <c r="J553" i="5"/>
  <c r="L553" i="5"/>
  <c r="K553" i="5"/>
  <c r="L552" i="8"/>
  <c r="N552" i="8" s="1"/>
  <c r="F554" i="5"/>
  <c r="H554" i="5" s="1"/>
  <c r="I554" i="5" s="1"/>
  <c r="F554" i="8"/>
  <c r="H554" i="8" s="1"/>
  <c r="G555" i="5"/>
  <c r="G555" i="8"/>
  <c r="S17" i="5"/>
  <c r="T17" i="5" s="1"/>
  <c r="U17" i="5" s="1"/>
  <c r="S17" i="8"/>
  <c r="T17" i="8" s="1"/>
  <c r="U17" i="8" s="1"/>
  <c r="Q18" i="5"/>
  <c r="V18" i="5" s="1"/>
  <c r="I23" i="3"/>
  <c r="I24" i="3"/>
  <c r="K17" i="5"/>
  <c r="L17" i="5"/>
  <c r="M16" i="5"/>
  <c r="N16" i="5" s="1"/>
  <c r="U16" i="6"/>
  <c r="V17" i="6"/>
  <c r="Q19" i="8"/>
  <c r="V19" i="8" s="1"/>
  <c r="S18" i="8"/>
  <c r="T18" i="8" s="1"/>
  <c r="U18" i="8" s="1"/>
  <c r="I18" i="5"/>
  <c r="K18" i="5" s="1"/>
  <c r="M553" i="5" l="1"/>
  <c r="N553" i="5" s="1"/>
  <c r="K554" i="8"/>
  <c r="I554" i="8"/>
  <c r="M554" i="8"/>
  <c r="J554" i="8"/>
  <c r="L553" i="8"/>
  <c r="N553" i="8" s="1"/>
  <c r="K554" i="5"/>
  <c r="J554" i="5"/>
  <c r="L554" i="5"/>
  <c r="F555" i="8"/>
  <c r="H555" i="8" s="1"/>
  <c r="F555" i="5"/>
  <c r="H555" i="5" s="1"/>
  <c r="I555" i="5" s="1"/>
  <c r="R554" i="5"/>
  <c r="R554" i="8"/>
  <c r="G556" i="5"/>
  <c r="G556" i="8"/>
  <c r="M17" i="5"/>
  <c r="N17" i="5" s="1"/>
  <c r="V18" i="6"/>
  <c r="S18" i="5"/>
  <c r="T18" i="5" s="1"/>
  <c r="U18" i="5" s="1"/>
  <c r="Q19" i="5"/>
  <c r="V19" i="5" s="1"/>
  <c r="H25" i="3"/>
  <c r="I25" i="3" s="1"/>
  <c r="U17" i="6"/>
  <c r="W17" i="6"/>
  <c r="Q20" i="8"/>
  <c r="V20" i="8" s="1"/>
  <c r="S19" i="8"/>
  <c r="T19" i="8" s="1"/>
  <c r="U19" i="8" s="1"/>
  <c r="J18" i="5"/>
  <c r="L18" i="5"/>
  <c r="I19" i="5"/>
  <c r="K19" i="5" s="1"/>
  <c r="M554" i="5" l="1"/>
  <c r="N554" i="5" s="1"/>
  <c r="R555" i="5"/>
  <c r="R555" i="8"/>
  <c r="G557" i="5"/>
  <c r="G557" i="8"/>
  <c r="L555" i="5"/>
  <c r="K555" i="5"/>
  <c r="J555" i="5"/>
  <c r="L554" i="8"/>
  <c r="N554" i="8" s="1"/>
  <c r="F556" i="5"/>
  <c r="H556" i="5" s="1"/>
  <c r="I556" i="5" s="1"/>
  <c r="F556" i="8"/>
  <c r="H556" i="8" s="1"/>
  <c r="M555" i="8"/>
  <c r="J555" i="8"/>
  <c r="K555" i="8"/>
  <c r="I555" i="8"/>
  <c r="Q20" i="5"/>
  <c r="V20" i="5" s="1"/>
  <c r="V19" i="6"/>
  <c r="S19" i="5"/>
  <c r="T19" i="5" s="1"/>
  <c r="U19" i="5" s="1"/>
  <c r="H26" i="3"/>
  <c r="I26" i="3" s="1"/>
  <c r="H27" i="3"/>
  <c r="M18" i="5"/>
  <c r="N18" i="5" s="1"/>
  <c r="L19" i="5"/>
  <c r="J19" i="5"/>
  <c r="W19" i="6"/>
  <c r="U18" i="6"/>
  <c r="W18" i="6"/>
  <c r="S20" i="8"/>
  <c r="T20" i="8" s="1"/>
  <c r="U20" i="8" s="1"/>
  <c r="I20" i="5"/>
  <c r="J20" i="5" s="1"/>
  <c r="M555" i="5" l="1"/>
  <c r="N555" i="5" s="1"/>
  <c r="L556" i="5"/>
  <c r="J556" i="5"/>
  <c r="K556" i="5"/>
  <c r="F557" i="8"/>
  <c r="H557" i="8" s="1"/>
  <c r="F557" i="5"/>
  <c r="H557" i="5" s="1"/>
  <c r="I557" i="5" s="1"/>
  <c r="L555" i="8"/>
  <c r="N555" i="8" s="1"/>
  <c r="G558" i="8"/>
  <c r="G558" i="5"/>
  <c r="J556" i="8"/>
  <c r="I556" i="8"/>
  <c r="K556" i="8"/>
  <c r="M556" i="8"/>
  <c r="R556" i="8"/>
  <c r="R556" i="5"/>
  <c r="Q21" i="5"/>
  <c r="V21" i="5" s="1"/>
  <c r="Q21" i="8"/>
  <c r="V21" i="8" s="1"/>
  <c r="U19" i="6"/>
  <c r="V20" i="6"/>
  <c r="S20" i="5"/>
  <c r="T20" i="5" s="1"/>
  <c r="U20" i="5" s="1"/>
  <c r="I27" i="3"/>
  <c r="H29" i="3"/>
  <c r="I29" i="3" s="1"/>
  <c r="M19" i="5"/>
  <c r="N19" i="5" s="1"/>
  <c r="S21" i="8"/>
  <c r="T21" i="8" s="1"/>
  <c r="U21" i="8" s="1"/>
  <c r="K20" i="5"/>
  <c r="L20" i="5"/>
  <c r="I21" i="5"/>
  <c r="L21" i="5" s="1"/>
  <c r="R557" i="5" l="1"/>
  <c r="R557" i="8"/>
  <c r="J557" i="5"/>
  <c r="K557" i="5"/>
  <c r="L557" i="5"/>
  <c r="K557" i="8"/>
  <c r="I557" i="8"/>
  <c r="M557" i="8"/>
  <c r="J557" i="8"/>
  <c r="F558" i="8"/>
  <c r="H558" i="8" s="1"/>
  <c r="F558" i="5"/>
  <c r="H558" i="5" s="1"/>
  <c r="I558" i="5" s="1"/>
  <c r="L556" i="8"/>
  <c r="N556" i="8" s="1"/>
  <c r="M556" i="5"/>
  <c r="N556" i="5" s="1"/>
  <c r="G559" i="5"/>
  <c r="G559" i="8"/>
  <c r="Q22" i="5"/>
  <c r="V22" i="5" s="1"/>
  <c r="Q22" i="8"/>
  <c r="V22" i="8" s="1"/>
  <c r="V21" i="6"/>
  <c r="S21" i="5"/>
  <c r="T21" i="5" s="1"/>
  <c r="U21" i="5" s="1"/>
  <c r="H28" i="3"/>
  <c r="I28" i="3" s="1"/>
  <c r="I11" i="3" s="1"/>
  <c r="C20" i="9" s="1"/>
  <c r="J21" i="5"/>
  <c r="M20" i="5"/>
  <c r="N20" i="5" s="1"/>
  <c r="U20" i="6"/>
  <c r="W20" i="6"/>
  <c r="Q23" i="8"/>
  <c r="V23" i="8" s="1"/>
  <c r="S22" i="8"/>
  <c r="T22" i="8" s="1"/>
  <c r="U22" i="8" s="1"/>
  <c r="K21" i="5"/>
  <c r="I22" i="5"/>
  <c r="L22" i="5" s="1"/>
  <c r="L557" i="8" l="1"/>
  <c r="N557" i="8" s="1"/>
  <c r="F559" i="8"/>
  <c r="H559" i="8" s="1"/>
  <c r="F559" i="5"/>
  <c r="H559" i="5" s="1"/>
  <c r="I559" i="5" s="1"/>
  <c r="R558" i="8"/>
  <c r="R558" i="5"/>
  <c r="L558" i="5"/>
  <c r="J558" i="5"/>
  <c r="K558" i="5"/>
  <c r="M557" i="5"/>
  <c r="N557" i="5" s="1"/>
  <c r="I558" i="8"/>
  <c r="M558" i="8"/>
  <c r="J558" i="8"/>
  <c r="K558" i="8"/>
  <c r="G560" i="8"/>
  <c r="G560" i="5"/>
  <c r="V22" i="6"/>
  <c r="S22" i="5"/>
  <c r="T22" i="5" s="1"/>
  <c r="U22" i="5" s="1"/>
  <c r="Q23" i="5"/>
  <c r="V23" i="5" s="1"/>
  <c r="M21" i="5"/>
  <c r="N21" i="5" s="1"/>
  <c r="K22" i="5"/>
  <c r="U21" i="6"/>
  <c r="W21" i="6"/>
  <c r="S23" i="8"/>
  <c r="T23" i="8" s="1"/>
  <c r="U23" i="8" s="1"/>
  <c r="J22" i="5"/>
  <c r="I23" i="5"/>
  <c r="L23" i="5" s="1"/>
  <c r="R559" i="8" l="1"/>
  <c r="R559" i="5"/>
  <c r="F560" i="5"/>
  <c r="H560" i="5" s="1"/>
  <c r="I560" i="5" s="1"/>
  <c r="F560" i="8"/>
  <c r="H560" i="8" s="1"/>
  <c r="L558" i="8"/>
  <c r="N558" i="8" s="1"/>
  <c r="L559" i="5"/>
  <c r="K559" i="5"/>
  <c r="J559" i="5"/>
  <c r="G561" i="5"/>
  <c r="G561" i="8"/>
  <c r="I559" i="8"/>
  <c r="M559" i="8"/>
  <c r="J559" i="8"/>
  <c r="K559" i="8"/>
  <c r="M558" i="5"/>
  <c r="N558" i="5" s="1"/>
  <c r="Q24" i="5"/>
  <c r="V24" i="5" s="1"/>
  <c r="Q24" i="8"/>
  <c r="V24" i="8" s="1"/>
  <c r="V23" i="6"/>
  <c r="S23" i="5"/>
  <c r="T23" i="5" s="1"/>
  <c r="U23" i="5" s="1"/>
  <c r="M22" i="5"/>
  <c r="N22" i="5" s="1"/>
  <c r="J23" i="5"/>
  <c r="K23" i="5"/>
  <c r="W23" i="6"/>
  <c r="U22" i="6"/>
  <c r="W22" i="6"/>
  <c r="S24" i="8"/>
  <c r="T24" i="8" s="1"/>
  <c r="U24" i="8" s="1"/>
  <c r="I24" i="5"/>
  <c r="K24" i="5" s="1"/>
  <c r="L559" i="8" l="1"/>
  <c r="N559" i="8" s="1"/>
  <c r="R560" i="8"/>
  <c r="R560" i="5"/>
  <c r="G562" i="8"/>
  <c r="G562" i="5"/>
  <c r="J560" i="8"/>
  <c r="K560" i="8"/>
  <c r="I560" i="8"/>
  <c r="M560" i="8"/>
  <c r="F561" i="8"/>
  <c r="H561" i="8" s="1"/>
  <c r="F561" i="5"/>
  <c r="H561" i="5" s="1"/>
  <c r="I561" i="5" s="1"/>
  <c r="J560" i="5"/>
  <c r="L560" i="5"/>
  <c r="K560" i="5"/>
  <c r="M559" i="5"/>
  <c r="N559" i="5" s="1"/>
  <c r="Q25" i="5"/>
  <c r="V25" i="5" s="1"/>
  <c r="Q25" i="8"/>
  <c r="V25" i="8" s="1"/>
  <c r="U23" i="6"/>
  <c r="V24" i="6"/>
  <c r="S24" i="5"/>
  <c r="T24" i="5" s="1"/>
  <c r="U24" i="5" s="1"/>
  <c r="M23" i="5"/>
  <c r="N23" i="5" s="1"/>
  <c r="L24" i="5"/>
  <c r="J24" i="5"/>
  <c r="I25" i="5"/>
  <c r="K25" i="5" s="1"/>
  <c r="M560" i="5" l="1"/>
  <c r="N560" i="5" s="1"/>
  <c r="F562" i="5"/>
  <c r="H562" i="5" s="1"/>
  <c r="I562" i="5" s="1"/>
  <c r="F562" i="8"/>
  <c r="H562" i="8" s="1"/>
  <c r="K561" i="5"/>
  <c r="J561" i="5"/>
  <c r="L561" i="5"/>
  <c r="G563" i="5"/>
  <c r="G563" i="8"/>
  <c r="J561" i="8"/>
  <c r="K561" i="8"/>
  <c r="I561" i="8"/>
  <c r="M561" i="8"/>
  <c r="R561" i="5"/>
  <c r="R561" i="8"/>
  <c r="L560" i="8"/>
  <c r="N560" i="8" s="1"/>
  <c r="S25" i="5"/>
  <c r="T25" i="5" s="1"/>
  <c r="U25" i="5" s="1"/>
  <c r="S25" i="8"/>
  <c r="T25" i="8" s="1"/>
  <c r="U25" i="8" s="1"/>
  <c r="Q26" i="5"/>
  <c r="V26" i="5" s="1"/>
  <c r="Q26" i="8"/>
  <c r="V26" i="8" s="1"/>
  <c r="X26" i="8" s="1"/>
  <c r="M24" i="5"/>
  <c r="N24" i="5" s="1"/>
  <c r="V25" i="6"/>
  <c r="U24" i="6"/>
  <c r="W24" i="6"/>
  <c r="S26" i="8"/>
  <c r="T26" i="8" s="1"/>
  <c r="U26" i="8" s="1"/>
  <c r="W26" i="8" s="1"/>
  <c r="J25" i="5"/>
  <c r="L25" i="5"/>
  <c r="I26" i="5"/>
  <c r="K26" i="5" s="1"/>
  <c r="L561" i="8" l="1"/>
  <c r="N561" i="8" s="1"/>
  <c r="M561" i="5"/>
  <c r="N561" i="5" s="1"/>
  <c r="G564" i="8"/>
  <c r="G564" i="5"/>
  <c r="R562" i="5"/>
  <c r="R562" i="8"/>
  <c r="F563" i="8"/>
  <c r="H563" i="8" s="1"/>
  <c r="F563" i="5"/>
  <c r="H563" i="5" s="1"/>
  <c r="I563" i="5" s="1"/>
  <c r="M562" i="8"/>
  <c r="J562" i="8"/>
  <c r="K562" i="8"/>
  <c r="I562" i="8"/>
  <c r="L562" i="5"/>
  <c r="J562" i="5"/>
  <c r="K562" i="5"/>
  <c r="Q27" i="5"/>
  <c r="V27" i="5" s="1"/>
  <c r="Q27" i="8"/>
  <c r="V27" i="8" s="1"/>
  <c r="X27" i="8" s="1"/>
  <c r="M25" i="5"/>
  <c r="N25" i="5" s="1"/>
  <c r="V26" i="6"/>
  <c r="S26" i="5"/>
  <c r="T26" i="5" s="1"/>
  <c r="U26" i="5" s="1"/>
  <c r="L26" i="5"/>
  <c r="J26" i="5"/>
  <c r="U25" i="6"/>
  <c r="W25" i="6"/>
  <c r="I27" i="5"/>
  <c r="K27" i="5" s="1"/>
  <c r="M562" i="5" l="1"/>
  <c r="N562" i="5" s="1"/>
  <c r="G565" i="5"/>
  <c r="G565" i="8"/>
  <c r="R563" i="5"/>
  <c r="R563" i="8"/>
  <c r="F564" i="5"/>
  <c r="H564" i="5" s="1"/>
  <c r="I564" i="5" s="1"/>
  <c r="F564" i="8"/>
  <c r="H564" i="8" s="1"/>
  <c r="J563" i="5"/>
  <c r="K563" i="5"/>
  <c r="L563" i="5"/>
  <c r="J563" i="8"/>
  <c r="K563" i="8"/>
  <c r="I563" i="8"/>
  <c r="M563" i="8"/>
  <c r="L562" i="8"/>
  <c r="N562" i="8" s="1"/>
  <c r="Q28" i="5"/>
  <c r="V28" i="5" s="1"/>
  <c r="Q28" i="8"/>
  <c r="V28" i="8" s="1"/>
  <c r="X28" i="8" s="1"/>
  <c r="S27" i="5"/>
  <c r="T27" i="5" s="1"/>
  <c r="U27" i="5" s="1"/>
  <c r="S27" i="8"/>
  <c r="T27" i="8" s="1"/>
  <c r="U27" i="8" s="1"/>
  <c r="W27" i="8" s="1"/>
  <c r="M26" i="5"/>
  <c r="N26" i="5" s="1"/>
  <c r="W26" i="5" s="1"/>
  <c r="L27" i="5"/>
  <c r="U26" i="6"/>
  <c r="W26" i="6"/>
  <c r="V27" i="6"/>
  <c r="S28" i="8"/>
  <c r="T28" i="8" s="1"/>
  <c r="U28" i="8" s="1"/>
  <c r="W28" i="8" s="1"/>
  <c r="J27" i="5"/>
  <c r="I28" i="5"/>
  <c r="K28" i="5" s="1"/>
  <c r="L563" i="8" l="1"/>
  <c r="N563" i="8" s="1"/>
  <c r="J564" i="5"/>
  <c r="K564" i="5"/>
  <c r="L564" i="5"/>
  <c r="M563" i="5"/>
  <c r="N563" i="5" s="1"/>
  <c r="F565" i="8"/>
  <c r="H565" i="8" s="1"/>
  <c r="F565" i="5"/>
  <c r="H565" i="5" s="1"/>
  <c r="I565" i="5" s="1"/>
  <c r="G566" i="8"/>
  <c r="G566" i="5"/>
  <c r="R564" i="5"/>
  <c r="R564" i="8"/>
  <c r="K564" i="8"/>
  <c r="I564" i="8"/>
  <c r="J564" i="8"/>
  <c r="M564" i="8"/>
  <c r="Q29" i="5"/>
  <c r="V29" i="5" s="1"/>
  <c r="Q29" i="8"/>
  <c r="V29" i="8" s="1"/>
  <c r="X29" i="8" s="1"/>
  <c r="X26" i="5"/>
  <c r="V28" i="6"/>
  <c r="S28" i="5"/>
  <c r="T28" i="5" s="1"/>
  <c r="U28" i="5" s="1"/>
  <c r="L28" i="5"/>
  <c r="J28" i="5"/>
  <c r="M27" i="5"/>
  <c r="N27" i="5" s="1"/>
  <c r="U27" i="6"/>
  <c r="W27" i="6"/>
  <c r="I29" i="5"/>
  <c r="L29" i="5" s="1"/>
  <c r="R565" i="8" l="1"/>
  <c r="R565" i="5"/>
  <c r="K565" i="5"/>
  <c r="L565" i="5"/>
  <c r="J565" i="5"/>
  <c r="F566" i="8"/>
  <c r="H566" i="8" s="1"/>
  <c r="F566" i="5"/>
  <c r="H566" i="5" s="1"/>
  <c r="I566" i="5" s="1"/>
  <c r="K565" i="8"/>
  <c r="M565" i="8"/>
  <c r="J565" i="8"/>
  <c r="I565" i="8"/>
  <c r="G567" i="5"/>
  <c r="G567" i="8"/>
  <c r="L564" i="8"/>
  <c r="N564" i="8" s="1"/>
  <c r="M564" i="5"/>
  <c r="N564" i="5" s="1"/>
  <c r="Q30" i="5"/>
  <c r="V30" i="5" s="1"/>
  <c r="Q30" i="8"/>
  <c r="V30" i="8" s="1"/>
  <c r="X30" i="8" s="1"/>
  <c r="S29" i="5"/>
  <c r="T29" i="5" s="1"/>
  <c r="U29" i="5" s="1"/>
  <c r="S29" i="8"/>
  <c r="T29" i="8" s="1"/>
  <c r="U29" i="8" s="1"/>
  <c r="W29" i="8" s="1"/>
  <c r="M28" i="5"/>
  <c r="N28" i="5" s="1"/>
  <c r="W28" i="5" s="1"/>
  <c r="X27" i="5"/>
  <c r="W27" i="5"/>
  <c r="U28" i="6"/>
  <c r="W28" i="6"/>
  <c r="V29" i="6"/>
  <c r="S30" i="8"/>
  <c r="T30" i="8" s="1"/>
  <c r="U30" i="8" s="1"/>
  <c r="W30" i="8" s="1"/>
  <c r="J29" i="5"/>
  <c r="K29" i="5"/>
  <c r="I30" i="5"/>
  <c r="K30" i="5" s="1"/>
  <c r="M565" i="5" l="1"/>
  <c r="N565" i="5" s="1"/>
  <c r="R566" i="5"/>
  <c r="R566" i="8"/>
  <c r="K566" i="5"/>
  <c r="L566" i="5"/>
  <c r="J566" i="5"/>
  <c r="I566" i="8"/>
  <c r="M566" i="8"/>
  <c r="J566" i="8"/>
  <c r="K566" i="8"/>
  <c r="L565" i="8"/>
  <c r="N565" i="8" s="1"/>
  <c r="F567" i="8"/>
  <c r="H567" i="8" s="1"/>
  <c r="F567" i="5"/>
  <c r="H567" i="5" s="1"/>
  <c r="I567" i="5" s="1"/>
  <c r="G568" i="8"/>
  <c r="G568" i="5"/>
  <c r="X28" i="5"/>
  <c r="Q31" i="5"/>
  <c r="V31" i="5" s="1"/>
  <c r="Q31" i="8"/>
  <c r="V31" i="8" s="1"/>
  <c r="X31" i="8" s="1"/>
  <c r="J30" i="5"/>
  <c r="V30" i="6"/>
  <c r="S30" i="5"/>
  <c r="T30" i="5" s="1"/>
  <c r="U30" i="5" s="1"/>
  <c r="L30" i="5"/>
  <c r="M29" i="5"/>
  <c r="N29" i="5" s="1"/>
  <c r="U29" i="6"/>
  <c r="W29" i="6"/>
  <c r="W30" i="6"/>
  <c r="I31" i="5"/>
  <c r="K31" i="5" s="1"/>
  <c r="M566" i="5" l="1"/>
  <c r="N566" i="5" s="1"/>
  <c r="L566" i="8"/>
  <c r="N566" i="8" s="1"/>
  <c r="J567" i="5"/>
  <c r="K567" i="5"/>
  <c r="L567" i="5"/>
  <c r="F568" i="5"/>
  <c r="H568" i="5" s="1"/>
  <c r="I568" i="5" s="1"/>
  <c r="F568" i="8"/>
  <c r="H568" i="8" s="1"/>
  <c r="J567" i="8"/>
  <c r="M567" i="8"/>
  <c r="K567" i="8"/>
  <c r="I567" i="8"/>
  <c r="R567" i="8"/>
  <c r="R567" i="5"/>
  <c r="G569" i="5"/>
  <c r="G569" i="8"/>
  <c r="S31" i="5"/>
  <c r="T31" i="5" s="1"/>
  <c r="U31" i="5" s="1"/>
  <c r="S31" i="8"/>
  <c r="T31" i="8" s="1"/>
  <c r="U31" i="8" s="1"/>
  <c r="W31" i="8" s="1"/>
  <c r="Q32" i="5"/>
  <c r="V32" i="5" s="1"/>
  <c r="Q32" i="8"/>
  <c r="V32" i="8" s="1"/>
  <c r="X32" i="8" s="1"/>
  <c r="M30" i="5"/>
  <c r="N30" i="5" s="1"/>
  <c r="X30" i="5" s="1"/>
  <c r="W29" i="5"/>
  <c r="X29" i="5"/>
  <c r="V31" i="6"/>
  <c r="U30" i="6"/>
  <c r="S32" i="8"/>
  <c r="T32" i="8" s="1"/>
  <c r="U32" i="8" s="1"/>
  <c r="W32" i="8" s="1"/>
  <c r="L31" i="5"/>
  <c r="J31" i="5"/>
  <c r="I32" i="5"/>
  <c r="J32" i="5" s="1"/>
  <c r="L567" i="8" l="1"/>
  <c r="N567" i="8" s="1"/>
  <c r="R568" i="8"/>
  <c r="R568" i="5"/>
  <c r="J568" i="8"/>
  <c r="I568" i="8"/>
  <c r="K568" i="8"/>
  <c r="M568" i="8"/>
  <c r="L568" i="5"/>
  <c r="J568" i="5"/>
  <c r="K568" i="5"/>
  <c r="F569" i="5"/>
  <c r="H569" i="5" s="1"/>
  <c r="I569" i="5" s="1"/>
  <c r="F569" i="8"/>
  <c r="H569" i="8" s="1"/>
  <c r="M567" i="5"/>
  <c r="N567" i="5" s="1"/>
  <c r="G570" i="8"/>
  <c r="G570" i="5"/>
  <c r="Q33" i="5"/>
  <c r="V33" i="5" s="1"/>
  <c r="Q33" i="8"/>
  <c r="V33" i="8" s="1"/>
  <c r="X33" i="8" s="1"/>
  <c r="W30" i="5"/>
  <c r="V32" i="6"/>
  <c r="S32" i="5"/>
  <c r="T32" i="5" s="1"/>
  <c r="U32" i="5" s="1"/>
  <c r="L32" i="5"/>
  <c r="M31" i="5"/>
  <c r="N31" i="5" s="1"/>
  <c r="K32" i="5"/>
  <c r="U31" i="6"/>
  <c r="W31" i="6"/>
  <c r="I33" i="5"/>
  <c r="L33" i="5" s="1"/>
  <c r="M568" i="5" l="1"/>
  <c r="N568" i="5" s="1"/>
  <c r="L568" i="8"/>
  <c r="N568" i="8" s="1"/>
  <c r="R569" i="5"/>
  <c r="R569" i="8"/>
  <c r="F570" i="5"/>
  <c r="H570" i="5" s="1"/>
  <c r="I570" i="5" s="1"/>
  <c r="F570" i="8"/>
  <c r="H570" i="8" s="1"/>
  <c r="K569" i="8"/>
  <c r="M569" i="8"/>
  <c r="J569" i="8"/>
  <c r="I569" i="8"/>
  <c r="G571" i="5"/>
  <c r="G571" i="8"/>
  <c r="J569" i="5"/>
  <c r="K569" i="5"/>
  <c r="L569" i="5"/>
  <c r="Q34" i="5"/>
  <c r="V34" i="5" s="1"/>
  <c r="Q34" i="8"/>
  <c r="V34" i="8" s="1"/>
  <c r="X34" i="8" s="1"/>
  <c r="S33" i="5"/>
  <c r="T33" i="5" s="1"/>
  <c r="U33" i="5" s="1"/>
  <c r="S33" i="8"/>
  <c r="T33" i="8" s="1"/>
  <c r="U33" i="8" s="1"/>
  <c r="W33" i="8" s="1"/>
  <c r="M32" i="5"/>
  <c r="N32" i="5" s="1"/>
  <c r="X32" i="5" s="1"/>
  <c r="X31" i="5"/>
  <c r="W31" i="5"/>
  <c r="U32" i="6"/>
  <c r="W32" i="6"/>
  <c r="V33" i="6"/>
  <c r="S34" i="8"/>
  <c r="T34" i="8" s="1"/>
  <c r="U34" i="8" s="1"/>
  <c r="W34" i="8" s="1"/>
  <c r="J33" i="5"/>
  <c r="K33" i="5"/>
  <c r="I34" i="5"/>
  <c r="J34" i="5" s="1"/>
  <c r="L569" i="8" l="1"/>
  <c r="N569" i="8" s="1"/>
  <c r="M569" i="5"/>
  <c r="N569" i="5" s="1"/>
  <c r="J570" i="8"/>
  <c r="I570" i="8"/>
  <c r="M570" i="8"/>
  <c r="K570" i="8"/>
  <c r="L570" i="5"/>
  <c r="J570" i="5"/>
  <c r="K570" i="5"/>
  <c r="F571" i="8"/>
  <c r="H571" i="8" s="1"/>
  <c r="F571" i="5"/>
  <c r="H571" i="5" s="1"/>
  <c r="I571" i="5" s="1"/>
  <c r="G572" i="5"/>
  <c r="G572" i="8"/>
  <c r="R570" i="8"/>
  <c r="R570" i="5"/>
  <c r="Q35" i="5"/>
  <c r="V35" i="5" s="1"/>
  <c r="Q35" i="8"/>
  <c r="V35" i="8" s="1"/>
  <c r="X35" i="8" s="1"/>
  <c r="W32" i="5"/>
  <c r="L34" i="5"/>
  <c r="V34" i="6"/>
  <c r="S34" i="5"/>
  <c r="T34" i="5" s="1"/>
  <c r="U34" i="5" s="1"/>
  <c r="M33" i="5"/>
  <c r="N33" i="5" s="1"/>
  <c r="W33" i="5" s="1"/>
  <c r="K34" i="5"/>
  <c r="U33" i="6"/>
  <c r="W33" i="6"/>
  <c r="Q36" i="8"/>
  <c r="V36" i="8" s="1"/>
  <c r="X36" i="8" s="1"/>
  <c r="I35" i="5"/>
  <c r="J35" i="5" s="1"/>
  <c r="I571" i="8" l="1"/>
  <c r="M571" i="8"/>
  <c r="J571" i="8"/>
  <c r="K571" i="8"/>
  <c r="F572" i="5"/>
  <c r="H572" i="5" s="1"/>
  <c r="I572" i="5" s="1"/>
  <c r="F572" i="8"/>
  <c r="H572" i="8" s="1"/>
  <c r="M570" i="5"/>
  <c r="N570" i="5" s="1"/>
  <c r="R571" i="8"/>
  <c r="R571" i="5"/>
  <c r="G573" i="5"/>
  <c r="G573" i="8"/>
  <c r="L570" i="8"/>
  <c r="N570" i="8" s="1"/>
  <c r="L571" i="5"/>
  <c r="K571" i="5"/>
  <c r="J571" i="5"/>
  <c r="M571" i="5" s="1"/>
  <c r="N571" i="5" s="1"/>
  <c r="S35" i="5"/>
  <c r="T35" i="5" s="1"/>
  <c r="U35" i="5" s="1"/>
  <c r="S35" i="8"/>
  <c r="T35" i="8" s="1"/>
  <c r="U35" i="8" s="1"/>
  <c r="W35" i="8" s="1"/>
  <c r="M34" i="5"/>
  <c r="N34" i="5" s="1"/>
  <c r="X34" i="5" s="1"/>
  <c r="X33" i="5"/>
  <c r="Q36" i="5"/>
  <c r="V36" i="5" s="1"/>
  <c r="U34" i="6"/>
  <c r="W34" i="6"/>
  <c r="V35" i="6"/>
  <c r="S36" i="8"/>
  <c r="T36" i="8" s="1"/>
  <c r="U36" i="8" s="1"/>
  <c r="W36" i="8" s="1"/>
  <c r="K35" i="5"/>
  <c r="L35" i="5"/>
  <c r="I36" i="5"/>
  <c r="L36" i="5" s="1"/>
  <c r="F573" i="8" l="1"/>
  <c r="H573" i="8" s="1"/>
  <c r="F573" i="5"/>
  <c r="H573" i="5" s="1"/>
  <c r="I573" i="5" s="1"/>
  <c r="M572" i="8"/>
  <c r="I572" i="8"/>
  <c r="J572" i="8"/>
  <c r="K572" i="8"/>
  <c r="G574" i="8"/>
  <c r="G574" i="5"/>
  <c r="L572" i="5"/>
  <c r="J572" i="5"/>
  <c r="K572" i="5"/>
  <c r="R572" i="8"/>
  <c r="R572" i="5"/>
  <c r="L571" i="8"/>
  <c r="N571" i="8" s="1"/>
  <c r="Q37" i="5"/>
  <c r="V37" i="5" s="1"/>
  <c r="Q37" i="8"/>
  <c r="V37" i="8" s="1"/>
  <c r="X37" i="8" s="1"/>
  <c r="W34" i="5"/>
  <c r="V36" i="6"/>
  <c r="S36" i="5"/>
  <c r="T36" i="5" s="1"/>
  <c r="U36" i="5" s="1"/>
  <c r="M35" i="5"/>
  <c r="N35" i="5" s="1"/>
  <c r="J36" i="5"/>
  <c r="U35" i="6"/>
  <c r="W35" i="6"/>
  <c r="K36" i="5"/>
  <c r="I37" i="5"/>
  <c r="K37" i="5" s="1"/>
  <c r="L572" i="8" l="1"/>
  <c r="N572" i="8" s="1"/>
  <c r="M572" i="5"/>
  <c r="N572" i="5" s="1"/>
  <c r="R573" i="5"/>
  <c r="R573" i="8"/>
  <c r="F574" i="8"/>
  <c r="H574" i="8" s="1"/>
  <c r="F574" i="5"/>
  <c r="H574" i="5" s="1"/>
  <c r="I574" i="5" s="1"/>
  <c r="G575" i="5"/>
  <c r="G575" i="8"/>
  <c r="L573" i="5"/>
  <c r="J573" i="5"/>
  <c r="K573" i="5"/>
  <c r="M573" i="8"/>
  <c r="J573" i="8"/>
  <c r="K573" i="8"/>
  <c r="I573" i="8"/>
  <c r="Q38" i="5"/>
  <c r="V38" i="5" s="1"/>
  <c r="Q38" i="8"/>
  <c r="V38" i="8" s="1"/>
  <c r="X38" i="8" s="1"/>
  <c r="S37" i="5"/>
  <c r="T37" i="5" s="1"/>
  <c r="U37" i="5" s="1"/>
  <c r="S37" i="8"/>
  <c r="T37" i="8" s="1"/>
  <c r="U37" i="8" s="1"/>
  <c r="W37" i="8" s="1"/>
  <c r="M36" i="5"/>
  <c r="N36" i="5" s="1"/>
  <c r="W36" i="5" s="1"/>
  <c r="W35" i="5"/>
  <c r="X35" i="5"/>
  <c r="U36" i="6"/>
  <c r="W36" i="6"/>
  <c r="V37" i="6"/>
  <c r="S38" i="8"/>
  <c r="T38" i="8" s="1"/>
  <c r="U38" i="8" s="1"/>
  <c r="W38" i="8" s="1"/>
  <c r="J37" i="5"/>
  <c r="L37" i="5"/>
  <c r="I38" i="5"/>
  <c r="K38" i="5" s="1"/>
  <c r="M573" i="5" l="1"/>
  <c r="N573" i="5" s="1"/>
  <c r="J574" i="8"/>
  <c r="M574" i="8"/>
  <c r="K574" i="8"/>
  <c r="I574" i="8"/>
  <c r="L574" i="8" s="1"/>
  <c r="N574" i="8" s="1"/>
  <c r="L573" i="8"/>
  <c r="N573" i="8" s="1"/>
  <c r="G576" i="8"/>
  <c r="G576" i="5"/>
  <c r="J574" i="5"/>
  <c r="K574" i="5"/>
  <c r="L574" i="5"/>
  <c r="F575" i="8"/>
  <c r="H575" i="8" s="1"/>
  <c r="F575" i="5"/>
  <c r="H575" i="5" s="1"/>
  <c r="I575" i="5" s="1"/>
  <c r="R574" i="5"/>
  <c r="R574" i="8"/>
  <c r="Q39" i="5"/>
  <c r="V39" i="5" s="1"/>
  <c r="Q39" i="8"/>
  <c r="V39" i="8" s="1"/>
  <c r="X39" i="8" s="1"/>
  <c r="X36" i="5"/>
  <c r="V38" i="6"/>
  <c r="S38" i="5"/>
  <c r="T38" i="5" s="1"/>
  <c r="U38" i="5" s="1"/>
  <c r="J38" i="5"/>
  <c r="L38" i="5"/>
  <c r="M37" i="5"/>
  <c r="N37" i="5" s="1"/>
  <c r="U37" i="6"/>
  <c r="W37" i="6"/>
  <c r="I39" i="5"/>
  <c r="J39" i="5" s="1"/>
  <c r="M574" i="5" l="1"/>
  <c r="N574" i="5" s="1"/>
  <c r="K575" i="5"/>
  <c r="J575" i="5"/>
  <c r="L575" i="5"/>
  <c r="I575" i="8"/>
  <c r="M575" i="8"/>
  <c r="K575" i="8"/>
  <c r="J575" i="8"/>
  <c r="R575" i="5"/>
  <c r="R575" i="8"/>
  <c r="F576" i="5"/>
  <c r="H576" i="5" s="1"/>
  <c r="I576" i="5" s="1"/>
  <c r="F576" i="8"/>
  <c r="H576" i="8" s="1"/>
  <c r="G577" i="5"/>
  <c r="G577" i="8"/>
  <c r="S39" i="5"/>
  <c r="T39" i="5" s="1"/>
  <c r="U39" i="5" s="1"/>
  <c r="S39" i="8"/>
  <c r="T39" i="8" s="1"/>
  <c r="U39" i="8" s="1"/>
  <c r="W39" i="8" s="1"/>
  <c r="Q40" i="5"/>
  <c r="V40" i="5" s="1"/>
  <c r="Q40" i="8"/>
  <c r="V40" i="8" s="1"/>
  <c r="X40" i="8" s="1"/>
  <c r="M38" i="5"/>
  <c r="N38" i="5" s="1"/>
  <c r="W38" i="5" s="1"/>
  <c r="X37" i="5"/>
  <c r="W37" i="5"/>
  <c r="K39" i="5"/>
  <c r="U38" i="6"/>
  <c r="W38" i="6"/>
  <c r="V39" i="6"/>
  <c r="S40" i="8"/>
  <c r="T40" i="8" s="1"/>
  <c r="U40" i="8" s="1"/>
  <c r="W40" i="8" s="1"/>
  <c r="L39" i="5"/>
  <c r="I40" i="5"/>
  <c r="L40" i="5" s="1"/>
  <c r="L575" i="8" l="1"/>
  <c r="N575" i="8" s="1"/>
  <c r="M575" i="5"/>
  <c r="N575" i="5" s="1"/>
  <c r="K576" i="8"/>
  <c r="M576" i="8"/>
  <c r="J576" i="8"/>
  <c r="I576" i="8"/>
  <c r="L576" i="8" s="1"/>
  <c r="N576" i="8" s="1"/>
  <c r="R576" i="5"/>
  <c r="R576" i="8"/>
  <c r="F577" i="8"/>
  <c r="H577" i="8" s="1"/>
  <c r="F577" i="5"/>
  <c r="H577" i="5" s="1"/>
  <c r="I577" i="5" s="1"/>
  <c r="G578" i="8"/>
  <c r="G578" i="5"/>
  <c r="K576" i="5"/>
  <c r="J576" i="5"/>
  <c r="L576" i="5"/>
  <c r="Q41" i="5"/>
  <c r="V41" i="5" s="1"/>
  <c r="Q41" i="8"/>
  <c r="V41" i="8" s="1"/>
  <c r="X41" i="8" s="1"/>
  <c r="M39" i="5"/>
  <c r="N39" i="5" s="1"/>
  <c r="X39" i="5" s="1"/>
  <c r="X38" i="5"/>
  <c r="V40" i="6"/>
  <c r="S40" i="5"/>
  <c r="T40" i="5" s="1"/>
  <c r="U40" i="5" s="1"/>
  <c r="J40" i="5"/>
  <c r="K40" i="5"/>
  <c r="U39" i="6"/>
  <c r="W39" i="6"/>
  <c r="W40" i="6"/>
  <c r="I41" i="5"/>
  <c r="J41" i="5" s="1"/>
  <c r="F578" i="5" l="1"/>
  <c r="H578" i="5" s="1"/>
  <c r="I578" i="5" s="1"/>
  <c r="F578" i="8"/>
  <c r="H578" i="8" s="1"/>
  <c r="J577" i="5"/>
  <c r="L577" i="5"/>
  <c r="K577" i="5"/>
  <c r="G579" i="5"/>
  <c r="G579" i="8"/>
  <c r="M577" i="8"/>
  <c r="K577" i="8"/>
  <c r="I577" i="8"/>
  <c r="J577" i="8"/>
  <c r="M576" i="5"/>
  <c r="N576" i="5" s="1"/>
  <c r="R577" i="8"/>
  <c r="R577" i="5"/>
  <c r="S41" i="5"/>
  <c r="T41" i="5" s="1"/>
  <c r="U41" i="5" s="1"/>
  <c r="S41" i="8"/>
  <c r="T41" i="8" s="1"/>
  <c r="U41" i="8" s="1"/>
  <c r="W41" i="8" s="1"/>
  <c r="Q42" i="5"/>
  <c r="V42" i="5" s="1"/>
  <c r="Q42" i="8"/>
  <c r="V42" i="8" s="1"/>
  <c r="X42" i="8" s="1"/>
  <c r="W39" i="5"/>
  <c r="M40" i="5"/>
  <c r="N40" i="5" s="1"/>
  <c r="V41" i="6"/>
  <c r="U40" i="6"/>
  <c r="S42" i="8"/>
  <c r="T42" i="8" s="1"/>
  <c r="U42" i="8" s="1"/>
  <c r="W42" i="8" s="1"/>
  <c r="L41" i="5"/>
  <c r="K41" i="5"/>
  <c r="I42" i="5"/>
  <c r="J42" i="5" s="1"/>
  <c r="G580" i="8" l="1"/>
  <c r="G580" i="5"/>
  <c r="R578" i="8"/>
  <c r="R578" i="5"/>
  <c r="F579" i="8"/>
  <c r="H579" i="8" s="1"/>
  <c r="F579" i="5"/>
  <c r="H579" i="5" s="1"/>
  <c r="I579" i="5" s="1"/>
  <c r="M578" i="8"/>
  <c r="I578" i="8"/>
  <c r="J578" i="8"/>
  <c r="K578" i="8"/>
  <c r="M577" i="5"/>
  <c r="N577" i="5" s="1"/>
  <c r="L577" i="8"/>
  <c r="N577" i="8" s="1"/>
  <c r="K578" i="5"/>
  <c r="L578" i="5"/>
  <c r="J578" i="5"/>
  <c r="Q43" i="5"/>
  <c r="V43" i="5" s="1"/>
  <c r="Q43" i="8"/>
  <c r="V43" i="8" s="1"/>
  <c r="X43" i="8" s="1"/>
  <c r="V42" i="6"/>
  <c r="S42" i="5"/>
  <c r="T42" i="5" s="1"/>
  <c r="U42" i="5" s="1"/>
  <c r="X40" i="5"/>
  <c r="W40" i="5"/>
  <c r="M41" i="5"/>
  <c r="N41" i="5" s="1"/>
  <c r="K42" i="5"/>
  <c r="U41" i="6"/>
  <c r="W41" i="6"/>
  <c r="L42" i="5"/>
  <c r="I43" i="5"/>
  <c r="K43" i="5" s="1"/>
  <c r="M578" i="5" l="1"/>
  <c r="N578" i="5" s="1"/>
  <c r="G581" i="5"/>
  <c r="G581" i="8"/>
  <c r="F580" i="5"/>
  <c r="H580" i="5" s="1"/>
  <c r="I580" i="5" s="1"/>
  <c r="F580" i="8"/>
  <c r="H580" i="8" s="1"/>
  <c r="R579" i="8"/>
  <c r="R579" i="5"/>
  <c r="J579" i="5"/>
  <c r="L579" i="5"/>
  <c r="K579" i="5"/>
  <c r="L578" i="8"/>
  <c r="N578" i="8" s="1"/>
  <c r="K579" i="8"/>
  <c r="I579" i="8"/>
  <c r="J579" i="8"/>
  <c r="M579" i="8"/>
  <c r="Q44" i="5"/>
  <c r="V44" i="5" s="1"/>
  <c r="Q44" i="8"/>
  <c r="V44" i="8" s="1"/>
  <c r="X44" i="8" s="1"/>
  <c r="S43" i="5"/>
  <c r="T43" i="5" s="1"/>
  <c r="U43" i="5" s="1"/>
  <c r="S43" i="8"/>
  <c r="T43" i="8" s="1"/>
  <c r="U43" i="8" s="1"/>
  <c r="W43" i="8" s="1"/>
  <c r="X41" i="5"/>
  <c r="W41" i="5"/>
  <c r="M42" i="5"/>
  <c r="N42" i="5" s="1"/>
  <c r="L43" i="5"/>
  <c r="J43" i="5"/>
  <c r="U42" i="6"/>
  <c r="W42" i="6"/>
  <c r="V43" i="6"/>
  <c r="S44" i="8"/>
  <c r="T44" i="8" s="1"/>
  <c r="U44" i="8" s="1"/>
  <c r="W44" i="8" s="1"/>
  <c r="I44" i="5"/>
  <c r="J44" i="5" s="1"/>
  <c r="L579" i="8" l="1"/>
  <c r="N579" i="8" s="1"/>
  <c r="M579" i="5"/>
  <c r="N579" i="5" s="1"/>
  <c r="L580" i="5"/>
  <c r="K580" i="5"/>
  <c r="J580" i="5"/>
  <c r="G582" i="8"/>
  <c r="G582" i="5"/>
  <c r="M580" i="8"/>
  <c r="J580" i="8"/>
  <c r="K580" i="8"/>
  <c r="I580" i="8"/>
  <c r="F581" i="8"/>
  <c r="H581" i="8" s="1"/>
  <c r="F581" i="5"/>
  <c r="H581" i="5" s="1"/>
  <c r="I581" i="5" s="1"/>
  <c r="R580" i="8"/>
  <c r="R580" i="5"/>
  <c r="Q45" i="5"/>
  <c r="V45" i="5" s="1"/>
  <c r="Q45" i="8"/>
  <c r="V45" i="8" s="1"/>
  <c r="X45" i="8" s="1"/>
  <c r="M43" i="5"/>
  <c r="N43" i="5" s="1"/>
  <c r="W43" i="5" s="1"/>
  <c r="V44" i="6"/>
  <c r="S44" i="5"/>
  <c r="T44" i="5" s="1"/>
  <c r="U44" i="5" s="1"/>
  <c r="W42" i="5"/>
  <c r="X42" i="5"/>
  <c r="U43" i="6"/>
  <c r="W43" i="6"/>
  <c r="K44" i="5"/>
  <c r="L44" i="5"/>
  <c r="I45" i="5"/>
  <c r="J45" i="5" s="1"/>
  <c r="L580" i="8" l="1"/>
  <c r="N580" i="8" s="1"/>
  <c r="J581" i="5"/>
  <c r="K581" i="5"/>
  <c r="L581" i="5"/>
  <c r="K581" i="8"/>
  <c r="I581" i="8"/>
  <c r="M581" i="8"/>
  <c r="J581" i="8"/>
  <c r="M580" i="5"/>
  <c r="N580" i="5" s="1"/>
  <c r="F582" i="8"/>
  <c r="H582" i="8" s="1"/>
  <c r="F582" i="5"/>
  <c r="H582" i="5" s="1"/>
  <c r="I582" i="5" s="1"/>
  <c r="R581" i="8"/>
  <c r="R581" i="5"/>
  <c r="G583" i="5"/>
  <c r="G583" i="8"/>
  <c r="S45" i="5"/>
  <c r="T45" i="5" s="1"/>
  <c r="U45" i="5" s="1"/>
  <c r="S45" i="8"/>
  <c r="T45" i="8" s="1"/>
  <c r="U45" i="8" s="1"/>
  <c r="W45" i="8" s="1"/>
  <c r="Q46" i="5"/>
  <c r="V46" i="5" s="1"/>
  <c r="Q46" i="8"/>
  <c r="V46" i="8" s="1"/>
  <c r="X46" i="8" s="1"/>
  <c r="X43" i="5"/>
  <c r="M44" i="5"/>
  <c r="N44" i="5" s="1"/>
  <c r="K45" i="5"/>
  <c r="L45" i="5"/>
  <c r="U44" i="6"/>
  <c r="W44" i="6"/>
  <c r="W45" i="6"/>
  <c r="V45" i="6"/>
  <c r="I47" i="5"/>
  <c r="I46" i="5"/>
  <c r="L46" i="5" s="1"/>
  <c r="L581" i="8" l="1"/>
  <c r="N581" i="8" s="1"/>
  <c r="R582" i="5"/>
  <c r="R582" i="8"/>
  <c r="F583" i="8"/>
  <c r="H583" i="8" s="1"/>
  <c r="F583" i="5"/>
  <c r="H583" i="5" s="1"/>
  <c r="I583" i="5" s="1"/>
  <c r="K582" i="5"/>
  <c r="J582" i="5"/>
  <c r="L582" i="5"/>
  <c r="G584" i="8"/>
  <c r="G584" i="5"/>
  <c r="M582" i="8"/>
  <c r="I582" i="8"/>
  <c r="J582" i="8"/>
  <c r="K582" i="8"/>
  <c r="M581" i="5"/>
  <c r="N581" i="5" s="1"/>
  <c r="S46" i="5"/>
  <c r="T46" i="5" s="1"/>
  <c r="U46" i="5" s="1"/>
  <c r="S46" i="8"/>
  <c r="T46" i="8" s="1"/>
  <c r="U46" i="8" s="1"/>
  <c r="W46" i="8" s="1"/>
  <c r="Q47" i="5"/>
  <c r="V47" i="5" s="1"/>
  <c r="Q47" i="8"/>
  <c r="V47" i="8" s="1"/>
  <c r="X47" i="8" s="1"/>
  <c r="M45" i="5"/>
  <c r="N45" i="5" s="1"/>
  <c r="X45" i="5" s="1"/>
  <c r="W44" i="5"/>
  <c r="X44" i="5"/>
  <c r="K46" i="5"/>
  <c r="W46" i="6"/>
  <c r="V46" i="6"/>
  <c r="U45" i="6"/>
  <c r="I48" i="5"/>
  <c r="J46" i="5"/>
  <c r="L47" i="5"/>
  <c r="K47" i="5"/>
  <c r="J47" i="5"/>
  <c r="R583" i="8" l="1"/>
  <c r="R583" i="5"/>
  <c r="F584" i="5"/>
  <c r="H584" i="5" s="1"/>
  <c r="I584" i="5" s="1"/>
  <c r="F584" i="8"/>
  <c r="H584" i="8" s="1"/>
  <c r="L583" i="5"/>
  <c r="K583" i="5"/>
  <c r="J583" i="5"/>
  <c r="G585" i="5"/>
  <c r="G585" i="8"/>
  <c r="J583" i="8"/>
  <c r="M583" i="8"/>
  <c r="K583" i="8"/>
  <c r="I583" i="8"/>
  <c r="L582" i="8"/>
  <c r="N582" i="8" s="1"/>
  <c r="M582" i="5"/>
  <c r="N582" i="5" s="1"/>
  <c r="S47" i="5"/>
  <c r="T47" i="5" s="1"/>
  <c r="U47" i="5" s="1"/>
  <c r="S47" i="8"/>
  <c r="T47" i="8" s="1"/>
  <c r="U47" i="8" s="1"/>
  <c r="W47" i="8" s="1"/>
  <c r="Q48" i="5"/>
  <c r="V48" i="5" s="1"/>
  <c r="Q48" i="8"/>
  <c r="V48" i="8" s="1"/>
  <c r="X48" i="8" s="1"/>
  <c r="W45" i="5"/>
  <c r="U46" i="6"/>
  <c r="M46" i="5"/>
  <c r="N46" i="5" s="1"/>
  <c r="W47" i="6"/>
  <c r="V47" i="6"/>
  <c r="I49" i="5"/>
  <c r="M47" i="5"/>
  <c r="N47" i="5" s="1"/>
  <c r="J48" i="5"/>
  <c r="L48" i="5"/>
  <c r="K48" i="5"/>
  <c r="M584" i="8" l="1"/>
  <c r="K584" i="8"/>
  <c r="J584" i="8"/>
  <c r="I584" i="8"/>
  <c r="L584" i="5"/>
  <c r="J584" i="5"/>
  <c r="K584" i="5"/>
  <c r="R584" i="8"/>
  <c r="R584" i="5"/>
  <c r="G586" i="8"/>
  <c r="G586" i="5"/>
  <c r="F585" i="5"/>
  <c r="H585" i="5" s="1"/>
  <c r="I585" i="5" s="1"/>
  <c r="F585" i="8"/>
  <c r="H585" i="8" s="1"/>
  <c r="L583" i="8"/>
  <c r="N583" i="8" s="1"/>
  <c r="M583" i="5"/>
  <c r="N583" i="5" s="1"/>
  <c r="S48" i="5"/>
  <c r="T48" i="5" s="1"/>
  <c r="U48" i="5" s="1"/>
  <c r="S48" i="8"/>
  <c r="T48" i="8" s="1"/>
  <c r="U48" i="8" s="1"/>
  <c r="W48" i="8" s="1"/>
  <c r="Q49" i="5"/>
  <c r="V49" i="5" s="1"/>
  <c r="Q49" i="8"/>
  <c r="V49" i="8" s="1"/>
  <c r="X49" i="8" s="1"/>
  <c r="U47" i="6"/>
  <c r="X47" i="5"/>
  <c r="W47" i="5"/>
  <c r="X46" i="5"/>
  <c r="W46" i="5"/>
  <c r="W48" i="6"/>
  <c r="V48" i="6"/>
  <c r="I50" i="5"/>
  <c r="M48" i="5"/>
  <c r="N48" i="5" s="1"/>
  <c r="J49" i="5"/>
  <c r="K49" i="5"/>
  <c r="L49" i="5"/>
  <c r="L585" i="5" l="1"/>
  <c r="K585" i="5"/>
  <c r="J585" i="5"/>
  <c r="M584" i="5"/>
  <c r="N584" i="5" s="1"/>
  <c r="F586" i="5"/>
  <c r="H586" i="5" s="1"/>
  <c r="I586" i="5" s="1"/>
  <c r="F586" i="8"/>
  <c r="H586" i="8" s="1"/>
  <c r="K585" i="8"/>
  <c r="M585" i="8"/>
  <c r="I585" i="8"/>
  <c r="J585" i="8"/>
  <c r="G587" i="5"/>
  <c r="G587" i="8"/>
  <c r="L584" i="8"/>
  <c r="N584" i="8" s="1"/>
  <c r="R585" i="8"/>
  <c r="R585" i="5"/>
  <c r="U48" i="6"/>
  <c r="Q50" i="5"/>
  <c r="V50" i="5" s="1"/>
  <c r="Q50" i="8"/>
  <c r="V50" i="8" s="1"/>
  <c r="X50" i="8" s="1"/>
  <c r="S49" i="5"/>
  <c r="T49" i="5" s="1"/>
  <c r="U49" i="5" s="1"/>
  <c r="S49" i="8"/>
  <c r="T49" i="8" s="1"/>
  <c r="U49" i="8" s="1"/>
  <c r="W49" i="8" s="1"/>
  <c r="X48" i="5"/>
  <c r="W48" i="5"/>
  <c r="V49" i="6"/>
  <c r="S50" i="8"/>
  <c r="T50" i="8" s="1"/>
  <c r="U50" i="8" s="1"/>
  <c r="W50" i="8" s="1"/>
  <c r="L50" i="5"/>
  <c r="J50" i="5"/>
  <c r="K50" i="5"/>
  <c r="M49" i="5"/>
  <c r="N49" i="5" s="1"/>
  <c r="I51" i="5"/>
  <c r="R586" i="5" l="1"/>
  <c r="R586" i="8"/>
  <c r="F587" i="8"/>
  <c r="H587" i="8" s="1"/>
  <c r="F587" i="5"/>
  <c r="H587" i="5" s="1"/>
  <c r="I587" i="5" s="1"/>
  <c r="G588" i="5"/>
  <c r="G588" i="8"/>
  <c r="J586" i="8"/>
  <c r="K586" i="8"/>
  <c r="I586" i="8"/>
  <c r="M586" i="8"/>
  <c r="L585" i="8"/>
  <c r="N585" i="8" s="1"/>
  <c r="M585" i="5"/>
  <c r="N585" i="5" s="1"/>
  <c r="J586" i="5"/>
  <c r="L586" i="5"/>
  <c r="K586" i="5"/>
  <c r="Q51" i="5"/>
  <c r="V51" i="5" s="1"/>
  <c r="Q51" i="8"/>
  <c r="V51" i="8" s="1"/>
  <c r="X51" i="8" s="1"/>
  <c r="V50" i="6"/>
  <c r="S50" i="5"/>
  <c r="T50" i="5" s="1"/>
  <c r="U50" i="5" s="1"/>
  <c r="X49" i="5"/>
  <c r="W49" i="5"/>
  <c r="U49" i="6"/>
  <c r="W49" i="6"/>
  <c r="W50" i="6"/>
  <c r="I52" i="5"/>
  <c r="J51" i="5"/>
  <c r="K51" i="5"/>
  <c r="L51" i="5"/>
  <c r="M50" i="5"/>
  <c r="N50" i="5" s="1"/>
  <c r="L586" i="8" l="1"/>
  <c r="N586" i="8" s="1"/>
  <c r="J587" i="5"/>
  <c r="L587" i="5"/>
  <c r="K587" i="5"/>
  <c r="I587" i="8"/>
  <c r="K587" i="8"/>
  <c r="M587" i="8"/>
  <c r="J587" i="8"/>
  <c r="R587" i="8"/>
  <c r="R587" i="5"/>
  <c r="G589" i="5"/>
  <c r="G589" i="8"/>
  <c r="M586" i="5"/>
  <c r="N586" i="5" s="1"/>
  <c r="F588" i="5"/>
  <c r="H588" i="5" s="1"/>
  <c r="I588" i="5" s="1"/>
  <c r="F588" i="8"/>
  <c r="H588" i="8" s="1"/>
  <c r="S51" i="5"/>
  <c r="T51" i="5" s="1"/>
  <c r="U51" i="5" s="1"/>
  <c r="S51" i="8"/>
  <c r="T51" i="8" s="1"/>
  <c r="U51" i="8" s="1"/>
  <c r="W51" i="8" s="1"/>
  <c r="Q52" i="5"/>
  <c r="V52" i="5" s="1"/>
  <c r="Q52" i="8"/>
  <c r="V52" i="8" s="1"/>
  <c r="X52" i="8" s="1"/>
  <c r="W50" i="5"/>
  <c r="X50" i="5"/>
  <c r="U50" i="6"/>
  <c r="V51" i="6"/>
  <c r="S52" i="8"/>
  <c r="T52" i="8" s="1"/>
  <c r="U52" i="8" s="1"/>
  <c r="W52" i="8" s="1"/>
  <c r="K52" i="5"/>
  <c r="L52" i="5"/>
  <c r="J52" i="5"/>
  <c r="M51" i="5"/>
  <c r="N51" i="5" s="1"/>
  <c r="I53" i="5"/>
  <c r="F589" i="8" l="1"/>
  <c r="H589" i="8" s="1"/>
  <c r="F589" i="5"/>
  <c r="H589" i="5" s="1"/>
  <c r="I589" i="5" s="1"/>
  <c r="L587" i="8"/>
  <c r="N587" i="8" s="1"/>
  <c r="R588" i="5"/>
  <c r="R588" i="8"/>
  <c r="K588" i="8"/>
  <c r="I588" i="8"/>
  <c r="M588" i="8"/>
  <c r="J588" i="8"/>
  <c r="G590" i="8"/>
  <c r="G590" i="5"/>
  <c r="K588" i="5"/>
  <c r="L588" i="5"/>
  <c r="J588" i="5"/>
  <c r="M587" i="5"/>
  <c r="N587" i="5" s="1"/>
  <c r="Q53" i="5"/>
  <c r="V53" i="5" s="1"/>
  <c r="Q53" i="8"/>
  <c r="V53" i="8" s="1"/>
  <c r="X53" i="8" s="1"/>
  <c r="V52" i="6"/>
  <c r="S52" i="5"/>
  <c r="T52" i="5" s="1"/>
  <c r="U52" i="5" s="1"/>
  <c r="X51" i="5"/>
  <c r="W51" i="5"/>
  <c r="M52" i="5"/>
  <c r="N52" i="5" s="1"/>
  <c r="U51" i="6"/>
  <c r="W51" i="6"/>
  <c r="W52" i="6"/>
  <c r="I54" i="5"/>
  <c r="L53" i="5"/>
  <c r="J53" i="5"/>
  <c r="K53" i="5"/>
  <c r="R589" i="8" l="1"/>
  <c r="R589" i="5"/>
  <c r="G591" i="5"/>
  <c r="G591" i="8"/>
  <c r="F590" i="8"/>
  <c r="H590" i="8" s="1"/>
  <c r="F590" i="5"/>
  <c r="H590" i="5" s="1"/>
  <c r="I590" i="5" s="1"/>
  <c r="M588" i="5"/>
  <c r="N588" i="5" s="1"/>
  <c r="L589" i="5"/>
  <c r="K589" i="5"/>
  <c r="J589" i="5"/>
  <c r="L588" i="8"/>
  <c r="N588" i="8" s="1"/>
  <c r="M589" i="8"/>
  <c r="J589" i="8"/>
  <c r="K589" i="8"/>
  <c r="I589" i="8"/>
  <c r="Q54" i="5"/>
  <c r="V54" i="5" s="1"/>
  <c r="Q54" i="8"/>
  <c r="V54" i="8" s="1"/>
  <c r="X54" i="8" s="1"/>
  <c r="S53" i="5"/>
  <c r="T53" i="5" s="1"/>
  <c r="U53" i="5" s="1"/>
  <c r="S53" i="8"/>
  <c r="T53" i="8" s="1"/>
  <c r="U53" i="8" s="1"/>
  <c r="W53" i="8" s="1"/>
  <c r="W52" i="5"/>
  <c r="X52" i="5"/>
  <c r="U52" i="6"/>
  <c r="V53" i="6"/>
  <c r="S54" i="8"/>
  <c r="T54" i="8" s="1"/>
  <c r="U54" i="8" s="1"/>
  <c r="W54" i="8" s="1"/>
  <c r="M53" i="5"/>
  <c r="N53" i="5" s="1"/>
  <c r="I55" i="5"/>
  <c r="K54" i="5"/>
  <c r="J54" i="5"/>
  <c r="L54" i="5"/>
  <c r="L589" i="8" l="1"/>
  <c r="N589" i="8" s="1"/>
  <c r="M589" i="5"/>
  <c r="N589" i="5" s="1"/>
  <c r="G592" i="8"/>
  <c r="G592" i="5"/>
  <c r="F591" i="8"/>
  <c r="H591" i="8" s="1"/>
  <c r="F591" i="5"/>
  <c r="H591" i="5" s="1"/>
  <c r="I591" i="5" s="1"/>
  <c r="K590" i="5"/>
  <c r="J590" i="5"/>
  <c r="L590" i="5"/>
  <c r="K590" i="8"/>
  <c r="M590" i="8"/>
  <c r="J590" i="8"/>
  <c r="I590" i="8"/>
  <c r="R590" i="5"/>
  <c r="R590" i="8"/>
  <c r="Q55" i="5"/>
  <c r="V55" i="5" s="1"/>
  <c r="Q55" i="8"/>
  <c r="V55" i="8" s="1"/>
  <c r="X55" i="8" s="1"/>
  <c r="V54" i="6"/>
  <c r="S54" i="5"/>
  <c r="T54" i="5" s="1"/>
  <c r="U54" i="5" s="1"/>
  <c r="W53" i="5"/>
  <c r="X53" i="5"/>
  <c r="M54" i="5"/>
  <c r="N54" i="5" s="1"/>
  <c r="U53" i="6"/>
  <c r="W53" i="6"/>
  <c r="S55" i="8"/>
  <c r="T55" i="8" s="1"/>
  <c r="U55" i="8" s="1"/>
  <c r="W55" i="8" s="1"/>
  <c r="I56" i="5"/>
  <c r="K55" i="5"/>
  <c r="L55" i="5"/>
  <c r="J55" i="5"/>
  <c r="M591" i="8" l="1"/>
  <c r="K591" i="8"/>
  <c r="I591" i="8"/>
  <c r="J591" i="8"/>
  <c r="G593" i="5"/>
  <c r="G593" i="8"/>
  <c r="M590" i="5"/>
  <c r="N590" i="5" s="1"/>
  <c r="F592" i="5"/>
  <c r="H592" i="5" s="1"/>
  <c r="I592" i="5" s="1"/>
  <c r="F592" i="8"/>
  <c r="H592" i="8" s="1"/>
  <c r="R591" i="5"/>
  <c r="R591" i="8"/>
  <c r="L590" i="8"/>
  <c r="N590" i="8" s="1"/>
  <c r="K591" i="5"/>
  <c r="J591" i="5"/>
  <c r="L591" i="5"/>
  <c r="Q56" i="5"/>
  <c r="V56" i="5" s="1"/>
  <c r="Q56" i="8"/>
  <c r="V56" i="8" s="1"/>
  <c r="X56" i="8" s="1"/>
  <c r="V55" i="6"/>
  <c r="S55" i="5"/>
  <c r="T55" i="5" s="1"/>
  <c r="U55" i="5" s="1"/>
  <c r="W55" i="6"/>
  <c r="W54" i="5"/>
  <c r="X54" i="5"/>
  <c r="U54" i="6"/>
  <c r="W54" i="6"/>
  <c r="S56" i="8"/>
  <c r="T56" i="8" s="1"/>
  <c r="U56" i="8" s="1"/>
  <c r="W56" i="8" s="1"/>
  <c r="J56" i="5"/>
  <c r="K56" i="5"/>
  <c r="L56" i="5"/>
  <c r="I57" i="5"/>
  <c r="M55" i="5"/>
  <c r="N55" i="5" s="1"/>
  <c r="M591" i="5" l="1"/>
  <c r="N591" i="5" s="1"/>
  <c r="R592" i="8"/>
  <c r="R592" i="5"/>
  <c r="J592" i="8"/>
  <c r="M592" i="8"/>
  <c r="K592" i="8"/>
  <c r="I592" i="8"/>
  <c r="G594" i="8"/>
  <c r="G594" i="5"/>
  <c r="K592" i="5"/>
  <c r="L592" i="5"/>
  <c r="J592" i="5"/>
  <c r="L591" i="8"/>
  <c r="N591" i="8" s="1"/>
  <c r="F593" i="8"/>
  <c r="H593" i="8" s="1"/>
  <c r="F593" i="5"/>
  <c r="H593" i="5" s="1"/>
  <c r="I593" i="5" s="1"/>
  <c r="Q57" i="5"/>
  <c r="V57" i="5" s="1"/>
  <c r="Q57" i="8"/>
  <c r="V57" i="8" s="1"/>
  <c r="X57" i="8" s="1"/>
  <c r="U55" i="6"/>
  <c r="V56" i="6"/>
  <c r="S56" i="5"/>
  <c r="T56" i="5" s="1"/>
  <c r="U56" i="5" s="1"/>
  <c r="W55" i="5"/>
  <c r="X55" i="5"/>
  <c r="J57" i="5"/>
  <c r="K57" i="5"/>
  <c r="L57" i="5"/>
  <c r="M56" i="5"/>
  <c r="N56" i="5" s="1"/>
  <c r="I58" i="5"/>
  <c r="L592" i="8" l="1"/>
  <c r="N592" i="8" s="1"/>
  <c r="M592" i="5"/>
  <c r="N592" i="5" s="1"/>
  <c r="J593" i="8"/>
  <c r="I593" i="8"/>
  <c r="K593" i="8"/>
  <c r="M593" i="8"/>
  <c r="R593" i="8"/>
  <c r="R593" i="5"/>
  <c r="F594" i="5"/>
  <c r="H594" i="5" s="1"/>
  <c r="I594" i="5" s="1"/>
  <c r="F594" i="8"/>
  <c r="H594" i="8" s="1"/>
  <c r="K593" i="5"/>
  <c r="L593" i="5"/>
  <c r="J593" i="5"/>
  <c r="G595" i="5"/>
  <c r="G595" i="8"/>
  <c r="Q58" i="5"/>
  <c r="V58" i="5" s="1"/>
  <c r="Q58" i="8"/>
  <c r="V58" i="8" s="1"/>
  <c r="X58" i="8" s="1"/>
  <c r="W57" i="6"/>
  <c r="S57" i="8"/>
  <c r="T57" i="8" s="1"/>
  <c r="U57" i="8" s="1"/>
  <c r="W57" i="8" s="1"/>
  <c r="V57" i="6"/>
  <c r="S57" i="5"/>
  <c r="T57" i="5" s="1"/>
  <c r="U57" i="5" s="1"/>
  <c r="X56" i="5"/>
  <c r="W56" i="5"/>
  <c r="U56" i="6"/>
  <c r="W56" i="6"/>
  <c r="L58" i="5"/>
  <c r="K58" i="5"/>
  <c r="J58" i="5"/>
  <c r="I59" i="5"/>
  <c r="M57" i="5"/>
  <c r="N57" i="5" s="1"/>
  <c r="L594" i="5" l="1"/>
  <c r="K594" i="5"/>
  <c r="J594" i="5"/>
  <c r="M594" i="5" s="1"/>
  <c r="N594" i="5" s="1"/>
  <c r="F595" i="8"/>
  <c r="H595" i="8" s="1"/>
  <c r="F595" i="5"/>
  <c r="H595" i="5" s="1"/>
  <c r="I595" i="5" s="1"/>
  <c r="K594" i="8"/>
  <c r="I594" i="8"/>
  <c r="M594" i="8"/>
  <c r="J594" i="8"/>
  <c r="M593" i="5"/>
  <c r="N593" i="5" s="1"/>
  <c r="L593" i="8"/>
  <c r="N593" i="8" s="1"/>
  <c r="G596" i="8"/>
  <c r="G596" i="5"/>
  <c r="R594" i="5"/>
  <c r="R594" i="8"/>
  <c r="U57" i="6"/>
  <c r="S58" i="5"/>
  <c r="T58" i="5" s="1"/>
  <c r="U58" i="5" s="1"/>
  <c r="S58" i="8"/>
  <c r="T58" i="8" s="1"/>
  <c r="U58" i="8" s="1"/>
  <c r="W58" i="8" s="1"/>
  <c r="Q59" i="5"/>
  <c r="V59" i="5" s="1"/>
  <c r="Q59" i="8"/>
  <c r="V59" i="8" s="1"/>
  <c r="X59" i="8" s="1"/>
  <c r="W57" i="5"/>
  <c r="X57" i="5"/>
  <c r="M58" i="5"/>
  <c r="N58" i="5" s="1"/>
  <c r="V58" i="6"/>
  <c r="S59" i="8"/>
  <c r="T59" i="8" s="1"/>
  <c r="U59" i="8" s="1"/>
  <c r="W59" i="8" s="1"/>
  <c r="J59" i="5"/>
  <c r="K59" i="5"/>
  <c r="L59" i="5"/>
  <c r="I60" i="5"/>
  <c r="F596" i="5" l="1"/>
  <c r="H596" i="5" s="1"/>
  <c r="I596" i="5" s="1"/>
  <c r="F596" i="8"/>
  <c r="H596" i="8" s="1"/>
  <c r="R595" i="8"/>
  <c r="R595" i="5"/>
  <c r="L595" i="5"/>
  <c r="J595" i="5"/>
  <c r="K595" i="5"/>
  <c r="J595" i="8"/>
  <c r="I595" i="8"/>
  <c r="K595" i="8"/>
  <c r="M595" i="8"/>
  <c r="G597" i="5"/>
  <c r="G597" i="8"/>
  <c r="L594" i="8"/>
  <c r="N594" i="8" s="1"/>
  <c r="Q60" i="5"/>
  <c r="V60" i="5" s="1"/>
  <c r="Q60" i="8"/>
  <c r="V60" i="8" s="1"/>
  <c r="X60" i="8" s="1"/>
  <c r="V59" i="6"/>
  <c r="S59" i="5"/>
  <c r="T59" i="5" s="1"/>
  <c r="U59" i="5" s="1"/>
  <c r="W58" i="5"/>
  <c r="X58" i="5"/>
  <c r="U58" i="6"/>
  <c r="W58" i="6"/>
  <c r="W59" i="6"/>
  <c r="K60" i="5"/>
  <c r="L60" i="5"/>
  <c r="J60" i="5"/>
  <c r="M59" i="5"/>
  <c r="N59" i="5" s="1"/>
  <c r="I61" i="5"/>
  <c r="M595" i="5" l="1"/>
  <c r="N595" i="5" s="1"/>
  <c r="L595" i="8"/>
  <c r="N595" i="8" s="1"/>
  <c r="R596" i="5"/>
  <c r="R596" i="8"/>
  <c r="I596" i="8"/>
  <c r="J596" i="8"/>
  <c r="K596" i="8"/>
  <c r="M596" i="8"/>
  <c r="F597" i="8"/>
  <c r="H597" i="8" s="1"/>
  <c r="F597" i="5"/>
  <c r="H597" i="5" s="1"/>
  <c r="I597" i="5" s="1"/>
  <c r="G598" i="8"/>
  <c r="G598" i="5"/>
  <c r="K596" i="5"/>
  <c r="J596" i="5"/>
  <c r="L596" i="5"/>
  <c r="S60" i="5"/>
  <c r="T60" i="5" s="1"/>
  <c r="U60" i="5" s="1"/>
  <c r="S60" i="8"/>
  <c r="T60" i="8" s="1"/>
  <c r="U60" i="8" s="1"/>
  <c r="W60" i="8" s="1"/>
  <c r="Q61" i="5"/>
  <c r="V61" i="5" s="1"/>
  <c r="Q61" i="8"/>
  <c r="V61" i="8" s="1"/>
  <c r="X61" i="8" s="1"/>
  <c r="W59" i="5"/>
  <c r="X59" i="5"/>
  <c r="M60" i="5"/>
  <c r="N60" i="5" s="1"/>
  <c r="U59" i="6"/>
  <c r="V60" i="6"/>
  <c r="S61" i="8"/>
  <c r="T61" i="8" s="1"/>
  <c r="U61" i="8" s="1"/>
  <c r="W61" i="8" s="1"/>
  <c r="L61" i="5"/>
  <c r="J61" i="5"/>
  <c r="K61" i="5"/>
  <c r="I62" i="5"/>
  <c r="K597" i="8" l="1"/>
  <c r="I597" i="8"/>
  <c r="J597" i="8"/>
  <c r="M597" i="8"/>
  <c r="L596" i="8"/>
  <c r="N596" i="8" s="1"/>
  <c r="M596" i="5"/>
  <c r="N596" i="5" s="1"/>
  <c r="R597" i="8"/>
  <c r="R597" i="5"/>
  <c r="F598" i="8"/>
  <c r="H598" i="8" s="1"/>
  <c r="F598" i="5"/>
  <c r="H598" i="5" s="1"/>
  <c r="I598" i="5" s="1"/>
  <c r="G599" i="8"/>
  <c r="G599" i="5"/>
  <c r="K597" i="5"/>
  <c r="L597" i="5"/>
  <c r="J597" i="5"/>
  <c r="Q62" i="5"/>
  <c r="V62" i="5" s="1"/>
  <c r="Q62" i="8"/>
  <c r="V62" i="8" s="1"/>
  <c r="X62" i="8" s="1"/>
  <c r="V61" i="6"/>
  <c r="S61" i="5"/>
  <c r="T61" i="5" s="1"/>
  <c r="U61" i="5" s="1"/>
  <c r="W60" i="5"/>
  <c r="X60" i="5"/>
  <c r="M61" i="5"/>
  <c r="N61" i="5" s="1"/>
  <c r="U60" i="6"/>
  <c r="W60" i="6"/>
  <c r="K62" i="5"/>
  <c r="J62" i="5"/>
  <c r="L62" i="5"/>
  <c r="I63" i="5"/>
  <c r="M597" i="5" l="1"/>
  <c r="N597" i="5" s="1"/>
  <c r="F599" i="8"/>
  <c r="H599" i="8" s="1"/>
  <c r="F599" i="5"/>
  <c r="H599" i="5" s="1"/>
  <c r="I599" i="5" s="1"/>
  <c r="G600" i="8"/>
  <c r="G600" i="5"/>
  <c r="R598" i="8"/>
  <c r="R598" i="5"/>
  <c r="L598" i="5"/>
  <c r="K598" i="5"/>
  <c r="J598" i="5"/>
  <c r="L597" i="8"/>
  <c r="N597" i="8" s="1"/>
  <c r="M598" i="8"/>
  <c r="I598" i="8"/>
  <c r="J598" i="8"/>
  <c r="K598" i="8"/>
  <c r="Q63" i="5"/>
  <c r="V63" i="5" s="1"/>
  <c r="Q63" i="8"/>
  <c r="V63" i="8" s="1"/>
  <c r="X63" i="8" s="1"/>
  <c r="S62" i="5"/>
  <c r="T62" i="5" s="1"/>
  <c r="U62" i="5" s="1"/>
  <c r="S62" i="8"/>
  <c r="T62" i="8" s="1"/>
  <c r="U62" i="8" s="1"/>
  <c r="W62" i="8" s="1"/>
  <c r="W61" i="5"/>
  <c r="X61" i="5"/>
  <c r="U61" i="6"/>
  <c r="W61" i="6"/>
  <c r="V62" i="6"/>
  <c r="S63" i="8"/>
  <c r="T63" i="8" s="1"/>
  <c r="U63" i="8" s="1"/>
  <c r="W63" i="8" s="1"/>
  <c r="K63" i="5"/>
  <c r="L63" i="5"/>
  <c r="J63" i="5"/>
  <c r="M62" i="5"/>
  <c r="N62" i="5" s="1"/>
  <c r="I64" i="5"/>
  <c r="M598" i="5" l="1"/>
  <c r="N598" i="5" s="1"/>
  <c r="L598" i="8"/>
  <c r="N598" i="8" s="1"/>
  <c r="R599" i="5"/>
  <c r="R599" i="8"/>
  <c r="G601" i="8"/>
  <c r="G601" i="5"/>
  <c r="K599" i="5"/>
  <c r="L599" i="5"/>
  <c r="J599" i="5"/>
  <c r="F600" i="5"/>
  <c r="H600" i="5" s="1"/>
  <c r="I600" i="5" s="1"/>
  <c r="F600" i="8"/>
  <c r="H600" i="8" s="1"/>
  <c r="M599" i="8"/>
  <c r="J599" i="8"/>
  <c r="K599" i="8"/>
  <c r="I599" i="8"/>
  <c r="Q64" i="5"/>
  <c r="V64" i="5" s="1"/>
  <c r="Q64" i="8"/>
  <c r="V64" i="8" s="1"/>
  <c r="X64" i="8" s="1"/>
  <c r="V63" i="6"/>
  <c r="S63" i="5"/>
  <c r="T63" i="5" s="1"/>
  <c r="U63" i="5" s="1"/>
  <c r="W62" i="5"/>
  <c r="X62" i="5"/>
  <c r="U62" i="6"/>
  <c r="W62" i="6"/>
  <c r="W63" i="6"/>
  <c r="I65" i="5"/>
  <c r="J64" i="5"/>
  <c r="L64" i="5"/>
  <c r="K64" i="5"/>
  <c r="M63" i="5"/>
  <c r="N63" i="5" s="1"/>
  <c r="G602" i="8" l="1"/>
  <c r="G602" i="5"/>
  <c r="F601" i="5"/>
  <c r="H601" i="5" s="1"/>
  <c r="I601" i="5" s="1"/>
  <c r="F601" i="8"/>
  <c r="H601" i="8" s="1"/>
  <c r="K600" i="8"/>
  <c r="J600" i="8"/>
  <c r="I600" i="8"/>
  <c r="M600" i="8"/>
  <c r="L600" i="5"/>
  <c r="K600" i="5"/>
  <c r="J600" i="5"/>
  <c r="R600" i="5"/>
  <c r="R600" i="8"/>
  <c r="L599" i="8"/>
  <c r="N599" i="8" s="1"/>
  <c r="M599" i="5"/>
  <c r="N599" i="5" s="1"/>
  <c r="S64" i="5"/>
  <c r="T64" i="5" s="1"/>
  <c r="U64" i="5" s="1"/>
  <c r="S64" i="8"/>
  <c r="T64" i="8" s="1"/>
  <c r="U64" i="8" s="1"/>
  <c r="W64" i="8" s="1"/>
  <c r="Q65" i="5"/>
  <c r="V65" i="5" s="1"/>
  <c r="Q65" i="8"/>
  <c r="V65" i="8" s="1"/>
  <c r="X65" i="8" s="1"/>
  <c r="X63" i="5"/>
  <c r="W63" i="5"/>
  <c r="U63" i="6"/>
  <c r="V64" i="6"/>
  <c r="S65" i="8"/>
  <c r="T65" i="8" s="1"/>
  <c r="U65" i="8" s="1"/>
  <c r="W65" i="8" s="1"/>
  <c r="K65" i="5"/>
  <c r="L65" i="5"/>
  <c r="J65" i="5"/>
  <c r="M64" i="5"/>
  <c r="N64" i="5" s="1"/>
  <c r="I66" i="5"/>
  <c r="K601" i="5" l="1"/>
  <c r="L601" i="5"/>
  <c r="J601" i="5"/>
  <c r="F602" i="5"/>
  <c r="H602" i="5" s="1"/>
  <c r="I602" i="5" s="1"/>
  <c r="F602" i="8"/>
  <c r="H602" i="8" s="1"/>
  <c r="K601" i="8"/>
  <c r="J601" i="8"/>
  <c r="M601" i="8"/>
  <c r="I601" i="8"/>
  <c r="G603" i="8"/>
  <c r="G603" i="5"/>
  <c r="L600" i="8"/>
  <c r="N600" i="8" s="1"/>
  <c r="M600" i="5"/>
  <c r="N600" i="5" s="1"/>
  <c r="R601" i="5"/>
  <c r="R601" i="8"/>
  <c r="Q66" i="5"/>
  <c r="V66" i="5" s="1"/>
  <c r="Q66" i="8"/>
  <c r="V66" i="8" s="1"/>
  <c r="X66" i="8" s="1"/>
  <c r="V65" i="6"/>
  <c r="S65" i="5"/>
  <c r="T65" i="5" s="1"/>
  <c r="U65" i="5" s="1"/>
  <c r="X64" i="5"/>
  <c r="W64" i="5"/>
  <c r="M65" i="5"/>
  <c r="N65" i="5" s="1"/>
  <c r="U64" i="6"/>
  <c r="W64" i="6"/>
  <c r="S66" i="8"/>
  <c r="T66" i="8" s="1"/>
  <c r="U66" i="8" s="1"/>
  <c r="W66" i="8" s="1"/>
  <c r="I67" i="5"/>
  <c r="L66" i="5"/>
  <c r="J66" i="5"/>
  <c r="K66" i="5"/>
  <c r="M601" i="5" l="1"/>
  <c r="N601" i="5" s="1"/>
  <c r="G604" i="5"/>
  <c r="G604" i="8"/>
  <c r="F603" i="5"/>
  <c r="H603" i="5" s="1"/>
  <c r="I603" i="5" s="1"/>
  <c r="F603" i="8"/>
  <c r="H603" i="8" s="1"/>
  <c r="R602" i="5"/>
  <c r="R602" i="8"/>
  <c r="K602" i="8"/>
  <c r="J602" i="8"/>
  <c r="M602" i="8"/>
  <c r="I602" i="8"/>
  <c r="J602" i="5"/>
  <c r="L602" i="5"/>
  <c r="K602" i="5"/>
  <c r="L601" i="8"/>
  <c r="N601" i="8" s="1"/>
  <c r="Q67" i="5"/>
  <c r="V67" i="5" s="1"/>
  <c r="Q67" i="8"/>
  <c r="V67" i="8" s="1"/>
  <c r="X67" i="8" s="1"/>
  <c r="V66" i="6"/>
  <c r="S66" i="5"/>
  <c r="T66" i="5" s="1"/>
  <c r="U66" i="5" s="1"/>
  <c r="W65" i="5"/>
  <c r="X65" i="5"/>
  <c r="W66" i="6"/>
  <c r="U65" i="6"/>
  <c r="W65" i="6"/>
  <c r="M66" i="5"/>
  <c r="N66" i="5" s="1"/>
  <c r="J67" i="5"/>
  <c r="L67" i="5"/>
  <c r="K67" i="5"/>
  <c r="I68" i="5"/>
  <c r="L602" i="8" l="1"/>
  <c r="N602" i="8" s="1"/>
  <c r="J603" i="8"/>
  <c r="K603" i="8"/>
  <c r="I603" i="8"/>
  <c r="L603" i="8" s="1"/>
  <c r="N603" i="8" s="1"/>
  <c r="M603" i="8"/>
  <c r="J603" i="5"/>
  <c r="K603" i="5"/>
  <c r="L603" i="5"/>
  <c r="G605" i="5"/>
  <c r="G605" i="8"/>
  <c r="F604" i="5"/>
  <c r="H604" i="5" s="1"/>
  <c r="I604" i="5" s="1"/>
  <c r="F604" i="8"/>
  <c r="H604" i="8" s="1"/>
  <c r="M602" i="5"/>
  <c r="N602" i="5" s="1"/>
  <c r="R603" i="5"/>
  <c r="R603" i="8"/>
  <c r="Q68" i="5"/>
  <c r="V68" i="5" s="1"/>
  <c r="Q68" i="8"/>
  <c r="V68" i="8" s="1"/>
  <c r="X68" i="8" s="1"/>
  <c r="S67" i="5"/>
  <c r="T67" i="5" s="1"/>
  <c r="U67" i="5" s="1"/>
  <c r="S67" i="8"/>
  <c r="T67" i="8" s="1"/>
  <c r="U67" i="8" s="1"/>
  <c r="W67" i="8" s="1"/>
  <c r="U66" i="6"/>
  <c r="W66" i="5"/>
  <c r="X66" i="5"/>
  <c r="W67" i="6"/>
  <c r="V67" i="6"/>
  <c r="S68" i="8"/>
  <c r="T68" i="8" s="1"/>
  <c r="U68" i="8" s="1"/>
  <c r="W68" i="8" s="1"/>
  <c r="I69" i="5"/>
  <c r="K68" i="5"/>
  <c r="L68" i="5"/>
  <c r="J68" i="5"/>
  <c r="M67" i="5"/>
  <c r="N67" i="5" s="1"/>
  <c r="L604" i="5" l="1"/>
  <c r="J604" i="5"/>
  <c r="K604" i="5"/>
  <c r="M603" i="5"/>
  <c r="N603" i="5" s="1"/>
  <c r="I604" i="8"/>
  <c r="K604" i="8"/>
  <c r="J604" i="8"/>
  <c r="M604" i="8"/>
  <c r="F605" i="8"/>
  <c r="H605" i="8" s="1"/>
  <c r="F605" i="5"/>
  <c r="H605" i="5" s="1"/>
  <c r="I605" i="5" s="1"/>
  <c r="G606" i="5"/>
  <c r="G606" i="8"/>
  <c r="R604" i="8"/>
  <c r="R604" i="5"/>
  <c r="Q69" i="5"/>
  <c r="V69" i="5" s="1"/>
  <c r="Q69" i="8"/>
  <c r="V69" i="8" s="1"/>
  <c r="X69" i="8" s="1"/>
  <c r="V68" i="6"/>
  <c r="S68" i="5"/>
  <c r="T68" i="5" s="1"/>
  <c r="U68" i="5" s="1"/>
  <c r="W67" i="5"/>
  <c r="X67" i="5"/>
  <c r="U67" i="6"/>
  <c r="W68" i="6"/>
  <c r="M68" i="5"/>
  <c r="N68" i="5" s="1"/>
  <c r="L69" i="5"/>
  <c r="J69" i="5"/>
  <c r="K69" i="5"/>
  <c r="I70" i="5"/>
  <c r="F606" i="8" l="1"/>
  <c r="H606" i="8" s="1"/>
  <c r="F606" i="5"/>
  <c r="H606" i="5" s="1"/>
  <c r="I606" i="5" s="1"/>
  <c r="G607" i="5"/>
  <c r="G607" i="8"/>
  <c r="L604" i="8"/>
  <c r="N604" i="8" s="1"/>
  <c r="M605" i="8"/>
  <c r="J605" i="8"/>
  <c r="K605" i="8"/>
  <c r="I605" i="8"/>
  <c r="L605" i="8" s="1"/>
  <c r="N605" i="8" s="1"/>
  <c r="R605" i="5"/>
  <c r="R605" i="8"/>
  <c r="K605" i="5"/>
  <c r="J605" i="5"/>
  <c r="L605" i="5"/>
  <c r="M604" i="5"/>
  <c r="N604" i="5" s="1"/>
  <c r="S69" i="5"/>
  <c r="T69" i="5" s="1"/>
  <c r="U69" i="5" s="1"/>
  <c r="S69" i="8"/>
  <c r="T69" i="8" s="1"/>
  <c r="U69" i="8" s="1"/>
  <c r="W69" i="8" s="1"/>
  <c r="Q70" i="5"/>
  <c r="V70" i="5" s="1"/>
  <c r="Q70" i="8"/>
  <c r="V70" i="8" s="1"/>
  <c r="X70" i="8" s="1"/>
  <c r="W68" i="5"/>
  <c r="X68" i="5"/>
  <c r="V69" i="6"/>
  <c r="U68" i="6"/>
  <c r="S70" i="8"/>
  <c r="T70" i="8" s="1"/>
  <c r="U70" i="8" s="1"/>
  <c r="W70" i="8" s="1"/>
  <c r="I71" i="5"/>
  <c r="K70" i="5"/>
  <c r="J70" i="5"/>
  <c r="L70" i="5"/>
  <c r="M69" i="5"/>
  <c r="N69" i="5" s="1"/>
  <c r="M605" i="5" l="1"/>
  <c r="N605" i="5" s="1"/>
  <c r="F607" i="8"/>
  <c r="H607" i="8" s="1"/>
  <c r="F607" i="5"/>
  <c r="H607" i="5" s="1"/>
  <c r="I607" i="5" s="1"/>
  <c r="R606" i="8"/>
  <c r="R606" i="5"/>
  <c r="K606" i="5"/>
  <c r="L606" i="5"/>
  <c r="J606" i="5"/>
  <c r="M606" i="5" s="1"/>
  <c r="N606" i="5" s="1"/>
  <c r="G608" i="8"/>
  <c r="G608" i="5"/>
  <c r="J606" i="8"/>
  <c r="M606" i="8"/>
  <c r="I606" i="8"/>
  <c r="K606" i="8"/>
  <c r="Q71" i="5"/>
  <c r="V71" i="5" s="1"/>
  <c r="Q71" i="8"/>
  <c r="V71" i="8" s="1"/>
  <c r="X71" i="8" s="1"/>
  <c r="V70" i="6"/>
  <c r="S70" i="5"/>
  <c r="T70" i="5" s="1"/>
  <c r="U70" i="5" s="1"/>
  <c r="X69" i="5"/>
  <c r="W69" i="5"/>
  <c r="U69" i="6"/>
  <c r="W69" i="6"/>
  <c r="K71" i="5"/>
  <c r="L71" i="5"/>
  <c r="J71" i="5"/>
  <c r="M70" i="5"/>
  <c r="N70" i="5" s="1"/>
  <c r="I72" i="5"/>
  <c r="G609" i="8" l="1"/>
  <c r="G609" i="5"/>
  <c r="F608" i="5"/>
  <c r="H608" i="5" s="1"/>
  <c r="I608" i="5" s="1"/>
  <c r="F608" i="8"/>
  <c r="H608" i="8" s="1"/>
  <c r="R607" i="5"/>
  <c r="R607" i="8"/>
  <c r="K607" i="5"/>
  <c r="J607" i="5"/>
  <c r="L607" i="5"/>
  <c r="L606" i="8"/>
  <c r="N606" i="8" s="1"/>
  <c r="J607" i="8"/>
  <c r="K607" i="8"/>
  <c r="I607" i="8"/>
  <c r="M607" i="8"/>
  <c r="S71" i="5"/>
  <c r="T71" i="5" s="1"/>
  <c r="U71" i="5" s="1"/>
  <c r="S71" i="8"/>
  <c r="T71" i="8" s="1"/>
  <c r="U71" i="8" s="1"/>
  <c r="W71" i="8" s="1"/>
  <c r="Q72" i="5"/>
  <c r="V72" i="5" s="1"/>
  <c r="Q72" i="8"/>
  <c r="V72" i="8" s="1"/>
  <c r="X72" i="8" s="1"/>
  <c r="X70" i="5"/>
  <c r="W70" i="5"/>
  <c r="M71" i="5"/>
  <c r="N71" i="5" s="1"/>
  <c r="U70" i="6"/>
  <c r="W70" i="6"/>
  <c r="V71" i="6"/>
  <c r="S72" i="8"/>
  <c r="T72" i="8" s="1"/>
  <c r="U72" i="8" s="1"/>
  <c r="W72" i="8" s="1"/>
  <c r="J72" i="5"/>
  <c r="L72" i="5"/>
  <c r="K72" i="5"/>
  <c r="I73" i="5"/>
  <c r="J608" i="5" l="1"/>
  <c r="L608" i="5"/>
  <c r="K608" i="5"/>
  <c r="J608" i="8"/>
  <c r="I608" i="8"/>
  <c r="K608" i="8"/>
  <c r="M608" i="8"/>
  <c r="M607" i="5"/>
  <c r="N607" i="5" s="1"/>
  <c r="G610" i="8"/>
  <c r="G610" i="5"/>
  <c r="L607" i="8"/>
  <c r="N607" i="8" s="1"/>
  <c r="F609" i="8"/>
  <c r="H609" i="8" s="1"/>
  <c r="F609" i="5"/>
  <c r="H609" i="5" s="1"/>
  <c r="I609" i="5" s="1"/>
  <c r="R608" i="8"/>
  <c r="R608" i="5"/>
  <c r="Q73" i="5"/>
  <c r="V73" i="5" s="1"/>
  <c r="Q73" i="8"/>
  <c r="V73" i="8" s="1"/>
  <c r="X73" i="8" s="1"/>
  <c r="V72" i="6"/>
  <c r="S72" i="5"/>
  <c r="T72" i="5" s="1"/>
  <c r="U72" i="5" s="1"/>
  <c r="W71" i="5"/>
  <c r="X71" i="5"/>
  <c r="U71" i="6"/>
  <c r="W71" i="6"/>
  <c r="M72" i="5"/>
  <c r="N72" i="5" s="1"/>
  <c r="I74" i="5"/>
  <c r="K73" i="5"/>
  <c r="L73" i="5"/>
  <c r="J73" i="5"/>
  <c r="L609" i="5" l="1"/>
  <c r="K609" i="5"/>
  <c r="J609" i="5"/>
  <c r="F610" i="5"/>
  <c r="H610" i="5" s="1"/>
  <c r="I610" i="5" s="1"/>
  <c r="F610" i="8"/>
  <c r="H610" i="8" s="1"/>
  <c r="L608" i="8"/>
  <c r="N608" i="8" s="1"/>
  <c r="J609" i="8"/>
  <c r="M609" i="8"/>
  <c r="I609" i="8"/>
  <c r="K609" i="8"/>
  <c r="G611" i="5"/>
  <c r="R609" i="5"/>
  <c r="R609" i="8"/>
  <c r="M608" i="5"/>
  <c r="N608" i="5" s="1"/>
  <c r="S73" i="5"/>
  <c r="T73" i="5" s="1"/>
  <c r="U73" i="5" s="1"/>
  <c r="S73" i="8"/>
  <c r="T73" i="8" s="1"/>
  <c r="U73" i="8" s="1"/>
  <c r="W73" i="8" s="1"/>
  <c r="Q74" i="5"/>
  <c r="V74" i="5" s="1"/>
  <c r="Q74" i="8"/>
  <c r="V74" i="8" s="1"/>
  <c r="X74" i="8" s="1"/>
  <c r="X72" i="5"/>
  <c r="W72" i="5"/>
  <c r="M73" i="5"/>
  <c r="N73" i="5" s="1"/>
  <c r="V73" i="6"/>
  <c r="U72" i="6"/>
  <c r="W72" i="6"/>
  <c r="K74" i="5"/>
  <c r="L74" i="5"/>
  <c r="J74" i="5"/>
  <c r="I75" i="5"/>
  <c r="M609" i="5" l="1"/>
  <c r="N609" i="5" s="1"/>
  <c r="L610" i="5"/>
  <c r="K610" i="5"/>
  <c r="J610" i="5"/>
  <c r="R610" i="8"/>
  <c r="R610" i="5"/>
  <c r="L609" i="8"/>
  <c r="N609" i="8" s="1"/>
  <c r="G612" i="5"/>
  <c r="M610" i="8"/>
  <c r="J610" i="8"/>
  <c r="K610" i="8"/>
  <c r="I610" i="8"/>
  <c r="F611" i="5"/>
  <c r="H611" i="5" s="1"/>
  <c r="I611" i="5" s="1"/>
  <c r="R611" i="5"/>
  <c r="S74" i="5"/>
  <c r="T74" i="5" s="1"/>
  <c r="U74" i="5" s="1"/>
  <c r="S74" i="8"/>
  <c r="T74" i="8" s="1"/>
  <c r="U74" i="8" s="1"/>
  <c r="W74" i="8" s="1"/>
  <c r="Q75" i="5"/>
  <c r="V75" i="5" s="1"/>
  <c r="Q75" i="8"/>
  <c r="V75" i="8" s="1"/>
  <c r="X75" i="8" s="1"/>
  <c r="W73" i="5"/>
  <c r="X73" i="5"/>
  <c r="W74" i="6"/>
  <c r="V74" i="6"/>
  <c r="U73" i="6"/>
  <c r="W73" i="6"/>
  <c r="S75" i="8"/>
  <c r="T75" i="8" s="1"/>
  <c r="U75" i="8" s="1"/>
  <c r="W75" i="8" s="1"/>
  <c r="J75" i="5"/>
  <c r="L75" i="5"/>
  <c r="K75" i="5"/>
  <c r="I76" i="5"/>
  <c r="M74" i="5"/>
  <c r="N74" i="5" s="1"/>
  <c r="L610" i="8" l="1"/>
  <c r="N610" i="8" s="1"/>
  <c r="L611" i="5"/>
  <c r="K611" i="5"/>
  <c r="J611" i="5"/>
  <c r="M611" i="5" s="1"/>
  <c r="N611" i="5" s="1"/>
  <c r="M610" i="5"/>
  <c r="N610" i="5" s="1"/>
  <c r="F612" i="5"/>
  <c r="H612" i="5" s="1"/>
  <c r="I612" i="5" s="1"/>
  <c r="R612" i="5"/>
  <c r="U74" i="6"/>
  <c r="Q76" i="5"/>
  <c r="V76" i="5" s="1"/>
  <c r="Q76" i="8"/>
  <c r="V76" i="8" s="1"/>
  <c r="X76" i="8" s="1"/>
  <c r="V75" i="6"/>
  <c r="S75" i="5"/>
  <c r="T75" i="5" s="1"/>
  <c r="U75" i="5" s="1"/>
  <c r="X74" i="5"/>
  <c r="W74" i="5"/>
  <c r="S76" i="8"/>
  <c r="T76" i="8" s="1"/>
  <c r="U76" i="8" s="1"/>
  <c r="W76" i="8" s="1"/>
  <c r="I77" i="5"/>
  <c r="L76" i="5"/>
  <c r="J76" i="5"/>
  <c r="K76" i="5"/>
  <c r="M75" i="5"/>
  <c r="N75" i="5" s="1"/>
  <c r="L612" i="5" l="1"/>
  <c r="K612" i="5"/>
  <c r="J612" i="5"/>
  <c r="Q77" i="5"/>
  <c r="V77" i="5" s="1"/>
  <c r="Q77" i="8"/>
  <c r="V77" i="8" s="1"/>
  <c r="X77" i="8" s="1"/>
  <c r="V76" i="6"/>
  <c r="S76" i="5"/>
  <c r="T76" i="5" s="1"/>
  <c r="U76" i="5" s="1"/>
  <c r="W75" i="5"/>
  <c r="X75" i="5"/>
  <c r="W75" i="6"/>
  <c r="U75" i="6"/>
  <c r="Q78" i="8"/>
  <c r="V78" i="8" s="1"/>
  <c r="X78" i="8" s="1"/>
  <c r="L77" i="5"/>
  <c r="J77" i="5"/>
  <c r="K77" i="5"/>
  <c r="I78" i="5"/>
  <c r="M76" i="5"/>
  <c r="N76" i="5" s="1"/>
  <c r="M612" i="5" l="1"/>
  <c r="N612" i="5" s="1"/>
  <c r="S77" i="5"/>
  <c r="T77" i="5" s="1"/>
  <c r="U77" i="5" s="1"/>
  <c r="S77" i="8"/>
  <c r="T77" i="8" s="1"/>
  <c r="U77" i="8" s="1"/>
  <c r="W77" i="8" s="1"/>
  <c r="Q78" i="5"/>
  <c r="V78" i="5" s="1"/>
  <c r="W76" i="5"/>
  <c r="X76" i="5"/>
  <c r="U76" i="6"/>
  <c r="W76" i="6"/>
  <c r="V77" i="6"/>
  <c r="S78" i="8"/>
  <c r="T78" i="8" s="1"/>
  <c r="U78" i="8" s="1"/>
  <c r="W78" i="8" s="1"/>
  <c r="I79" i="5"/>
  <c r="M77" i="5"/>
  <c r="N77" i="5" s="1"/>
  <c r="K78" i="5"/>
  <c r="L78" i="5"/>
  <c r="J78" i="5"/>
  <c r="Q79" i="5" l="1"/>
  <c r="V79" i="5" s="1"/>
  <c r="Q79" i="8"/>
  <c r="V79" i="8" s="1"/>
  <c r="X79" i="8" s="1"/>
  <c r="V78" i="6"/>
  <c r="S78" i="5"/>
  <c r="T78" i="5" s="1"/>
  <c r="U78" i="5" s="1"/>
  <c r="X77" i="5"/>
  <c r="W77" i="5"/>
  <c r="U77" i="6"/>
  <c r="W77" i="6"/>
  <c r="S79" i="8"/>
  <c r="T79" i="8" s="1"/>
  <c r="U79" i="8" s="1"/>
  <c r="W79" i="8" s="1"/>
  <c r="I80" i="5"/>
  <c r="M78" i="5"/>
  <c r="N78" i="5" s="1"/>
  <c r="K79" i="5"/>
  <c r="L79" i="5"/>
  <c r="J79" i="5"/>
  <c r="W79" i="6" l="1"/>
  <c r="Q80" i="5"/>
  <c r="V80" i="5" s="1"/>
  <c r="Q80" i="8"/>
  <c r="V80" i="8" s="1"/>
  <c r="X80" i="8" s="1"/>
  <c r="V79" i="6"/>
  <c r="S79" i="5"/>
  <c r="T79" i="5" s="1"/>
  <c r="U79" i="5" s="1"/>
  <c r="W78" i="5"/>
  <c r="X78" i="5"/>
  <c r="M79" i="5"/>
  <c r="N79" i="5" s="1"/>
  <c r="U78" i="6"/>
  <c r="W78" i="6"/>
  <c r="S80" i="8"/>
  <c r="T80" i="8" s="1"/>
  <c r="U80" i="8" s="1"/>
  <c r="W80" i="8" s="1"/>
  <c r="K80" i="5"/>
  <c r="J80" i="5"/>
  <c r="L80" i="5"/>
  <c r="I81" i="5"/>
  <c r="U79" i="6" l="1"/>
  <c r="Q81" i="5"/>
  <c r="V81" i="5" s="1"/>
  <c r="Q81" i="8"/>
  <c r="V81" i="8" s="1"/>
  <c r="X81" i="8" s="1"/>
  <c r="V80" i="6"/>
  <c r="S80" i="5"/>
  <c r="T80" i="5" s="1"/>
  <c r="U80" i="5" s="1"/>
  <c r="W79" i="5"/>
  <c r="X79" i="5"/>
  <c r="M80" i="5"/>
  <c r="N80" i="5" s="1"/>
  <c r="W80" i="6"/>
  <c r="J81" i="5"/>
  <c r="K81" i="5"/>
  <c r="L81" i="5"/>
  <c r="I82" i="5"/>
  <c r="S81" i="5" l="1"/>
  <c r="T81" i="5" s="1"/>
  <c r="U81" i="5" s="1"/>
  <c r="S81" i="8"/>
  <c r="T81" i="8" s="1"/>
  <c r="U81" i="8" s="1"/>
  <c r="W81" i="8" s="1"/>
  <c r="Q82" i="5"/>
  <c r="V82" i="5" s="1"/>
  <c r="Q82" i="8"/>
  <c r="V82" i="8" s="1"/>
  <c r="X82" i="8" s="1"/>
  <c r="X80" i="5"/>
  <c r="W80" i="5"/>
  <c r="V81" i="6"/>
  <c r="U80" i="6"/>
  <c r="S82" i="8"/>
  <c r="T82" i="8" s="1"/>
  <c r="U82" i="8" s="1"/>
  <c r="W82" i="8" s="1"/>
  <c r="I83" i="5"/>
  <c r="J82" i="5"/>
  <c r="K82" i="5"/>
  <c r="L82" i="5"/>
  <c r="M81" i="5"/>
  <c r="N81" i="5" s="1"/>
  <c r="Q83" i="5" l="1"/>
  <c r="V83" i="5" s="1"/>
  <c r="Q83" i="8"/>
  <c r="V83" i="8" s="1"/>
  <c r="X83" i="8" s="1"/>
  <c r="V82" i="6"/>
  <c r="S82" i="5"/>
  <c r="T82" i="5" s="1"/>
  <c r="U82" i="5" s="1"/>
  <c r="X81" i="5"/>
  <c r="W81" i="5"/>
  <c r="U81" i="6"/>
  <c r="W81" i="6"/>
  <c r="I84" i="5"/>
  <c r="M82" i="5"/>
  <c r="N82" i="5" s="1"/>
  <c r="J83" i="5"/>
  <c r="L83" i="5"/>
  <c r="K83" i="5"/>
  <c r="S83" i="5" l="1"/>
  <c r="T83" i="5" s="1"/>
  <c r="U83" i="5" s="1"/>
  <c r="S83" i="8"/>
  <c r="T83" i="8" s="1"/>
  <c r="U83" i="8" s="1"/>
  <c r="W83" i="8" s="1"/>
  <c r="Q84" i="5"/>
  <c r="V84" i="5" s="1"/>
  <c r="Q84" i="8"/>
  <c r="V84" i="8" s="1"/>
  <c r="X84" i="8" s="1"/>
  <c r="X82" i="5"/>
  <c r="W82" i="5"/>
  <c r="U82" i="6"/>
  <c r="W82" i="6"/>
  <c r="W83" i="6"/>
  <c r="V83" i="6"/>
  <c r="I85" i="5"/>
  <c r="M83" i="5"/>
  <c r="N83" i="5" s="1"/>
  <c r="J84" i="5"/>
  <c r="K84" i="5"/>
  <c r="L84" i="5"/>
  <c r="S84" i="5" l="1"/>
  <c r="T84" i="5" s="1"/>
  <c r="U84" i="5" s="1"/>
  <c r="S84" i="8"/>
  <c r="T84" i="8" s="1"/>
  <c r="U84" i="8" s="1"/>
  <c r="W84" i="8" s="1"/>
  <c r="Q85" i="5"/>
  <c r="V85" i="5" s="1"/>
  <c r="Q85" i="8"/>
  <c r="V85" i="8" s="1"/>
  <c r="X85" i="8" s="1"/>
  <c r="W83" i="5"/>
  <c r="X83" i="5"/>
  <c r="V84" i="6"/>
  <c r="U83" i="6"/>
  <c r="S85" i="8"/>
  <c r="T85" i="8" s="1"/>
  <c r="U85" i="8" s="1"/>
  <c r="W85" i="8" s="1"/>
  <c r="J85" i="5"/>
  <c r="L85" i="5"/>
  <c r="K85" i="5"/>
  <c r="M84" i="5"/>
  <c r="N84" i="5" s="1"/>
  <c r="I86" i="5"/>
  <c r="Q86" i="5" l="1"/>
  <c r="V86" i="5" s="1"/>
  <c r="Q86" i="8"/>
  <c r="V86" i="8" s="1"/>
  <c r="X86" i="8" s="1"/>
  <c r="V85" i="6"/>
  <c r="S85" i="5"/>
  <c r="T85" i="5" s="1"/>
  <c r="U85" i="5" s="1"/>
  <c r="W84" i="5"/>
  <c r="X84" i="5"/>
  <c r="U84" i="6"/>
  <c r="W84" i="6"/>
  <c r="W85" i="6"/>
  <c r="J86" i="5"/>
  <c r="L86" i="5"/>
  <c r="K86" i="5"/>
  <c r="I87" i="5"/>
  <c r="M85" i="5"/>
  <c r="N85" i="5" s="1"/>
  <c r="S86" i="5" l="1"/>
  <c r="T86" i="5" s="1"/>
  <c r="U86" i="5" s="1"/>
  <c r="S86" i="8"/>
  <c r="T86" i="8" s="1"/>
  <c r="U86" i="8" s="1"/>
  <c r="W86" i="8" s="1"/>
  <c r="Q87" i="5"/>
  <c r="V87" i="5" s="1"/>
  <c r="Q87" i="8"/>
  <c r="V87" i="8" s="1"/>
  <c r="X87" i="8" s="1"/>
  <c r="W85" i="5"/>
  <c r="X85" i="5"/>
  <c r="U85" i="6"/>
  <c r="V86" i="6"/>
  <c r="Q88" i="8"/>
  <c r="V88" i="8" s="1"/>
  <c r="X88" i="8" s="1"/>
  <c r="S87" i="8"/>
  <c r="T87" i="8" s="1"/>
  <c r="U87" i="8" s="1"/>
  <c r="W87" i="8" s="1"/>
  <c r="J87" i="5"/>
  <c r="L87" i="5"/>
  <c r="K87" i="5"/>
  <c r="I88" i="5"/>
  <c r="M86" i="5"/>
  <c r="N86" i="5" s="1"/>
  <c r="Q88" i="5" l="1"/>
  <c r="V88" i="5" s="1"/>
  <c r="V87" i="6"/>
  <c r="S87" i="5"/>
  <c r="T87" i="5" s="1"/>
  <c r="U87" i="5" s="1"/>
  <c r="X86" i="5"/>
  <c r="W86" i="5"/>
  <c r="W87" i="6"/>
  <c r="U86" i="6"/>
  <c r="W86" i="6"/>
  <c r="Q89" i="8"/>
  <c r="V89" i="8" s="1"/>
  <c r="X89" i="8" s="1"/>
  <c r="J88" i="5"/>
  <c r="L88" i="5"/>
  <c r="K88" i="5"/>
  <c r="M87" i="5"/>
  <c r="N87" i="5" s="1"/>
  <c r="I89" i="5"/>
  <c r="S88" i="5" l="1"/>
  <c r="T88" i="5" s="1"/>
  <c r="U88" i="5" s="1"/>
  <c r="S88" i="8"/>
  <c r="T88" i="8" s="1"/>
  <c r="U88" i="8" s="1"/>
  <c r="W88" i="8" s="1"/>
  <c r="Q89" i="5"/>
  <c r="V89" i="5" s="1"/>
  <c r="U87" i="6"/>
  <c r="W87" i="5"/>
  <c r="X87" i="5"/>
  <c r="V88" i="6"/>
  <c r="S89" i="8"/>
  <c r="T89" i="8" s="1"/>
  <c r="U89" i="8" s="1"/>
  <c r="W89" i="8" s="1"/>
  <c r="J89" i="5"/>
  <c r="K89" i="5"/>
  <c r="L89" i="5"/>
  <c r="I90" i="5"/>
  <c r="M88" i="5"/>
  <c r="N88" i="5" s="1"/>
  <c r="Q90" i="5" l="1"/>
  <c r="V90" i="5" s="1"/>
  <c r="Q90" i="8"/>
  <c r="V90" i="8" s="1"/>
  <c r="X90" i="8" s="1"/>
  <c r="V89" i="6"/>
  <c r="S89" i="5"/>
  <c r="T89" i="5" s="1"/>
  <c r="U89" i="5" s="1"/>
  <c r="X88" i="5"/>
  <c r="W88" i="5"/>
  <c r="U88" i="6"/>
  <c r="W88" i="6"/>
  <c r="J90" i="5"/>
  <c r="K90" i="5"/>
  <c r="L90" i="5"/>
  <c r="M89" i="5"/>
  <c r="N89" i="5" s="1"/>
  <c r="I91" i="5"/>
  <c r="S90" i="5" l="1"/>
  <c r="T90" i="5" s="1"/>
  <c r="U90" i="5" s="1"/>
  <c r="S90" i="8"/>
  <c r="T90" i="8" s="1"/>
  <c r="U90" i="8" s="1"/>
  <c r="W90" i="8" s="1"/>
  <c r="Q91" i="5"/>
  <c r="V91" i="5" s="1"/>
  <c r="Q91" i="8"/>
  <c r="V91" i="8" s="1"/>
  <c r="X91" i="8" s="1"/>
  <c r="W89" i="5"/>
  <c r="X89" i="5"/>
  <c r="U89" i="6"/>
  <c r="W89" i="6"/>
  <c r="V90" i="6"/>
  <c r="J91" i="5"/>
  <c r="L91" i="5"/>
  <c r="K91" i="5"/>
  <c r="M90" i="5"/>
  <c r="N90" i="5" s="1"/>
  <c r="I92" i="5"/>
  <c r="S91" i="5" l="1"/>
  <c r="T91" i="5" s="1"/>
  <c r="U91" i="5" s="1"/>
  <c r="S91" i="8"/>
  <c r="T91" i="8" s="1"/>
  <c r="U91" i="8" s="1"/>
  <c r="W91" i="8" s="1"/>
  <c r="Q92" i="5"/>
  <c r="V92" i="5" s="1"/>
  <c r="Q92" i="8"/>
  <c r="V92" i="8" s="1"/>
  <c r="X92" i="8" s="1"/>
  <c r="W90" i="5"/>
  <c r="X90" i="5"/>
  <c r="U90" i="6"/>
  <c r="W90" i="6"/>
  <c r="W91" i="6"/>
  <c r="V91" i="6"/>
  <c r="I93" i="5"/>
  <c r="J92" i="5"/>
  <c r="K92" i="5"/>
  <c r="L92" i="5"/>
  <c r="M91" i="5"/>
  <c r="N91" i="5" s="1"/>
  <c r="S92" i="5" l="1"/>
  <c r="T92" i="5" s="1"/>
  <c r="U92" i="5" s="1"/>
  <c r="S92" i="8"/>
  <c r="T92" i="8" s="1"/>
  <c r="U92" i="8" s="1"/>
  <c r="W92" i="8" s="1"/>
  <c r="Q93" i="5"/>
  <c r="V93" i="5" s="1"/>
  <c r="Q93" i="8"/>
  <c r="V93" i="8" s="1"/>
  <c r="X93" i="8" s="1"/>
  <c r="W91" i="5"/>
  <c r="X91" i="5"/>
  <c r="V92" i="6"/>
  <c r="U91" i="6"/>
  <c r="S93" i="8"/>
  <c r="T93" i="8" s="1"/>
  <c r="U93" i="8" s="1"/>
  <c r="W93" i="8" s="1"/>
  <c r="L93" i="5"/>
  <c r="K93" i="5"/>
  <c r="J93" i="5"/>
  <c r="I94" i="5"/>
  <c r="M92" i="5"/>
  <c r="N92" i="5" s="1"/>
  <c r="Q94" i="5" l="1"/>
  <c r="V94" i="5" s="1"/>
  <c r="Q94" i="8"/>
  <c r="V94" i="8" s="1"/>
  <c r="X94" i="8" s="1"/>
  <c r="V93" i="6"/>
  <c r="S93" i="5"/>
  <c r="T93" i="5" s="1"/>
  <c r="U93" i="5" s="1"/>
  <c r="W92" i="5"/>
  <c r="X92" i="5"/>
  <c r="M93" i="5"/>
  <c r="N93" i="5" s="1"/>
  <c r="U92" i="6"/>
  <c r="W92" i="6"/>
  <c r="S94" i="8"/>
  <c r="T94" i="8" s="1"/>
  <c r="U94" i="8" s="1"/>
  <c r="W94" i="8" s="1"/>
  <c r="I95" i="5"/>
  <c r="J94" i="5"/>
  <c r="L94" i="5"/>
  <c r="K94" i="5"/>
  <c r="Q95" i="5" l="1"/>
  <c r="V95" i="5" s="1"/>
  <c r="Q95" i="8"/>
  <c r="V95" i="8" s="1"/>
  <c r="X95" i="8" s="1"/>
  <c r="V94" i="6"/>
  <c r="S94" i="5"/>
  <c r="T94" i="5" s="1"/>
  <c r="U94" i="5" s="1"/>
  <c r="U94" i="6"/>
  <c r="W93" i="5"/>
  <c r="X93" i="5"/>
  <c r="U93" i="6"/>
  <c r="W93" i="6"/>
  <c r="S95" i="8"/>
  <c r="T95" i="8" s="1"/>
  <c r="U95" i="8" s="1"/>
  <c r="W95" i="8" s="1"/>
  <c r="I96" i="5"/>
  <c r="L95" i="5"/>
  <c r="K95" i="5"/>
  <c r="J95" i="5"/>
  <c r="M94" i="5"/>
  <c r="N94" i="5" s="1"/>
  <c r="W94" i="6" l="1"/>
  <c r="Q96" i="5"/>
  <c r="V96" i="5" s="1"/>
  <c r="Q96" i="8"/>
  <c r="V96" i="8" s="1"/>
  <c r="X96" i="8" s="1"/>
  <c r="V95" i="6"/>
  <c r="S95" i="5"/>
  <c r="T95" i="5" s="1"/>
  <c r="U95" i="5" s="1"/>
  <c r="W94" i="5"/>
  <c r="X94" i="5"/>
  <c r="W95" i="6"/>
  <c r="L96" i="5"/>
  <c r="K96" i="5"/>
  <c r="J96" i="5"/>
  <c r="M95" i="5"/>
  <c r="N95" i="5" s="1"/>
  <c r="I97" i="5"/>
  <c r="S96" i="5" l="1"/>
  <c r="T96" i="5" s="1"/>
  <c r="U96" i="5" s="1"/>
  <c r="S96" i="8"/>
  <c r="T96" i="8" s="1"/>
  <c r="U96" i="8" s="1"/>
  <c r="W96" i="8" s="1"/>
  <c r="Q97" i="5"/>
  <c r="V97" i="5" s="1"/>
  <c r="Q97" i="8"/>
  <c r="V97" i="8" s="1"/>
  <c r="X97" i="8" s="1"/>
  <c r="W95" i="5"/>
  <c r="X95" i="5"/>
  <c r="V96" i="6"/>
  <c r="U95" i="6"/>
  <c r="S97" i="8"/>
  <c r="T97" i="8" s="1"/>
  <c r="U97" i="8" s="1"/>
  <c r="W97" i="8" s="1"/>
  <c r="L97" i="5"/>
  <c r="K97" i="5"/>
  <c r="J97" i="5"/>
  <c r="I98" i="5"/>
  <c r="M96" i="5"/>
  <c r="N96" i="5" s="1"/>
  <c r="Q98" i="5" l="1"/>
  <c r="V98" i="5" s="1"/>
  <c r="Q98" i="8"/>
  <c r="V98" i="8" s="1"/>
  <c r="X98" i="8" s="1"/>
  <c r="V97" i="6"/>
  <c r="S97" i="5"/>
  <c r="T97" i="5" s="1"/>
  <c r="U97" i="5" s="1"/>
  <c r="X96" i="5"/>
  <c r="W96" i="5"/>
  <c r="M97" i="5"/>
  <c r="N97" i="5" s="1"/>
  <c r="U96" i="6"/>
  <c r="W96" i="6"/>
  <c r="I99" i="5"/>
  <c r="L98" i="5"/>
  <c r="K98" i="5"/>
  <c r="J98" i="5"/>
  <c r="S98" i="5" l="1"/>
  <c r="T98" i="5" s="1"/>
  <c r="U98" i="5" s="1"/>
  <c r="S98" i="8"/>
  <c r="T98" i="8" s="1"/>
  <c r="U98" i="8" s="1"/>
  <c r="W98" i="8" s="1"/>
  <c r="Q99" i="5"/>
  <c r="V99" i="5" s="1"/>
  <c r="Q99" i="8"/>
  <c r="V99" i="8" s="1"/>
  <c r="X99" i="8" s="1"/>
  <c r="X97" i="5"/>
  <c r="W97" i="5"/>
  <c r="M98" i="5"/>
  <c r="N98" i="5" s="1"/>
  <c r="U97" i="6"/>
  <c r="W97" i="6"/>
  <c r="V98" i="6"/>
  <c r="S99" i="8"/>
  <c r="T99" i="8" s="1"/>
  <c r="U99" i="8" s="1"/>
  <c r="W99" i="8" s="1"/>
  <c r="K99" i="5"/>
  <c r="L99" i="5"/>
  <c r="J99" i="5"/>
  <c r="I100" i="5"/>
  <c r="Q100" i="5" l="1"/>
  <c r="V100" i="5" s="1"/>
  <c r="Q100" i="8"/>
  <c r="V100" i="8" s="1"/>
  <c r="X100" i="8" s="1"/>
  <c r="V99" i="6"/>
  <c r="S99" i="5"/>
  <c r="T99" i="5" s="1"/>
  <c r="U99" i="5" s="1"/>
  <c r="X98" i="5"/>
  <c r="W98" i="5"/>
  <c r="M99" i="5"/>
  <c r="N99" i="5" s="1"/>
  <c r="U98" i="6"/>
  <c r="W98" i="6"/>
  <c r="I101" i="5"/>
  <c r="I102" i="5"/>
  <c r="L100" i="5"/>
  <c r="J100" i="5"/>
  <c r="K100" i="5"/>
  <c r="S100" i="5" l="1"/>
  <c r="T100" i="5" s="1"/>
  <c r="U100" i="5" s="1"/>
  <c r="S100" i="8"/>
  <c r="T100" i="8" s="1"/>
  <c r="U100" i="8" s="1"/>
  <c r="W100" i="8" s="1"/>
  <c r="Q101" i="5"/>
  <c r="V101" i="5" s="1"/>
  <c r="Q101" i="8"/>
  <c r="V101" i="8" s="1"/>
  <c r="X101" i="8" s="1"/>
  <c r="W99" i="5"/>
  <c r="X99" i="5"/>
  <c r="U99" i="6"/>
  <c r="W99" i="6"/>
  <c r="V100" i="6"/>
  <c r="Q102" i="8"/>
  <c r="V102" i="8" s="1"/>
  <c r="X102" i="8" s="1"/>
  <c r="S101" i="8"/>
  <c r="T101" i="8" s="1"/>
  <c r="U101" i="8" s="1"/>
  <c r="W101" i="8" s="1"/>
  <c r="J102" i="5"/>
  <c r="L102" i="5"/>
  <c r="K102" i="5"/>
  <c r="M100" i="5"/>
  <c r="N100" i="5" s="1"/>
  <c r="J101" i="5"/>
  <c r="L101" i="5"/>
  <c r="K101" i="5"/>
  <c r="V101" i="6" l="1"/>
  <c r="S101" i="5"/>
  <c r="T101" i="5" s="1"/>
  <c r="U101" i="5" s="1"/>
  <c r="Q102" i="5"/>
  <c r="V102" i="5" s="1"/>
  <c r="W100" i="5"/>
  <c r="X100" i="5"/>
  <c r="U100" i="6"/>
  <c r="W100" i="6"/>
  <c r="Q103" i="8"/>
  <c r="V103" i="8" s="1"/>
  <c r="X103" i="8" s="1"/>
  <c r="M101" i="5"/>
  <c r="N101" i="5" s="1"/>
  <c r="M102" i="5"/>
  <c r="N102" i="5" s="1"/>
  <c r="W102" i="6" l="1"/>
  <c r="S102" i="8"/>
  <c r="T102" i="8" s="1"/>
  <c r="U102" i="8" s="1"/>
  <c r="W102" i="8" s="1"/>
  <c r="V102" i="6"/>
  <c r="S102" i="5"/>
  <c r="T102" i="5" s="1"/>
  <c r="U102" i="5" s="1"/>
  <c r="W102" i="5" s="1"/>
  <c r="Q103" i="5"/>
  <c r="V103" i="5" s="1"/>
  <c r="X103" i="5" s="1"/>
  <c r="X101" i="5"/>
  <c r="W101" i="5"/>
  <c r="X102" i="5"/>
  <c r="U101" i="6"/>
  <c r="W101" i="6"/>
  <c r="S103" i="8"/>
  <c r="T103" i="8" s="1"/>
  <c r="U103" i="8" s="1"/>
  <c r="W103" i="8" s="1"/>
  <c r="U102" i="6" l="1"/>
  <c r="Q104" i="5"/>
  <c r="V104" i="5" s="1"/>
  <c r="X104" i="5" s="1"/>
  <c r="Q104" i="8"/>
  <c r="V104" i="8" s="1"/>
  <c r="X104" i="8" s="1"/>
  <c r="V103" i="6"/>
  <c r="S103" i="5"/>
  <c r="T103" i="5" s="1"/>
  <c r="U103" i="5" s="1"/>
  <c r="W103" i="5" s="1"/>
  <c r="W104" i="6" l="1"/>
  <c r="S104" i="8"/>
  <c r="T104" i="8" s="1"/>
  <c r="U104" i="8" s="1"/>
  <c r="W104" i="8" s="1"/>
  <c r="Q105" i="5"/>
  <c r="V105" i="5" s="1"/>
  <c r="X105" i="5" s="1"/>
  <c r="Q105" i="8"/>
  <c r="V105" i="8" s="1"/>
  <c r="X105" i="8" s="1"/>
  <c r="U104" i="6"/>
  <c r="V104" i="6"/>
  <c r="S104" i="5"/>
  <c r="T104" i="5" s="1"/>
  <c r="U104" i="5" s="1"/>
  <c r="W104" i="5" s="1"/>
  <c r="U103" i="6"/>
  <c r="W103" i="6"/>
  <c r="S105" i="8"/>
  <c r="T105" i="8" s="1"/>
  <c r="U105" i="8" s="1"/>
  <c r="W105" i="8" s="1"/>
  <c r="Q106" i="5" l="1"/>
  <c r="V106" i="5" s="1"/>
  <c r="X106" i="5" s="1"/>
  <c r="Q106" i="8"/>
  <c r="V106" i="8" s="1"/>
  <c r="X106" i="8" s="1"/>
  <c r="V105" i="6"/>
  <c r="S105" i="5"/>
  <c r="T105" i="5" s="1"/>
  <c r="U105" i="5" s="1"/>
  <c r="W105" i="5" s="1"/>
  <c r="W105" i="6"/>
  <c r="S106" i="8"/>
  <c r="T106" i="8" s="1"/>
  <c r="U106" i="8" s="1"/>
  <c r="W106" i="8" s="1"/>
  <c r="Q107" i="5" l="1"/>
  <c r="V107" i="5" s="1"/>
  <c r="X107" i="5" s="1"/>
  <c r="Q107" i="8"/>
  <c r="V107" i="8" s="1"/>
  <c r="X107" i="8" s="1"/>
  <c r="V106" i="6"/>
  <c r="S106" i="5"/>
  <c r="T106" i="5" s="1"/>
  <c r="U106" i="5" s="1"/>
  <c r="W106" i="5" s="1"/>
  <c r="W106" i="6"/>
  <c r="U105" i="6"/>
  <c r="S107" i="8"/>
  <c r="T107" i="8" s="1"/>
  <c r="U107" i="8" s="1"/>
  <c r="W107" i="8" s="1"/>
  <c r="Q108" i="5" l="1"/>
  <c r="V108" i="5" s="1"/>
  <c r="X108" i="5" s="1"/>
  <c r="Q108" i="8"/>
  <c r="V108" i="8" s="1"/>
  <c r="X108" i="8" s="1"/>
  <c r="U106" i="6"/>
  <c r="V107" i="6"/>
  <c r="S107" i="5"/>
  <c r="T107" i="5" s="1"/>
  <c r="U107" i="5" s="1"/>
  <c r="W107" i="5" s="1"/>
  <c r="Q109" i="8"/>
  <c r="V109" i="8" s="1"/>
  <c r="X109" i="8" s="1"/>
  <c r="S108" i="5" l="1"/>
  <c r="T108" i="5" s="1"/>
  <c r="U108" i="5" s="1"/>
  <c r="W108" i="5" s="1"/>
  <c r="S108" i="8"/>
  <c r="T108" i="8" s="1"/>
  <c r="U108" i="8" s="1"/>
  <c r="W108" i="8" s="1"/>
  <c r="Q109" i="5"/>
  <c r="V109" i="5" s="1"/>
  <c r="X109" i="5" s="1"/>
  <c r="U107" i="6"/>
  <c r="W107" i="6"/>
  <c r="W108" i="6"/>
  <c r="V108" i="6"/>
  <c r="Q110" i="8"/>
  <c r="V110" i="8" s="1"/>
  <c r="X110" i="8" s="1"/>
  <c r="S109" i="8"/>
  <c r="T109" i="8" s="1"/>
  <c r="U109" i="8" s="1"/>
  <c r="W109" i="8" s="1"/>
  <c r="Q110" i="5" l="1"/>
  <c r="V110" i="5" s="1"/>
  <c r="X110" i="5" s="1"/>
  <c r="V109" i="6"/>
  <c r="S109" i="5"/>
  <c r="T109" i="5" s="1"/>
  <c r="U109" i="5" s="1"/>
  <c r="W109" i="5" s="1"/>
  <c r="U108" i="6"/>
  <c r="W109" i="6"/>
  <c r="Q111" i="8"/>
  <c r="V111" i="8" s="1"/>
  <c r="X111" i="8" s="1"/>
  <c r="S110" i="8"/>
  <c r="T110" i="8" s="1"/>
  <c r="U110" i="8" s="1"/>
  <c r="W110" i="8" s="1"/>
  <c r="V110" i="6" l="1"/>
  <c r="S110" i="5"/>
  <c r="T110" i="5" s="1"/>
  <c r="U110" i="5" s="1"/>
  <c r="W110" i="5" s="1"/>
  <c r="Q111" i="5"/>
  <c r="V111" i="5" s="1"/>
  <c r="X111" i="5" s="1"/>
  <c r="U109" i="6"/>
  <c r="Q112" i="8"/>
  <c r="V112" i="8" s="1"/>
  <c r="X112" i="8" s="1"/>
  <c r="S111" i="8"/>
  <c r="T111" i="8" s="1"/>
  <c r="U111" i="8" s="1"/>
  <c r="W111" i="8" s="1"/>
  <c r="V111" i="6" l="1"/>
  <c r="S111" i="5"/>
  <c r="T111" i="5" s="1"/>
  <c r="U111" i="5" s="1"/>
  <c r="W111" i="5" s="1"/>
  <c r="Q112" i="5"/>
  <c r="V112" i="5" s="1"/>
  <c r="X112" i="5" s="1"/>
  <c r="U110" i="6"/>
  <c r="W110" i="6"/>
  <c r="S112" i="8"/>
  <c r="T112" i="8" s="1"/>
  <c r="U112" i="8" s="1"/>
  <c r="W112" i="8" s="1"/>
  <c r="Q113" i="5" l="1"/>
  <c r="V113" i="5" s="1"/>
  <c r="X113" i="5" s="1"/>
  <c r="Q113" i="8"/>
  <c r="V113" i="8" s="1"/>
  <c r="X113" i="8" s="1"/>
  <c r="V112" i="6"/>
  <c r="S112" i="5"/>
  <c r="T112" i="5" s="1"/>
  <c r="U112" i="5" s="1"/>
  <c r="W112" i="5" s="1"/>
  <c r="W111" i="6"/>
  <c r="U111" i="6"/>
  <c r="Q114" i="8"/>
  <c r="V114" i="8" s="1"/>
  <c r="X114" i="8" s="1"/>
  <c r="S113" i="5" l="1"/>
  <c r="T113" i="5" s="1"/>
  <c r="U113" i="5" s="1"/>
  <c r="W113" i="5" s="1"/>
  <c r="S113" i="8"/>
  <c r="T113" i="8" s="1"/>
  <c r="U113" i="8" s="1"/>
  <c r="W113" i="8" s="1"/>
  <c r="Q114" i="5"/>
  <c r="V114" i="5" s="1"/>
  <c r="X114" i="5" s="1"/>
  <c r="V113" i="6"/>
  <c r="U112" i="6"/>
  <c r="W112" i="6"/>
  <c r="S114" i="8"/>
  <c r="T114" i="8" s="1"/>
  <c r="U114" i="8" s="1"/>
  <c r="W114" i="8" s="1"/>
  <c r="Q115" i="5" l="1"/>
  <c r="V115" i="5" s="1"/>
  <c r="X115" i="5" s="1"/>
  <c r="Q115" i="8"/>
  <c r="V115" i="8" s="1"/>
  <c r="X115" i="8" s="1"/>
  <c r="V114" i="6"/>
  <c r="S114" i="5"/>
  <c r="T114" i="5" s="1"/>
  <c r="U114" i="5" s="1"/>
  <c r="W114" i="5" s="1"/>
  <c r="U113" i="6"/>
  <c r="W113" i="6"/>
  <c r="S115" i="8"/>
  <c r="T115" i="8" s="1"/>
  <c r="U115" i="8" s="1"/>
  <c r="W115" i="8" s="1"/>
  <c r="Q116" i="5" l="1"/>
  <c r="V116" i="5" s="1"/>
  <c r="X116" i="5" s="1"/>
  <c r="Q116" i="8"/>
  <c r="V116" i="8" s="1"/>
  <c r="X116" i="8" s="1"/>
  <c r="V115" i="6"/>
  <c r="S115" i="5"/>
  <c r="T115" i="5" s="1"/>
  <c r="U115" i="5" s="1"/>
  <c r="W115" i="5" s="1"/>
  <c r="U114" i="6"/>
  <c r="W114" i="6"/>
  <c r="Q117" i="8"/>
  <c r="V117" i="8" s="1"/>
  <c r="X117" i="8" s="1"/>
  <c r="S116" i="5" l="1"/>
  <c r="T116" i="5" s="1"/>
  <c r="U116" i="5" s="1"/>
  <c r="W116" i="5" s="1"/>
  <c r="S116" i="8"/>
  <c r="T116" i="8" s="1"/>
  <c r="U116" i="8" s="1"/>
  <c r="W116" i="8" s="1"/>
  <c r="Q117" i="5"/>
  <c r="V117" i="5" s="1"/>
  <c r="X117" i="5" s="1"/>
  <c r="W115" i="6"/>
  <c r="U115" i="6"/>
  <c r="V116" i="6"/>
  <c r="S117" i="5" l="1"/>
  <c r="T117" i="5" s="1"/>
  <c r="U117" i="5" s="1"/>
  <c r="W117" i="5" s="1"/>
  <c r="S117" i="8"/>
  <c r="T117" i="8" s="1"/>
  <c r="U117" i="8" s="1"/>
  <c r="W117" i="8" s="1"/>
  <c r="Q118" i="5"/>
  <c r="V118" i="5" s="1"/>
  <c r="X118" i="5" s="1"/>
  <c r="Q118" i="8"/>
  <c r="V118" i="8" s="1"/>
  <c r="X118" i="8" s="1"/>
  <c r="V117" i="6"/>
  <c r="U116" i="6"/>
  <c r="W116" i="6"/>
  <c r="S118" i="8"/>
  <c r="T118" i="8" s="1"/>
  <c r="U118" i="8" s="1"/>
  <c r="W118" i="8" s="1"/>
  <c r="Q119" i="5" l="1"/>
  <c r="V119" i="5" s="1"/>
  <c r="X119" i="5" s="1"/>
  <c r="Q119" i="8"/>
  <c r="V119" i="8" s="1"/>
  <c r="X119" i="8" s="1"/>
  <c r="V118" i="6"/>
  <c r="S118" i="5"/>
  <c r="T118" i="5" s="1"/>
  <c r="U118" i="5" s="1"/>
  <c r="W118" i="5" s="1"/>
  <c r="U117" i="6"/>
  <c r="W117" i="6"/>
  <c r="S119" i="5" l="1"/>
  <c r="T119" i="5" s="1"/>
  <c r="U119" i="5" s="1"/>
  <c r="W119" i="5" s="1"/>
  <c r="S119" i="8"/>
  <c r="T119" i="8" s="1"/>
  <c r="U119" i="8" s="1"/>
  <c r="W119" i="8" s="1"/>
  <c r="Q120" i="5"/>
  <c r="V120" i="5" s="1"/>
  <c r="X120" i="5" s="1"/>
  <c r="Q120" i="8"/>
  <c r="V120" i="8" s="1"/>
  <c r="X120" i="8" s="1"/>
  <c r="V119" i="6"/>
  <c r="U118" i="6"/>
  <c r="W118" i="6"/>
  <c r="S120" i="5" l="1"/>
  <c r="T120" i="5" s="1"/>
  <c r="U120" i="5" s="1"/>
  <c r="W120" i="5" s="1"/>
  <c r="S120" i="8"/>
  <c r="T120" i="8" s="1"/>
  <c r="U120" i="8" s="1"/>
  <c r="W120" i="8" s="1"/>
  <c r="Q121" i="5"/>
  <c r="V121" i="5" s="1"/>
  <c r="X121" i="5" s="1"/>
  <c r="Q121" i="8"/>
  <c r="V121" i="8" s="1"/>
  <c r="X121" i="8" s="1"/>
  <c r="V120" i="6"/>
  <c r="U119" i="6"/>
  <c r="W119" i="6"/>
  <c r="S121" i="8"/>
  <c r="T121" i="8" s="1"/>
  <c r="U121" i="8" s="1"/>
  <c r="W121" i="8" s="1"/>
  <c r="Q122" i="5" l="1"/>
  <c r="V122" i="5" s="1"/>
  <c r="X122" i="5" s="1"/>
  <c r="Q122" i="8"/>
  <c r="V122" i="8" s="1"/>
  <c r="X122" i="8" s="1"/>
  <c r="V121" i="6"/>
  <c r="S121" i="5"/>
  <c r="T121" i="5" s="1"/>
  <c r="U121" i="5" s="1"/>
  <c r="W121" i="5" s="1"/>
  <c r="W121" i="6"/>
  <c r="U120" i="6"/>
  <c r="W120" i="6"/>
  <c r="U121" i="6" l="1"/>
  <c r="Q123" i="5"/>
  <c r="V123" i="5" s="1"/>
  <c r="X123" i="5" s="1"/>
  <c r="Q123" i="8"/>
  <c r="V123" i="8" s="1"/>
  <c r="X123" i="8" s="1"/>
  <c r="S122" i="5"/>
  <c r="T122" i="5" s="1"/>
  <c r="U122" i="5" s="1"/>
  <c r="W122" i="5" s="1"/>
  <c r="S122" i="8"/>
  <c r="T122" i="8" s="1"/>
  <c r="U122" i="8" s="1"/>
  <c r="W122" i="8" s="1"/>
  <c r="V122" i="6"/>
  <c r="Q124" i="5" l="1"/>
  <c r="V124" i="5" s="1"/>
  <c r="X124" i="5" s="1"/>
  <c r="Q124" i="8"/>
  <c r="V124" i="8" s="1"/>
  <c r="X124" i="8" s="1"/>
  <c r="S123" i="5"/>
  <c r="T123" i="5" s="1"/>
  <c r="U123" i="5" s="1"/>
  <c r="W123" i="5" s="1"/>
  <c r="S123" i="8"/>
  <c r="T123" i="8" s="1"/>
  <c r="U123" i="8" s="1"/>
  <c r="W123" i="8" s="1"/>
  <c r="V123" i="6"/>
  <c r="U122" i="6"/>
  <c r="W122" i="6"/>
  <c r="S124" i="8"/>
  <c r="T124" i="8" s="1"/>
  <c r="U124" i="8" s="1"/>
  <c r="W124" i="8" s="1"/>
  <c r="Q125" i="5" l="1"/>
  <c r="V125" i="5" s="1"/>
  <c r="X125" i="5" s="1"/>
  <c r="Q125" i="8"/>
  <c r="V125" i="8" s="1"/>
  <c r="X125" i="8" s="1"/>
  <c r="V124" i="6"/>
  <c r="S124" i="5"/>
  <c r="T124" i="5" s="1"/>
  <c r="U124" i="5" s="1"/>
  <c r="W124" i="5" s="1"/>
  <c r="W124" i="6"/>
  <c r="U123" i="6"/>
  <c r="W123" i="6"/>
  <c r="S125" i="8"/>
  <c r="T125" i="8" s="1"/>
  <c r="U125" i="8" s="1"/>
  <c r="W125" i="8" s="1"/>
  <c r="Q126" i="5" l="1"/>
  <c r="V126" i="5" s="1"/>
  <c r="X126" i="5" s="1"/>
  <c r="Q126" i="8"/>
  <c r="V126" i="8" s="1"/>
  <c r="X126" i="8" s="1"/>
  <c r="V125" i="6"/>
  <c r="S125" i="5"/>
  <c r="T125" i="5" s="1"/>
  <c r="U125" i="5" s="1"/>
  <c r="W125" i="5" s="1"/>
  <c r="U124" i="6"/>
  <c r="W125" i="6"/>
  <c r="S126" i="8"/>
  <c r="T126" i="8" s="1"/>
  <c r="U126" i="8" s="1"/>
  <c r="W126" i="8" s="1"/>
  <c r="Q127" i="5" l="1"/>
  <c r="V127" i="5" s="1"/>
  <c r="X127" i="5" s="1"/>
  <c r="Q127" i="8"/>
  <c r="V127" i="8" s="1"/>
  <c r="X127" i="8" s="1"/>
  <c r="V126" i="6"/>
  <c r="S126" i="5"/>
  <c r="T126" i="5" s="1"/>
  <c r="U126" i="5" s="1"/>
  <c r="W126" i="5" s="1"/>
  <c r="U125" i="6"/>
  <c r="Q128" i="5" l="1"/>
  <c r="V128" i="5" s="1"/>
  <c r="X128" i="5" s="1"/>
  <c r="Q128" i="8"/>
  <c r="V128" i="8" s="1"/>
  <c r="X128" i="8" s="1"/>
  <c r="S127" i="5"/>
  <c r="T127" i="5" s="1"/>
  <c r="U127" i="5" s="1"/>
  <c r="W127" i="5" s="1"/>
  <c r="S127" i="8"/>
  <c r="T127" i="8" s="1"/>
  <c r="U127" i="8" s="1"/>
  <c r="W127" i="8" s="1"/>
  <c r="V127" i="6"/>
  <c r="U126" i="6"/>
  <c r="W126" i="6"/>
  <c r="Q129" i="8"/>
  <c r="V129" i="8" s="1"/>
  <c r="X129" i="8" s="1"/>
  <c r="S128" i="8"/>
  <c r="T128" i="8" s="1"/>
  <c r="U128" i="8" s="1"/>
  <c r="W128" i="8" s="1"/>
  <c r="V128" i="6" l="1"/>
  <c r="S128" i="5"/>
  <c r="T128" i="5" s="1"/>
  <c r="U128" i="5" s="1"/>
  <c r="W128" i="5" s="1"/>
  <c r="Q129" i="5"/>
  <c r="V129" i="5" s="1"/>
  <c r="X129" i="5" s="1"/>
  <c r="U127" i="6"/>
  <c r="W127" i="6"/>
  <c r="S129" i="8"/>
  <c r="T129" i="8" s="1"/>
  <c r="U129" i="8" s="1"/>
  <c r="W129" i="8" s="1"/>
  <c r="Q130" i="5" l="1"/>
  <c r="V130" i="5" s="1"/>
  <c r="X130" i="5" s="1"/>
  <c r="Q130" i="8"/>
  <c r="V130" i="8" s="1"/>
  <c r="X130" i="8" s="1"/>
  <c r="V129" i="6"/>
  <c r="S129" i="5"/>
  <c r="T129" i="5" s="1"/>
  <c r="U129" i="5" s="1"/>
  <c r="W129" i="5" s="1"/>
  <c r="U129" i="6"/>
  <c r="U128" i="6"/>
  <c r="W128" i="6"/>
  <c r="S130" i="8"/>
  <c r="T130" i="8" s="1"/>
  <c r="U130" i="8" s="1"/>
  <c r="W130" i="8" s="1"/>
  <c r="W129" i="6" l="1"/>
  <c r="Q131" i="5"/>
  <c r="V131" i="5" s="1"/>
  <c r="X131" i="5" s="1"/>
  <c r="Q131" i="8"/>
  <c r="V131" i="8" s="1"/>
  <c r="X131" i="8" s="1"/>
  <c r="V130" i="6"/>
  <c r="S130" i="5"/>
  <c r="T130" i="5" s="1"/>
  <c r="U130" i="5" s="1"/>
  <c r="W130" i="5" s="1"/>
  <c r="S131" i="5" l="1"/>
  <c r="T131" i="5" s="1"/>
  <c r="U131" i="5" s="1"/>
  <c r="W131" i="5" s="1"/>
  <c r="S131" i="8"/>
  <c r="T131" i="8" s="1"/>
  <c r="U131" i="8" s="1"/>
  <c r="W131" i="8" s="1"/>
  <c r="Q132" i="5"/>
  <c r="V132" i="5" s="1"/>
  <c r="X132" i="5" s="1"/>
  <c r="Q132" i="8"/>
  <c r="V132" i="8" s="1"/>
  <c r="X132" i="8" s="1"/>
  <c r="V131" i="6"/>
  <c r="U130" i="6"/>
  <c r="W130" i="6"/>
  <c r="S132" i="8"/>
  <c r="T132" i="8" s="1"/>
  <c r="U132" i="8" s="1"/>
  <c r="W132" i="8" s="1"/>
  <c r="Q133" i="5" l="1"/>
  <c r="V133" i="5" s="1"/>
  <c r="X133" i="5" s="1"/>
  <c r="Q133" i="8"/>
  <c r="V133" i="8" s="1"/>
  <c r="X133" i="8" s="1"/>
  <c r="V132" i="6"/>
  <c r="S132" i="5"/>
  <c r="T132" i="5" s="1"/>
  <c r="U132" i="5" s="1"/>
  <c r="W132" i="5" s="1"/>
  <c r="U131" i="6"/>
  <c r="W131" i="6"/>
  <c r="S133" i="5" l="1"/>
  <c r="T133" i="5" s="1"/>
  <c r="U133" i="5" s="1"/>
  <c r="W133" i="5" s="1"/>
  <c r="S133" i="8"/>
  <c r="T133" i="8" s="1"/>
  <c r="U133" i="8" s="1"/>
  <c r="W133" i="8" s="1"/>
  <c r="Q134" i="5"/>
  <c r="V134" i="5" s="1"/>
  <c r="X134" i="5" s="1"/>
  <c r="Q134" i="8"/>
  <c r="V134" i="8" s="1"/>
  <c r="X134" i="8" s="1"/>
  <c r="U132" i="6"/>
  <c r="W132" i="6"/>
  <c r="W133" i="6"/>
  <c r="V133" i="6"/>
  <c r="Q135" i="8"/>
  <c r="V135" i="8" s="1"/>
  <c r="X135" i="8" s="1"/>
  <c r="S134" i="5" l="1"/>
  <c r="T134" i="5" s="1"/>
  <c r="U134" i="5" s="1"/>
  <c r="W134" i="5" s="1"/>
  <c r="S134" i="8"/>
  <c r="T134" i="8" s="1"/>
  <c r="U134" i="8" s="1"/>
  <c r="W134" i="8" s="1"/>
  <c r="Q135" i="5"/>
  <c r="V135" i="5" s="1"/>
  <c r="X135" i="5" s="1"/>
  <c r="V134" i="6"/>
  <c r="U133" i="6"/>
  <c r="S135" i="8"/>
  <c r="T135" i="8" s="1"/>
  <c r="U135" i="8" s="1"/>
  <c r="W135" i="8" s="1"/>
  <c r="Q136" i="5" l="1"/>
  <c r="V136" i="5" s="1"/>
  <c r="X136" i="5" s="1"/>
  <c r="Q136" i="8"/>
  <c r="V136" i="8" s="1"/>
  <c r="X136" i="8" s="1"/>
  <c r="V135" i="6"/>
  <c r="S135" i="5"/>
  <c r="T135" i="5" s="1"/>
  <c r="U135" i="5" s="1"/>
  <c r="W135" i="5" s="1"/>
  <c r="U134" i="6"/>
  <c r="W134" i="6"/>
  <c r="Q137" i="5" l="1"/>
  <c r="V137" i="5" s="1"/>
  <c r="X137" i="5" s="1"/>
  <c r="Q137" i="8"/>
  <c r="V137" i="8" s="1"/>
  <c r="X137" i="8" s="1"/>
  <c r="S136" i="5"/>
  <c r="T136" i="5" s="1"/>
  <c r="U136" i="5" s="1"/>
  <c r="W136" i="5" s="1"/>
  <c r="S136" i="8"/>
  <c r="T136" i="8" s="1"/>
  <c r="U136" i="8" s="1"/>
  <c r="W136" i="8" s="1"/>
  <c r="U135" i="6"/>
  <c r="W135" i="6"/>
  <c r="V136" i="6"/>
  <c r="S137" i="8"/>
  <c r="T137" i="8" s="1"/>
  <c r="U137" i="8" s="1"/>
  <c r="W137" i="8" s="1"/>
  <c r="Q138" i="5" l="1"/>
  <c r="V138" i="5" s="1"/>
  <c r="X138" i="5" s="1"/>
  <c r="Q138" i="8"/>
  <c r="V138" i="8" s="1"/>
  <c r="X138" i="8" s="1"/>
  <c r="V137" i="6"/>
  <c r="S137" i="5"/>
  <c r="T137" i="5" s="1"/>
  <c r="U137" i="5" s="1"/>
  <c r="W137" i="5" s="1"/>
  <c r="U136" i="6"/>
  <c r="W136" i="6"/>
  <c r="S138" i="5" l="1"/>
  <c r="T138" i="5" s="1"/>
  <c r="U138" i="5" s="1"/>
  <c r="W138" i="5" s="1"/>
  <c r="S138" i="8"/>
  <c r="T138" i="8" s="1"/>
  <c r="U138" i="8" s="1"/>
  <c r="W138" i="8" s="1"/>
  <c r="Q139" i="5"/>
  <c r="V139" i="5" s="1"/>
  <c r="X139" i="5" s="1"/>
  <c r="Q139" i="8"/>
  <c r="V139" i="8" s="1"/>
  <c r="X139" i="8" s="1"/>
  <c r="U137" i="6"/>
  <c r="W137" i="6"/>
  <c r="W138" i="6"/>
  <c r="V138" i="6"/>
  <c r="Q140" i="5" l="1"/>
  <c r="V140" i="5" s="1"/>
  <c r="X140" i="5" s="1"/>
  <c r="Q140" i="8"/>
  <c r="V140" i="8" s="1"/>
  <c r="X140" i="8" s="1"/>
  <c r="S139" i="5"/>
  <c r="T139" i="5" s="1"/>
  <c r="U139" i="5" s="1"/>
  <c r="W139" i="5" s="1"/>
  <c r="S139" i="8"/>
  <c r="T139" i="8" s="1"/>
  <c r="U139" i="8" s="1"/>
  <c r="W139" i="8" s="1"/>
  <c r="U138" i="6"/>
  <c r="V139" i="6"/>
  <c r="S140" i="8"/>
  <c r="T140" i="8" s="1"/>
  <c r="U140" i="8" s="1"/>
  <c r="W140" i="8" s="1"/>
  <c r="Q141" i="5" l="1"/>
  <c r="V141" i="5" s="1"/>
  <c r="X141" i="5" s="1"/>
  <c r="Q141" i="8"/>
  <c r="V141" i="8" s="1"/>
  <c r="X141" i="8" s="1"/>
  <c r="V140" i="6"/>
  <c r="S140" i="5"/>
  <c r="T140" i="5" s="1"/>
  <c r="U140" i="5" s="1"/>
  <c r="W140" i="5" s="1"/>
  <c r="U139" i="6"/>
  <c r="W139" i="6"/>
  <c r="S141" i="5" l="1"/>
  <c r="T141" i="5" s="1"/>
  <c r="U141" i="5" s="1"/>
  <c r="W141" i="5" s="1"/>
  <c r="S141" i="8"/>
  <c r="T141" i="8" s="1"/>
  <c r="U141" i="8" s="1"/>
  <c r="W141" i="8" s="1"/>
  <c r="Q142" i="5"/>
  <c r="V142" i="5" s="1"/>
  <c r="X142" i="5" s="1"/>
  <c r="Q142" i="8"/>
  <c r="V142" i="8" s="1"/>
  <c r="X142" i="8" s="1"/>
  <c r="U140" i="6"/>
  <c r="W140" i="6"/>
  <c r="V141" i="6"/>
  <c r="Q143" i="8"/>
  <c r="V143" i="8" s="1"/>
  <c r="X143" i="8" s="1"/>
  <c r="S142" i="8"/>
  <c r="T142" i="8" s="1"/>
  <c r="U142" i="8" s="1"/>
  <c r="W142" i="8" s="1"/>
  <c r="V142" i="6" l="1"/>
  <c r="S142" i="5"/>
  <c r="T142" i="5" s="1"/>
  <c r="U142" i="5" s="1"/>
  <c r="W142" i="5" s="1"/>
  <c r="Q143" i="5"/>
  <c r="V143" i="5" s="1"/>
  <c r="X143" i="5" s="1"/>
  <c r="W142" i="6"/>
  <c r="U141" i="6"/>
  <c r="W141" i="6"/>
  <c r="Q144" i="8"/>
  <c r="V144" i="8" s="1"/>
  <c r="X144" i="8" s="1"/>
  <c r="S143" i="5" l="1"/>
  <c r="T143" i="5" s="1"/>
  <c r="U143" i="5" s="1"/>
  <c r="W143" i="5" s="1"/>
  <c r="S143" i="8"/>
  <c r="T143" i="8" s="1"/>
  <c r="U143" i="8" s="1"/>
  <c r="W143" i="8" s="1"/>
  <c r="Q144" i="5"/>
  <c r="V144" i="5" s="1"/>
  <c r="X144" i="5" s="1"/>
  <c r="U142" i="6"/>
  <c r="W143" i="6"/>
  <c r="V143" i="6"/>
  <c r="Q145" i="5" l="1"/>
  <c r="V145" i="5" s="1"/>
  <c r="X145" i="5" s="1"/>
  <c r="Q145" i="8"/>
  <c r="V145" i="8" s="1"/>
  <c r="X145" i="8" s="1"/>
  <c r="S144" i="5"/>
  <c r="T144" i="5" s="1"/>
  <c r="U144" i="5" s="1"/>
  <c r="W144" i="5" s="1"/>
  <c r="S144" i="8"/>
  <c r="T144" i="8" s="1"/>
  <c r="U144" i="8" s="1"/>
  <c r="W144" i="8" s="1"/>
  <c r="U143" i="6"/>
  <c r="W144" i="6"/>
  <c r="V144" i="6"/>
  <c r="S145" i="8"/>
  <c r="T145" i="8" s="1"/>
  <c r="U145" i="8" s="1"/>
  <c r="W145" i="8" s="1"/>
  <c r="Q146" i="5" l="1"/>
  <c r="V146" i="5" s="1"/>
  <c r="X146" i="5" s="1"/>
  <c r="Q146" i="8"/>
  <c r="V146" i="8" s="1"/>
  <c r="X146" i="8" s="1"/>
  <c r="U144" i="6"/>
  <c r="V145" i="6"/>
  <c r="S145" i="5"/>
  <c r="T145" i="5" s="1"/>
  <c r="U145" i="5" s="1"/>
  <c r="W145" i="5" s="1"/>
  <c r="W145" i="6"/>
  <c r="Q147" i="5" l="1"/>
  <c r="V147" i="5" s="1"/>
  <c r="X147" i="5" s="1"/>
  <c r="Q147" i="8"/>
  <c r="V147" i="8" s="1"/>
  <c r="X147" i="8" s="1"/>
  <c r="S146" i="5"/>
  <c r="T146" i="5" s="1"/>
  <c r="U146" i="5" s="1"/>
  <c r="W146" i="5" s="1"/>
  <c r="S146" i="8"/>
  <c r="T146" i="8" s="1"/>
  <c r="U146" i="8" s="1"/>
  <c r="W146" i="8" s="1"/>
  <c r="W146" i="6"/>
  <c r="V146" i="6"/>
  <c r="U145" i="6"/>
  <c r="U146" i="6" l="1"/>
  <c r="S147" i="5"/>
  <c r="T147" i="5" s="1"/>
  <c r="U147" i="5" s="1"/>
  <c r="W147" i="5" s="1"/>
  <c r="S147" i="8"/>
  <c r="T147" i="8" s="1"/>
  <c r="U147" i="8" s="1"/>
  <c r="W147" i="8" s="1"/>
  <c r="Q148" i="5"/>
  <c r="V148" i="5" s="1"/>
  <c r="X148" i="5" s="1"/>
  <c r="Q148" i="8"/>
  <c r="V148" i="8" s="1"/>
  <c r="X148" i="8" s="1"/>
  <c r="W147" i="6"/>
  <c r="V147" i="6"/>
  <c r="S148" i="8"/>
  <c r="T148" i="8" s="1"/>
  <c r="U148" i="8" s="1"/>
  <c r="W148" i="8" s="1"/>
  <c r="Q149" i="5" l="1"/>
  <c r="V149" i="5" s="1"/>
  <c r="X149" i="5" s="1"/>
  <c r="Q149" i="8"/>
  <c r="V149" i="8" s="1"/>
  <c r="X149" i="8" s="1"/>
  <c r="V148" i="6"/>
  <c r="S148" i="5"/>
  <c r="T148" i="5" s="1"/>
  <c r="U148" i="5" s="1"/>
  <c r="W148" i="5" s="1"/>
  <c r="U147" i="6"/>
  <c r="W148" i="6"/>
  <c r="Q150" i="5" l="1"/>
  <c r="V150" i="5" s="1"/>
  <c r="X150" i="5" s="1"/>
  <c r="Q150" i="8"/>
  <c r="V150" i="8" s="1"/>
  <c r="X150" i="8" s="1"/>
  <c r="S149" i="5"/>
  <c r="T149" i="5" s="1"/>
  <c r="U149" i="5" s="1"/>
  <c r="W149" i="5" s="1"/>
  <c r="S149" i="8"/>
  <c r="T149" i="8" s="1"/>
  <c r="U149" i="8" s="1"/>
  <c r="W149" i="8" s="1"/>
  <c r="U148" i="6"/>
  <c r="V149" i="6"/>
  <c r="S150" i="5" l="1"/>
  <c r="T150" i="5" s="1"/>
  <c r="U150" i="5" s="1"/>
  <c r="W150" i="5" s="1"/>
  <c r="S150" i="8"/>
  <c r="T150" i="8" s="1"/>
  <c r="U150" i="8" s="1"/>
  <c r="W150" i="8" s="1"/>
  <c r="Q151" i="5"/>
  <c r="V151" i="5" s="1"/>
  <c r="X151" i="5" s="1"/>
  <c r="Q151" i="8"/>
  <c r="V151" i="8" s="1"/>
  <c r="X151" i="8" s="1"/>
  <c r="W150" i="6"/>
  <c r="V150" i="6"/>
  <c r="U149" i="6"/>
  <c r="W149" i="6"/>
  <c r="U150" i="6" l="1"/>
  <c r="S151" i="5"/>
  <c r="T151" i="5" s="1"/>
  <c r="U151" i="5" s="1"/>
  <c r="W151" i="5" s="1"/>
  <c r="S151" i="8"/>
  <c r="T151" i="8" s="1"/>
  <c r="U151" i="8" s="1"/>
  <c r="W151" i="8" s="1"/>
  <c r="Q152" i="5"/>
  <c r="V152" i="5" s="1"/>
  <c r="X152" i="5" s="1"/>
  <c r="Q152" i="8"/>
  <c r="V152" i="8" s="1"/>
  <c r="X152" i="8" s="1"/>
  <c r="V151" i="6"/>
  <c r="S152" i="5" l="1"/>
  <c r="T152" i="5" s="1"/>
  <c r="U152" i="5" s="1"/>
  <c r="W152" i="5" s="1"/>
  <c r="S152" i="8"/>
  <c r="T152" i="8" s="1"/>
  <c r="U152" i="8" s="1"/>
  <c r="W152" i="8" s="1"/>
  <c r="Q153" i="5"/>
  <c r="V153" i="5" s="1"/>
  <c r="X153" i="5" s="1"/>
  <c r="Q153" i="8"/>
  <c r="V153" i="8" s="1"/>
  <c r="X153" i="8" s="1"/>
  <c r="W152" i="6"/>
  <c r="V152" i="6"/>
  <c r="U151" i="6"/>
  <c r="W151" i="6"/>
  <c r="S153" i="5" l="1"/>
  <c r="T153" i="5" s="1"/>
  <c r="U153" i="5" s="1"/>
  <c r="W153" i="5" s="1"/>
  <c r="S153" i="8"/>
  <c r="T153" i="8" s="1"/>
  <c r="U153" i="8" s="1"/>
  <c r="W153" i="8" s="1"/>
  <c r="Q154" i="5"/>
  <c r="V154" i="5" s="1"/>
  <c r="X154" i="5" s="1"/>
  <c r="Q154" i="8"/>
  <c r="V154" i="8" s="1"/>
  <c r="X154" i="8" s="1"/>
  <c r="U152" i="6"/>
  <c r="V153" i="6"/>
  <c r="S154" i="5" l="1"/>
  <c r="T154" i="5" s="1"/>
  <c r="U154" i="5" s="1"/>
  <c r="W154" i="5" s="1"/>
  <c r="S154" i="8"/>
  <c r="T154" i="8" s="1"/>
  <c r="U154" i="8" s="1"/>
  <c r="W154" i="8" s="1"/>
  <c r="Q155" i="5"/>
  <c r="V155" i="5" s="1"/>
  <c r="X155" i="5" s="1"/>
  <c r="Q155" i="8"/>
  <c r="V155" i="8" s="1"/>
  <c r="X155" i="8" s="1"/>
  <c r="W154" i="6"/>
  <c r="V154" i="6"/>
  <c r="U153" i="6"/>
  <c r="W153" i="6"/>
  <c r="U154" i="6" l="1"/>
  <c r="Q156" i="5"/>
  <c r="V156" i="5" s="1"/>
  <c r="X156" i="5" s="1"/>
  <c r="Q156" i="8"/>
  <c r="V156" i="8" s="1"/>
  <c r="X156" i="8" s="1"/>
  <c r="S155" i="5"/>
  <c r="T155" i="5" s="1"/>
  <c r="U155" i="5" s="1"/>
  <c r="W155" i="5" s="1"/>
  <c r="S155" i="8"/>
  <c r="T155" i="8" s="1"/>
  <c r="U155" i="8" s="1"/>
  <c r="W155" i="8" s="1"/>
  <c r="V155" i="6"/>
  <c r="S156" i="8"/>
  <c r="T156" i="8" s="1"/>
  <c r="U156" i="8" s="1"/>
  <c r="W156" i="8" s="1"/>
  <c r="Q157" i="5" l="1"/>
  <c r="V157" i="5" s="1"/>
  <c r="X157" i="5" s="1"/>
  <c r="Q157" i="8"/>
  <c r="V157" i="8" s="1"/>
  <c r="X157" i="8" s="1"/>
  <c r="V156" i="6"/>
  <c r="S156" i="5"/>
  <c r="T156" i="5" s="1"/>
  <c r="U156" i="5" s="1"/>
  <c r="W156" i="5" s="1"/>
  <c r="U155" i="6"/>
  <c r="W155" i="6"/>
  <c r="S157" i="5" l="1"/>
  <c r="T157" i="5" s="1"/>
  <c r="U157" i="5" s="1"/>
  <c r="W157" i="5" s="1"/>
  <c r="S157" i="8"/>
  <c r="T157" i="8" s="1"/>
  <c r="U157" i="8" s="1"/>
  <c r="W157" i="8" s="1"/>
  <c r="Q158" i="5"/>
  <c r="V158" i="5" s="1"/>
  <c r="X158" i="5" s="1"/>
  <c r="Q158" i="8"/>
  <c r="V158" i="8" s="1"/>
  <c r="X158" i="8" s="1"/>
  <c r="U156" i="6"/>
  <c r="W156" i="6"/>
  <c r="V157" i="6"/>
  <c r="S158" i="5" l="1"/>
  <c r="T158" i="5" s="1"/>
  <c r="U158" i="5" s="1"/>
  <c r="W158" i="5" s="1"/>
  <c r="S158" i="8"/>
  <c r="T158" i="8" s="1"/>
  <c r="U158" i="8" s="1"/>
  <c r="W158" i="8" s="1"/>
  <c r="Q159" i="5"/>
  <c r="V159" i="5" s="1"/>
  <c r="X159" i="5" s="1"/>
  <c r="Q159" i="8"/>
  <c r="V159" i="8" s="1"/>
  <c r="X159" i="8" s="1"/>
  <c r="U157" i="6"/>
  <c r="W157" i="6"/>
  <c r="W158" i="6"/>
  <c r="V158" i="6"/>
  <c r="S159" i="8"/>
  <c r="T159" i="8" s="1"/>
  <c r="U159" i="8" s="1"/>
  <c r="W159" i="8" s="1"/>
  <c r="Q160" i="5" l="1"/>
  <c r="V160" i="5" s="1"/>
  <c r="X160" i="5" s="1"/>
  <c r="Q160" i="8"/>
  <c r="V160" i="8" s="1"/>
  <c r="X160" i="8" s="1"/>
  <c r="V159" i="6"/>
  <c r="S159" i="5"/>
  <c r="T159" i="5" s="1"/>
  <c r="U159" i="5" s="1"/>
  <c r="W159" i="5" s="1"/>
  <c r="U158" i="6"/>
  <c r="W159" i="6"/>
  <c r="S160" i="5" l="1"/>
  <c r="T160" i="5" s="1"/>
  <c r="U160" i="5" s="1"/>
  <c r="W160" i="5" s="1"/>
  <c r="S160" i="8"/>
  <c r="T160" i="8" s="1"/>
  <c r="U160" i="8" s="1"/>
  <c r="W160" i="8" s="1"/>
  <c r="Q161" i="5"/>
  <c r="V161" i="5" s="1"/>
  <c r="X161" i="5" s="1"/>
  <c r="Q161" i="8"/>
  <c r="V161" i="8" s="1"/>
  <c r="X161" i="8" s="1"/>
  <c r="U159" i="6"/>
  <c r="W160" i="6"/>
  <c r="V160" i="6"/>
  <c r="S161" i="5" l="1"/>
  <c r="T161" i="5" s="1"/>
  <c r="U161" i="5" s="1"/>
  <c r="W161" i="5" s="1"/>
  <c r="S161" i="8"/>
  <c r="T161" i="8" s="1"/>
  <c r="U161" i="8" s="1"/>
  <c r="W161" i="8" s="1"/>
  <c r="Q162" i="5"/>
  <c r="V162" i="5" s="1"/>
  <c r="X162" i="5" s="1"/>
  <c r="Q162" i="8"/>
  <c r="V162" i="8" s="1"/>
  <c r="X162" i="8" s="1"/>
  <c r="U160" i="6"/>
  <c r="W161" i="6"/>
  <c r="V161" i="6"/>
  <c r="Q163" i="5" l="1"/>
  <c r="V163" i="5" s="1"/>
  <c r="X163" i="5" s="1"/>
  <c r="Q163" i="8"/>
  <c r="V163" i="8" s="1"/>
  <c r="X163" i="8" s="1"/>
  <c r="S162" i="5"/>
  <c r="T162" i="5" s="1"/>
  <c r="U162" i="5" s="1"/>
  <c r="W162" i="5" s="1"/>
  <c r="S162" i="8"/>
  <c r="T162" i="8" s="1"/>
  <c r="U162" i="8" s="1"/>
  <c r="W162" i="8" s="1"/>
  <c r="U161" i="6"/>
  <c r="V162" i="6"/>
  <c r="S163" i="8"/>
  <c r="T163" i="8" s="1"/>
  <c r="U163" i="8" s="1"/>
  <c r="W163" i="8" s="1"/>
  <c r="Q164" i="5" l="1"/>
  <c r="V164" i="5" s="1"/>
  <c r="X164" i="5" s="1"/>
  <c r="Q164" i="8"/>
  <c r="V164" i="8" s="1"/>
  <c r="X164" i="8" s="1"/>
  <c r="V163" i="6"/>
  <c r="S163" i="5"/>
  <c r="T163" i="5" s="1"/>
  <c r="U163" i="5" s="1"/>
  <c r="W163" i="5" s="1"/>
  <c r="W163" i="6"/>
  <c r="U162" i="6"/>
  <c r="W162" i="6"/>
  <c r="S164" i="8"/>
  <c r="T164" i="8" s="1"/>
  <c r="U164" i="8" s="1"/>
  <c r="W164" i="8" s="1"/>
  <c r="Q165" i="5" l="1"/>
  <c r="V165" i="5" s="1"/>
  <c r="X165" i="5" s="1"/>
  <c r="Q165" i="8"/>
  <c r="V165" i="8" s="1"/>
  <c r="X165" i="8" s="1"/>
  <c r="V164" i="6"/>
  <c r="S164" i="5"/>
  <c r="T164" i="5" s="1"/>
  <c r="U164" i="5" s="1"/>
  <c r="W164" i="5" s="1"/>
  <c r="U163" i="6"/>
  <c r="W164" i="6"/>
  <c r="S165" i="5" l="1"/>
  <c r="T165" i="5" s="1"/>
  <c r="U165" i="5" s="1"/>
  <c r="W165" i="5" s="1"/>
  <c r="S165" i="8"/>
  <c r="T165" i="8" s="1"/>
  <c r="U165" i="8" s="1"/>
  <c r="W165" i="8" s="1"/>
  <c r="Q166" i="5"/>
  <c r="V166" i="5" s="1"/>
  <c r="X166" i="5" s="1"/>
  <c r="Q166" i="8"/>
  <c r="V166" i="8" s="1"/>
  <c r="X166" i="8" s="1"/>
  <c r="V165" i="6"/>
  <c r="U164" i="6"/>
  <c r="S166" i="8"/>
  <c r="T166" i="8" s="1"/>
  <c r="U166" i="8" s="1"/>
  <c r="W166" i="8" s="1"/>
  <c r="Q167" i="5" l="1"/>
  <c r="V167" i="5" s="1"/>
  <c r="X167" i="5" s="1"/>
  <c r="Q167" i="8"/>
  <c r="V167" i="8" s="1"/>
  <c r="X167" i="8" s="1"/>
  <c r="V166" i="6"/>
  <c r="S166" i="5"/>
  <c r="T166" i="5" s="1"/>
  <c r="U166" i="5" s="1"/>
  <c r="W166" i="5" s="1"/>
  <c r="U165" i="6"/>
  <c r="W165" i="6"/>
  <c r="S167" i="8"/>
  <c r="T167" i="8" s="1"/>
  <c r="U167" i="8" s="1"/>
  <c r="W167" i="8" s="1"/>
  <c r="U167" i="6" l="1"/>
  <c r="Q168" i="5"/>
  <c r="V168" i="5" s="1"/>
  <c r="X168" i="5" s="1"/>
  <c r="Q168" i="8"/>
  <c r="V168" i="8" s="1"/>
  <c r="X168" i="8" s="1"/>
  <c r="V167" i="6"/>
  <c r="S167" i="5"/>
  <c r="T167" i="5" s="1"/>
  <c r="U167" i="5" s="1"/>
  <c r="W167" i="5" s="1"/>
  <c r="U166" i="6"/>
  <c r="W166" i="6"/>
  <c r="S168" i="8"/>
  <c r="T168" i="8" s="1"/>
  <c r="U168" i="8" s="1"/>
  <c r="W168" i="8" s="1"/>
  <c r="W167" i="6" l="1"/>
  <c r="Q169" i="5"/>
  <c r="V169" i="5" s="1"/>
  <c r="X169" i="5" s="1"/>
  <c r="Q169" i="8"/>
  <c r="V169" i="8" s="1"/>
  <c r="X169" i="8" s="1"/>
  <c r="V168" i="6"/>
  <c r="S168" i="5"/>
  <c r="T168" i="5" s="1"/>
  <c r="U168" i="5" s="1"/>
  <c r="W168" i="5" s="1"/>
  <c r="W168" i="6"/>
  <c r="Q170" i="5" l="1"/>
  <c r="V170" i="5" s="1"/>
  <c r="X170" i="5" s="1"/>
  <c r="Q170" i="8"/>
  <c r="V170" i="8" s="1"/>
  <c r="X170" i="8" s="1"/>
  <c r="S169" i="5"/>
  <c r="T169" i="5" s="1"/>
  <c r="U169" i="5" s="1"/>
  <c r="W169" i="5" s="1"/>
  <c r="S169" i="8"/>
  <c r="T169" i="8" s="1"/>
  <c r="U169" i="8" s="1"/>
  <c r="W169" i="8" s="1"/>
  <c r="V169" i="6"/>
  <c r="U168" i="6"/>
  <c r="S170" i="5" l="1"/>
  <c r="T170" i="5" s="1"/>
  <c r="U170" i="5" s="1"/>
  <c r="W170" i="5" s="1"/>
  <c r="S170" i="8"/>
  <c r="T170" i="8" s="1"/>
  <c r="U170" i="8" s="1"/>
  <c r="W170" i="8" s="1"/>
  <c r="Q171" i="5"/>
  <c r="V171" i="5" s="1"/>
  <c r="X171" i="5" s="1"/>
  <c r="Q171" i="8"/>
  <c r="V171" i="8" s="1"/>
  <c r="X171" i="8" s="1"/>
  <c r="W170" i="6"/>
  <c r="V170" i="6"/>
  <c r="U169" i="6"/>
  <c r="W169" i="6"/>
  <c r="Q172" i="5" l="1"/>
  <c r="V172" i="5" s="1"/>
  <c r="X172" i="5" s="1"/>
  <c r="Q172" i="8"/>
  <c r="V172" i="8" s="1"/>
  <c r="X172" i="8" s="1"/>
  <c r="S171" i="5"/>
  <c r="T171" i="5" s="1"/>
  <c r="U171" i="5" s="1"/>
  <c r="W171" i="5" s="1"/>
  <c r="S171" i="8"/>
  <c r="T171" i="8" s="1"/>
  <c r="U171" i="8" s="1"/>
  <c r="W171" i="8" s="1"/>
  <c r="U170" i="6"/>
  <c r="V171" i="6"/>
  <c r="S172" i="8"/>
  <c r="T172" i="8" s="1"/>
  <c r="U172" i="8" s="1"/>
  <c r="W172" i="8" s="1"/>
  <c r="Q173" i="5" l="1"/>
  <c r="V173" i="5" s="1"/>
  <c r="X173" i="5" s="1"/>
  <c r="Q173" i="8"/>
  <c r="V173" i="8" s="1"/>
  <c r="X173" i="8" s="1"/>
  <c r="V172" i="6"/>
  <c r="S172" i="5"/>
  <c r="T172" i="5" s="1"/>
  <c r="U172" i="5" s="1"/>
  <c r="W172" i="5" s="1"/>
  <c r="U171" i="6"/>
  <c r="W171" i="6"/>
  <c r="Q174" i="5" l="1"/>
  <c r="V174" i="5" s="1"/>
  <c r="X174" i="5" s="1"/>
  <c r="Q174" i="8"/>
  <c r="V174" i="8" s="1"/>
  <c r="X174" i="8" s="1"/>
  <c r="S173" i="5"/>
  <c r="T173" i="5" s="1"/>
  <c r="U173" i="5" s="1"/>
  <c r="W173" i="5" s="1"/>
  <c r="S173" i="8"/>
  <c r="T173" i="8" s="1"/>
  <c r="U173" i="8" s="1"/>
  <c r="W173" i="8" s="1"/>
  <c r="U172" i="6"/>
  <c r="W172" i="6"/>
  <c r="V173" i="6"/>
  <c r="S174" i="8"/>
  <c r="T174" i="8" s="1"/>
  <c r="U174" i="8" s="1"/>
  <c r="W174" i="8" s="1"/>
  <c r="Q175" i="5" l="1"/>
  <c r="V175" i="5" s="1"/>
  <c r="X175" i="5" s="1"/>
  <c r="Q175" i="8"/>
  <c r="V175" i="8" s="1"/>
  <c r="X175" i="8" s="1"/>
  <c r="V174" i="6"/>
  <c r="S174" i="5"/>
  <c r="T174" i="5" s="1"/>
  <c r="U174" i="5" s="1"/>
  <c r="W174" i="5" s="1"/>
  <c r="U173" i="6"/>
  <c r="W173" i="6"/>
  <c r="Q176" i="5" l="1"/>
  <c r="V176" i="5" s="1"/>
  <c r="X176" i="5" s="1"/>
  <c r="Q176" i="8"/>
  <c r="V176" i="8" s="1"/>
  <c r="X176" i="8" s="1"/>
  <c r="S175" i="5"/>
  <c r="T175" i="5" s="1"/>
  <c r="U175" i="5" s="1"/>
  <c r="W175" i="5" s="1"/>
  <c r="S175" i="8"/>
  <c r="T175" i="8" s="1"/>
  <c r="U175" i="8" s="1"/>
  <c r="W175" i="8" s="1"/>
  <c r="U174" i="6"/>
  <c r="W174" i="6"/>
  <c r="W175" i="6"/>
  <c r="V175" i="6"/>
  <c r="S176" i="8"/>
  <c r="T176" i="8" s="1"/>
  <c r="U176" i="8" s="1"/>
  <c r="W176" i="8" s="1"/>
  <c r="Q177" i="5" l="1"/>
  <c r="V177" i="5" s="1"/>
  <c r="X177" i="5" s="1"/>
  <c r="Q177" i="8"/>
  <c r="V177" i="8" s="1"/>
  <c r="X177" i="8" s="1"/>
  <c r="V176" i="6"/>
  <c r="S176" i="5"/>
  <c r="T176" i="5" s="1"/>
  <c r="U176" i="5" s="1"/>
  <c r="W176" i="5" s="1"/>
  <c r="U175" i="6"/>
  <c r="S177" i="5" l="1"/>
  <c r="T177" i="5" s="1"/>
  <c r="U177" i="5" s="1"/>
  <c r="W177" i="5" s="1"/>
  <c r="S177" i="8"/>
  <c r="T177" i="8" s="1"/>
  <c r="U177" i="8" s="1"/>
  <c r="W177" i="8" s="1"/>
  <c r="Q178" i="5"/>
  <c r="V178" i="5" s="1"/>
  <c r="X178" i="5" s="1"/>
  <c r="Q178" i="8"/>
  <c r="V178" i="8" s="1"/>
  <c r="X178" i="8" s="1"/>
  <c r="V177" i="6"/>
  <c r="U176" i="6"/>
  <c r="W176" i="6"/>
  <c r="Q179" i="8"/>
  <c r="V179" i="8" s="1"/>
  <c r="X179" i="8" s="1"/>
  <c r="S178" i="8"/>
  <c r="T178" i="8" s="1"/>
  <c r="U178" i="8" s="1"/>
  <c r="W178" i="8" s="1"/>
  <c r="V178" i="6" l="1"/>
  <c r="S178" i="5"/>
  <c r="T178" i="5" s="1"/>
  <c r="U178" i="5" s="1"/>
  <c r="W178" i="5" s="1"/>
  <c r="Q179" i="5"/>
  <c r="V179" i="5" s="1"/>
  <c r="X179" i="5" s="1"/>
  <c r="U177" i="6"/>
  <c r="W177" i="6"/>
  <c r="S179" i="8"/>
  <c r="T179" i="8" s="1"/>
  <c r="U179" i="8" s="1"/>
  <c r="W179" i="8" s="1"/>
  <c r="Q180" i="5" l="1"/>
  <c r="V180" i="5" s="1"/>
  <c r="X180" i="5" s="1"/>
  <c r="Q180" i="8"/>
  <c r="V180" i="8" s="1"/>
  <c r="X180" i="8" s="1"/>
  <c r="V179" i="6"/>
  <c r="S179" i="5"/>
  <c r="T179" i="5" s="1"/>
  <c r="U179" i="5" s="1"/>
  <c r="W179" i="5" s="1"/>
  <c r="U179" i="6"/>
  <c r="U178" i="6"/>
  <c r="W178" i="6"/>
  <c r="S180" i="8"/>
  <c r="T180" i="8" s="1"/>
  <c r="U180" i="8" s="1"/>
  <c r="W180" i="8" s="1"/>
  <c r="W179" i="6" l="1"/>
  <c r="Q181" i="5"/>
  <c r="V181" i="5" s="1"/>
  <c r="X181" i="5" s="1"/>
  <c r="Q181" i="8"/>
  <c r="V181" i="8" s="1"/>
  <c r="X181" i="8" s="1"/>
  <c r="V180" i="6"/>
  <c r="S180" i="5"/>
  <c r="T180" i="5" s="1"/>
  <c r="U180" i="5" s="1"/>
  <c r="W180" i="5" s="1"/>
  <c r="Q182" i="8"/>
  <c r="V182" i="8" s="1"/>
  <c r="X182" i="8" s="1"/>
  <c r="S181" i="5" l="1"/>
  <c r="T181" i="5" s="1"/>
  <c r="U181" i="5" s="1"/>
  <c r="W181" i="5" s="1"/>
  <c r="S181" i="8"/>
  <c r="T181" i="8" s="1"/>
  <c r="U181" i="8" s="1"/>
  <c r="W181" i="8" s="1"/>
  <c r="Q182" i="5"/>
  <c r="V182" i="5" s="1"/>
  <c r="X182" i="5" s="1"/>
  <c r="U180" i="6"/>
  <c r="W180" i="6"/>
  <c r="W181" i="6"/>
  <c r="V181" i="6"/>
  <c r="S182" i="5" l="1"/>
  <c r="T182" i="5" s="1"/>
  <c r="U182" i="5" s="1"/>
  <c r="W182" i="5" s="1"/>
  <c r="S182" i="8"/>
  <c r="T182" i="8" s="1"/>
  <c r="U182" i="8" s="1"/>
  <c r="W182" i="8" s="1"/>
  <c r="Q183" i="5"/>
  <c r="V183" i="5" s="1"/>
  <c r="X183" i="5" s="1"/>
  <c r="Q183" i="8"/>
  <c r="V183" i="8" s="1"/>
  <c r="X183" i="8" s="1"/>
  <c r="V182" i="6"/>
  <c r="U181" i="6"/>
  <c r="Q184" i="5" l="1"/>
  <c r="V184" i="5" s="1"/>
  <c r="X184" i="5" s="1"/>
  <c r="Q184" i="8"/>
  <c r="V184" i="8" s="1"/>
  <c r="X184" i="8" s="1"/>
  <c r="S183" i="5"/>
  <c r="T183" i="5" s="1"/>
  <c r="U183" i="5" s="1"/>
  <c r="W183" i="5" s="1"/>
  <c r="S183" i="8"/>
  <c r="T183" i="8" s="1"/>
  <c r="U183" i="8" s="1"/>
  <c r="W183" i="8" s="1"/>
  <c r="V183" i="6"/>
  <c r="U182" i="6"/>
  <c r="W182" i="6"/>
  <c r="S184" i="8"/>
  <c r="T184" i="8" s="1"/>
  <c r="U184" i="8" s="1"/>
  <c r="W184" i="8" s="1"/>
  <c r="Q185" i="5" l="1"/>
  <c r="V185" i="5" s="1"/>
  <c r="X185" i="5" s="1"/>
  <c r="Q185" i="8"/>
  <c r="V185" i="8" s="1"/>
  <c r="X185" i="8" s="1"/>
  <c r="V184" i="6"/>
  <c r="S184" i="5"/>
  <c r="T184" i="5" s="1"/>
  <c r="U184" i="5" s="1"/>
  <c r="W184" i="5" s="1"/>
  <c r="U183" i="6"/>
  <c r="W183" i="6"/>
  <c r="S185" i="5" l="1"/>
  <c r="T185" i="5" s="1"/>
  <c r="U185" i="5" s="1"/>
  <c r="W185" i="5" s="1"/>
  <c r="S185" i="8"/>
  <c r="T185" i="8" s="1"/>
  <c r="U185" i="8" s="1"/>
  <c r="W185" i="8" s="1"/>
  <c r="Q186" i="5"/>
  <c r="V186" i="5" s="1"/>
  <c r="X186" i="5" s="1"/>
  <c r="Q186" i="8"/>
  <c r="V186" i="8" s="1"/>
  <c r="X186" i="8" s="1"/>
  <c r="U184" i="6"/>
  <c r="W184" i="6"/>
  <c r="V185" i="6"/>
  <c r="S186" i="8"/>
  <c r="T186" i="8" s="1"/>
  <c r="U186" i="8" s="1"/>
  <c r="W186" i="8" s="1"/>
  <c r="Q187" i="5" l="1"/>
  <c r="V187" i="5" s="1"/>
  <c r="X187" i="5" s="1"/>
  <c r="Q187" i="8"/>
  <c r="V187" i="8" s="1"/>
  <c r="X187" i="8" s="1"/>
  <c r="V186" i="6"/>
  <c r="S186" i="5"/>
  <c r="T186" i="5" s="1"/>
  <c r="U186" i="5" s="1"/>
  <c r="W186" i="5" s="1"/>
  <c r="U185" i="6"/>
  <c r="W185" i="6"/>
  <c r="S187" i="5" l="1"/>
  <c r="T187" i="5" s="1"/>
  <c r="U187" i="5" s="1"/>
  <c r="W187" i="5" s="1"/>
  <c r="S187" i="8"/>
  <c r="T187" i="8" s="1"/>
  <c r="U187" i="8" s="1"/>
  <c r="W187" i="8" s="1"/>
  <c r="Q188" i="5"/>
  <c r="V188" i="5" s="1"/>
  <c r="X188" i="5" s="1"/>
  <c r="Q188" i="8"/>
  <c r="V188" i="8" s="1"/>
  <c r="X188" i="8" s="1"/>
  <c r="U186" i="6"/>
  <c r="W186" i="6"/>
  <c r="W187" i="6"/>
  <c r="V187" i="6"/>
  <c r="S188" i="5" l="1"/>
  <c r="T188" i="5" s="1"/>
  <c r="U188" i="5" s="1"/>
  <c r="W188" i="5" s="1"/>
  <c r="S188" i="8"/>
  <c r="T188" i="8" s="1"/>
  <c r="U188" i="8" s="1"/>
  <c r="W188" i="8" s="1"/>
  <c r="Q189" i="5"/>
  <c r="V189" i="5" s="1"/>
  <c r="X189" i="5" s="1"/>
  <c r="Q189" i="8"/>
  <c r="V189" i="8" s="1"/>
  <c r="X189" i="8" s="1"/>
  <c r="V188" i="6"/>
  <c r="U187" i="6"/>
  <c r="S189" i="5" l="1"/>
  <c r="T189" i="5" s="1"/>
  <c r="U189" i="5" s="1"/>
  <c r="W189" i="5" s="1"/>
  <c r="S189" i="8"/>
  <c r="T189" i="8" s="1"/>
  <c r="U189" i="8" s="1"/>
  <c r="W189" i="8" s="1"/>
  <c r="Q190" i="5"/>
  <c r="V190" i="5" s="1"/>
  <c r="X190" i="5" s="1"/>
  <c r="Q190" i="8"/>
  <c r="V190" i="8" s="1"/>
  <c r="X190" i="8" s="1"/>
  <c r="V189" i="6"/>
  <c r="U188" i="6"/>
  <c r="W188" i="6"/>
  <c r="Q191" i="5" l="1"/>
  <c r="V191" i="5" s="1"/>
  <c r="X191" i="5" s="1"/>
  <c r="Q191" i="8"/>
  <c r="V191" i="8" s="1"/>
  <c r="X191" i="8" s="1"/>
  <c r="S190" i="5"/>
  <c r="T190" i="5" s="1"/>
  <c r="U190" i="5" s="1"/>
  <c r="W190" i="5" s="1"/>
  <c r="S190" i="8"/>
  <c r="T190" i="8" s="1"/>
  <c r="U190" i="8" s="1"/>
  <c r="W190" i="8" s="1"/>
  <c r="W190" i="6"/>
  <c r="V190" i="6"/>
  <c r="U189" i="6"/>
  <c r="W189" i="6"/>
  <c r="Q192" i="5" l="1"/>
  <c r="V192" i="5" s="1"/>
  <c r="X192" i="5" s="1"/>
  <c r="Q192" i="8"/>
  <c r="V192" i="8" s="1"/>
  <c r="X192" i="8" s="1"/>
  <c r="S191" i="5"/>
  <c r="T191" i="5" s="1"/>
  <c r="U191" i="5" s="1"/>
  <c r="W191" i="5" s="1"/>
  <c r="S191" i="8"/>
  <c r="T191" i="8" s="1"/>
  <c r="U191" i="8" s="1"/>
  <c r="W191" i="8" s="1"/>
  <c r="U190" i="6"/>
  <c r="V191" i="6"/>
  <c r="S192" i="8"/>
  <c r="T192" i="8" s="1"/>
  <c r="U192" i="8" s="1"/>
  <c r="W192" i="8" s="1"/>
  <c r="Q193" i="5" l="1"/>
  <c r="V193" i="5" s="1"/>
  <c r="X193" i="5" s="1"/>
  <c r="Q193" i="8"/>
  <c r="V193" i="8" s="1"/>
  <c r="X193" i="8" s="1"/>
  <c r="V192" i="6"/>
  <c r="S192" i="5"/>
  <c r="T192" i="5" s="1"/>
  <c r="U192" i="5" s="1"/>
  <c r="W192" i="5" s="1"/>
  <c r="U191" i="6"/>
  <c r="W191" i="6"/>
  <c r="S193" i="5" l="1"/>
  <c r="T193" i="5" s="1"/>
  <c r="U193" i="5" s="1"/>
  <c r="W193" i="5" s="1"/>
  <c r="S193" i="8"/>
  <c r="T193" i="8" s="1"/>
  <c r="U193" i="8" s="1"/>
  <c r="W193" i="8" s="1"/>
  <c r="Q194" i="5"/>
  <c r="V194" i="5" s="1"/>
  <c r="X194" i="5" s="1"/>
  <c r="Q194" i="8"/>
  <c r="V194" i="8" s="1"/>
  <c r="X194" i="8" s="1"/>
  <c r="U192" i="6"/>
  <c r="W192" i="6"/>
  <c r="V193" i="6"/>
  <c r="S194" i="8"/>
  <c r="T194" i="8" s="1"/>
  <c r="U194" i="8" s="1"/>
  <c r="W194" i="8" s="1"/>
  <c r="Q195" i="5" l="1"/>
  <c r="V195" i="5" s="1"/>
  <c r="X195" i="5" s="1"/>
  <c r="Q195" i="8"/>
  <c r="V195" i="8" s="1"/>
  <c r="X195" i="8" s="1"/>
  <c r="V194" i="6"/>
  <c r="S194" i="5"/>
  <c r="T194" i="5" s="1"/>
  <c r="U194" i="5" s="1"/>
  <c r="W194" i="5" s="1"/>
  <c r="U193" i="6"/>
  <c r="W193" i="6"/>
  <c r="S195" i="5" l="1"/>
  <c r="T195" i="5" s="1"/>
  <c r="U195" i="5" s="1"/>
  <c r="W195" i="5" s="1"/>
  <c r="S195" i="8"/>
  <c r="T195" i="8" s="1"/>
  <c r="U195" i="8" s="1"/>
  <c r="W195" i="8" s="1"/>
  <c r="Q196" i="5"/>
  <c r="V196" i="5" s="1"/>
  <c r="X196" i="5" s="1"/>
  <c r="Q196" i="8"/>
  <c r="V196" i="8" s="1"/>
  <c r="X196" i="8" s="1"/>
  <c r="U194" i="6"/>
  <c r="W194" i="6"/>
  <c r="W195" i="6"/>
  <c r="V195" i="6"/>
  <c r="S196" i="5" l="1"/>
  <c r="T196" i="5" s="1"/>
  <c r="U196" i="5" s="1"/>
  <c r="W196" i="5" s="1"/>
  <c r="S196" i="8"/>
  <c r="T196" i="8" s="1"/>
  <c r="U196" i="8" s="1"/>
  <c r="W196" i="8" s="1"/>
  <c r="Q197" i="5"/>
  <c r="V197" i="5" s="1"/>
  <c r="X197" i="5" s="1"/>
  <c r="Q197" i="8"/>
  <c r="V197" i="8" s="1"/>
  <c r="X197" i="8" s="1"/>
  <c r="V196" i="6"/>
  <c r="U195" i="6"/>
  <c r="Q198" i="8"/>
  <c r="V198" i="8" s="1"/>
  <c r="X198" i="8" s="1"/>
  <c r="S197" i="8"/>
  <c r="T197" i="8" s="1"/>
  <c r="U197" i="8" s="1"/>
  <c r="W197" i="8" s="1"/>
  <c r="V197" i="6" l="1"/>
  <c r="S197" i="5"/>
  <c r="T197" i="5" s="1"/>
  <c r="U197" i="5" s="1"/>
  <c r="W197" i="5" s="1"/>
  <c r="Q198" i="5"/>
  <c r="V198" i="5" s="1"/>
  <c r="X198" i="5" s="1"/>
  <c r="U196" i="6"/>
  <c r="W196" i="6"/>
  <c r="S198" i="8"/>
  <c r="T198" i="8" s="1"/>
  <c r="U198" i="8" s="1"/>
  <c r="W198" i="8" s="1"/>
  <c r="Q199" i="5" l="1"/>
  <c r="V199" i="5" s="1"/>
  <c r="X199" i="5" s="1"/>
  <c r="Q199" i="8"/>
  <c r="V199" i="8" s="1"/>
  <c r="X199" i="8" s="1"/>
  <c r="V198" i="6"/>
  <c r="S198" i="5"/>
  <c r="T198" i="5" s="1"/>
  <c r="U198" i="5" s="1"/>
  <c r="W198" i="5" s="1"/>
  <c r="W198" i="6"/>
  <c r="U197" i="6"/>
  <c r="W197" i="6"/>
  <c r="S199" i="8"/>
  <c r="T199" i="8" s="1"/>
  <c r="U199" i="8" s="1"/>
  <c r="W199" i="8" s="1"/>
  <c r="U198" i="6" l="1"/>
  <c r="Q200" i="5"/>
  <c r="V200" i="5" s="1"/>
  <c r="X200" i="5" s="1"/>
  <c r="Q200" i="8"/>
  <c r="V200" i="8" s="1"/>
  <c r="X200" i="8" s="1"/>
  <c r="V199" i="6"/>
  <c r="S199" i="5"/>
  <c r="T199" i="5" s="1"/>
  <c r="U199" i="5" s="1"/>
  <c r="W199" i="5" s="1"/>
  <c r="S200" i="5" l="1"/>
  <c r="T200" i="5" s="1"/>
  <c r="U200" i="5" s="1"/>
  <c r="W200" i="5" s="1"/>
  <c r="S200" i="8"/>
  <c r="T200" i="8" s="1"/>
  <c r="U200" i="8" s="1"/>
  <c r="W200" i="8" s="1"/>
  <c r="Q201" i="5"/>
  <c r="V201" i="5" s="1"/>
  <c r="X201" i="5" s="1"/>
  <c r="Q201" i="8"/>
  <c r="V201" i="8" s="1"/>
  <c r="X201" i="8" s="1"/>
  <c r="V200" i="6"/>
  <c r="U199" i="6"/>
  <c r="W199" i="6"/>
  <c r="Q202" i="8"/>
  <c r="V202" i="8" s="1"/>
  <c r="X202" i="8" s="1"/>
  <c r="S201" i="8"/>
  <c r="T201" i="8" s="1"/>
  <c r="U201" i="8" s="1"/>
  <c r="W201" i="8" s="1"/>
  <c r="V201" i="6" l="1"/>
  <c r="S201" i="5"/>
  <c r="T201" i="5" s="1"/>
  <c r="U201" i="5" s="1"/>
  <c r="W201" i="5" s="1"/>
  <c r="Q202" i="5"/>
  <c r="V202" i="5" s="1"/>
  <c r="X202" i="5" s="1"/>
  <c r="U200" i="6"/>
  <c r="W200" i="6"/>
  <c r="Q203" i="5" l="1"/>
  <c r="V203" i="5" s="1"/>
  <c r="X203" i="5" s="1"/>
  <c r="Q203" i="8"/>
  <c r="V203" i="8" s="1"/>
  <c r="X203" i="8" s="1"/>
  <c r="S202" i="5"/>
  <c r="T202" i="5" s="1"/>
  <c r="U202" i="5" s="1"/>
  <c r="W202" i="5" s="1"/>
  <c r="S202" i="8"/>
  <c r="T202" i="8" s="1"/>
  <c r="U202" i="8" s="1"/>
  <c r="W202" i="8" s="1"/>
  <c r="U201" i="6"/>
  <c r="W201" i="6"/>
  <c r="W202" i="6"/>
  <c r="V202" i="6"/>
  <c r="Q204" i="5" l="1"/>
  <c r="V204" i="5" s="1"/>
  <c r="X204" i="5" s="1"/>
  <c r="Q204" i="8"/>
  <c r="V204" i="8" s="1"/>
  <c r="X204" i="8" s="1"/>
  <c r="S203" i="5"/>
  <c r="T203" i="5" s="1"/>
  <c r="U203" i="5" s="1"/>
  <c r="W203" i="5" s="1"/>
  <c r="S203" i="8"/>
  <c r="T203" i="8" s="1"/>
  <c r="U203" i="8" s="1"/>
  <c r="W203" i="8" s="1"/>
  <c r="V203" i="6"/>
  <c r="U202" i="6"/>
  <c r="S204" i="8"/>
  <c r="T204" i="8" s="1"/>
  <c r="U204" i="8" s="1"/>
  <c r="W204" i="8" s="1"/>
  <c r="Q205" i="5" l="1"/>
  <c r="V205" i="5" s="1"/>
  <c r="X205" i="5" s="1"/>
  <c r="Q205" i="8"/>
  <c r="V205" i="8" s="1"/>
  <c r="X205" i="8" s="1"/>
  <c r="V204" i="6"/>
  <c r="S204" i="5"/>
  <c r="T204" i="5" s="1"/>
  <c r="U204" i="5" s="1"/>
  <c r="W204" i="5" s="1"/>
  <c r="W204" i="6"/>
  <c r="U203" i="6"/>
  <c r="W203" i="6"/>
  <c r="S205" i="8"/>
  <c r="T205" i="8" s="1"/>
  <c r="U205" i="8" s="1"/>
  <c r="W205" i="8" s="1"/>
  <c r="Q206" i="5" l="1"/>
  <c r="V206" i="5" s="1"/>
  <c r="X206" i="5" s="1"/>
  <c r="Q206" i="8"/>
  <c r="V206" i="8" s="1"/>
  <c r="X206" i="8" s="1"/>
  <c r="U204" i="6"/>
  <c r="V205" i="6"/>
  <c r="S205" i="5"/>
  <c r="T205" i="5" s="1"/>
  <c r="U205" i="5" s="1"/>
  <c r="W205" i="5" s="1"/>
  <c r="S206" i="5" l="1"/>
  <c r="T206" i="5" s="1"/>
  <c r="U206" i="5" s="1"/>
  <c r="W206" i="5" s="1"/>
  <c r="S206" i="8"/>
  <c r="T206" i="8" s="1"/>
  <c r="U206" i="8" s="1"/>
  <c r="W206" i="8" s="1"/>
  <c r="Q207" i="5"/>
  <c r="V207" i="5" s="1"/>
  <c r="X207" i="5" s="1"/>
  <c r="Q207" i="8"/>
  <c r="V207" i="8" s="1"/>
  <c r="X207" i="8" s="1"/>
  <c r="V206" i="6"/>
  <c r="U205" i="6"/>
  <c r="W205" i="6"/>
  <c r="Q208" i="8"/>
  <c r="V208" i="8" s="1"/>
  <c r="X208" i="8" s="1"/>
  <c r="S207" i="8"/>
  <c r="T207" i="8" s="1"/>
  <c r="U207" i="8" s="1"/>
  <c r="W207" i="8" s="1"/>
  <c r="V207" i="6" l="1"/>
  <c r="S207" i="5"/>
  <c r="T207" i="5" s="1"/>
  <c r="U207" i="5" s="1"/>
  <c r="W207" i="5" s="1"/>
  <c r="Q208" i="5"/>
  <c r="V208" i="5" s="1"/>
  <c r="X208" i="5" s="1"/>
  <c r="U206" i="6"/>
  <c r="W206" i="6"/>
  <c r="S208" i="5" l="1"/>
  <c r="T208" i="5" s="1"/>
  <c r="U208" i="5" s="1"/>
  <c r="W208" i="5" s="1"/>
  <c r="S208" i="8"/>
  <c r="T208" i="8" s="1"/>
  <c r="U208" i="8" s="1"/>
  <c r="W208" i="8" s="1"/>
  <c r="Q209" i="5"/>
  <c r="V209" i="5" s="1"/>
  <c r="X209" i="5" s="1"/>
  <c r="Q209" i="8"/>
  <c r="V209" i="8" s="1"/>
  <c r="X209" i="8" s="1"/>
  <c r="U207" i="6"/>
  <c r="W207" i="6"/>
  <c r="W208" i="6"/>
  <c r="V208" i="6"/>
  <c r="S209" i="5" l="1"/>
  <c r="T209" i="5" s="1"/>
  <c r="U209" i="5" s="1"/>
  <c r="W209" i="5" s="1"/>
  <c r="S209" i="8"/>
  <c r="T209" i="8" s="1"/>
  <c r="U209" i="8" s="1"/>
  <c r="W209" i="8" s="1"/>
  <c r="Q210" i="5"/>
  <c r="V210" i="5" s="1"/>
  <c r="X210" i="5" s="1"/>
  <c r="Q210" i="8"/>
  <c r="V210" i="8" s="1"/>
  <c r="X210" i="8" s="1"/>
  <c r="V209" i="6"/>
  <c r="U208" i="6"/>
  <c r="S210" i="5" l="1"/>
  <c r="T210" i="5" s="1"/>
  <c r="U210" i="5" s="1"/>
  <c r="W210" i="5" s="1"/>
  <c r="S210" i="8"/>
  <c r="T210" i="8" s="1"/>
  <c r="U210" i="8" s="1"/>
  <c r="W210" i="8" s="1"/>
  <c r="Q211" i="5"/>
  <c r="V211" i="5" s="1"/>
  <c r="X211" i="5" s="1"/>
  <c r="Q211" i="8"/>
  <c r="V211" i="8" s="1"/>
  <c r="X211" i="8" s="1"/>
  <c r="W210" i="6"/>
  <c r="V210" i="6"/>
  <c r="U209" i="6"/>
  <c r="W209" i="6"/>
  <c r="S211" i="8"/>
  <c r="T211" i="8" s="1"/>
  <c r="U211" i="8" s="1"/>
  <c r="W211" i="8" s="1"/>
  <c r="Q212" i="5" l="1"/>
  <c r="V212" i="5" s="1"/>
  <c r="X212" i="5" s="1"/>
  <c r="Q212" i="8"/>
  <c r="V212" i="8" s="1"/>
  <c r="X212" i="8" s="1"/>
  <c r="U210" i="6"/>
  <c r="V211" i="6"/>
  <c r="S211" i="5"/>
  <c r="T211" i="5" s="1"/>
  <c r="U211" i="5" s="1"/>
  <c r="W211" i="5" s="1"/>
  <c r="Q213" i="8"/>
  <c r="V213" i="8" s="1"/>
  <c r="X213" i="8" s="1"/>
  <c r="S212" i="5" l="1"/>
  <c r="T212" i="5" s="1"/>
  <c r="U212" i="5" s="1"/>
  <c r="W212" i="5" s="1"/>
  <c r="S212" i="8"/>
  <c r="T212" i="8" s="1"/>
  <c r="U212" i="8" s="1"/>
  <c r="W212" i="8" s="1"/>
  <c r="Q213" i="5"/>
  <c r="V213" i="5" s="1"/>
  <c r="X213" i="5" s="1"/>
  <c r="U211" i="6"/>
  <c r="W211" i="6"/>
  <c r="V212" i="6"/>
  <c r="Q214" i="8"/>
  <c r="V214" i="8" s="1"/>
  <c r="X214" i="8" s="1"/>
  <c r="S213" i="8"/>
  <c r="T213" i="8" s="1"/>
  <c r="U213" i="8" s="1"/>
  <c r="W213" i="8" s="1"/>
  <c r="Q214" i="5" l="1"/>
  <c r="V214" i="5" s="1"/>
  <c r="X214" i="5" s="1"/>
  <c r="V213" i="6"/>
  <c r="S213" i="5"/>
  <c r="T213" i="5" s="1"/>
  <c r="U213" i="5" s="1"/>
  <c r="W213" i="5" s="1"/>
  <c r="U212" i="6"/>
  <c r="W212" i="6"/>
  <c r="S214" i="8"/>
  <c r="T214" i="8" s="1"/>
  <c r="U214" i="8" s="1"/>
  <c r="W214" i="8" s="1"/>
  <c r="Q215" i="5" l="1"/>
  <c r="V215" i="5" s="1"/>
  <c r="X215" i="5" s="1"/>
  <c r="Q215" i="8"/>
  <c r="V215" i="8" s="1"/>
  <c r="X215" i="8" s="1"/>
  <c r="V214" i="6"/>
  <c r="S214" i="5"/>
  <c r="T214" i="5" s="1"/>
  <c r="U214" i="5" s="1"/>
  <c r="W214" i="5" s="1"/>
  <c r="U213" i="6"/>
  <c r="W213" i="6"/>
  <c r="S215" i="8"/>
  <c r="T215" i="8" s="1"/>
  <c r="U215" i="8" s="1"/>
  <c r="W215" i="8" s="1"/>
  <c r="Q216" i="5" l="1"/>
  <c r="V216" i="5" s="1"/>
  <c r="X216" i="5" s="1"/>
  <c r="Q216" i="8"/>
  <c r="V216" i="8" s="1"/>
  <c r="X216" i="8" s="1"/>
  <c r="V215" i="6"/>
  <c r="S215" i="5"/>
  <c r="T215" i="5" s="1"/>
  <c r="U215" i="5" s="1"/>
  <c r="W215" i="5" s="1"/>
  <c r="W214" i="6"/>
  <c r="U214" i="6"/>
  <c r="Q217" i="5" l="1"/>
  <c r="V217" i="5" s="1"/>
  <c r="X217" i="5" s="1"/>
  <c r="Q217" i="8"/>
  <c r="V217" i="8" s="1"/>
  <c r="X217" i="8" s="1"/>
  <c r="S216" i="5"/>
  <c r="T216" i="5" s="1"/>
  <c r="U216" i="5" s="1"/>
  <c r="W216" i="5" s="1"/>
  <c r="S216" i="8"/>
  <c r="T216" i="8" s="1"/>
  <c r="U216" i="8" s="1"/>
  <c r="W216" i="8" s="1"/>
  <c r="V216" i="6"/>
  <c r="U215" i="6"/>
  <c r="W215" i="6"/>
  <c r="S217" i="8"/>
  <c r="T217" i="8" s="1"/>
  <c r="U217" i="8" s="1"/>
  <c r="W217" i="8" s="1"/>
  <c r="Q218" i="5" l="1"/>
  <c r="V218" i="5" s="1"/>
  <c r="X218" i="5" s="1"/>
  <c r="Q218" i="8"/>
  <c r="V218" i="8" s="1"/>
  <c r="X218" i="8" s="1"/>
  <c r="V217" i="6"/>
  <c r="S217" i="5"/>
  <c r="T217" i="5" s="1"/>
  <c r="U217" i="5" s="1"/>
  <c r="W217" i="5" s="1"/>
  <c r="U216" i="6"/>
  <c r="W216" i="6"/>
  <c r="S218" i="8"/>
  <c r="T218" i="8" s="1"/>
  <c r="U218" i="8" s="1"/>
  <c r="W218" i="8" s="1"/>
  <c r="Q219" i="5" l="1"/>
  <c r="V219" i="5" s="1"/>
  <c r="X219" i="5" s="1"/>
  <c r="Q219" i="8"/>
  <c r="V219" i="8" s="1"/>
  <c r="X219" i="8" s="1"/>
  <c r="V218" i="6"/>
  <c r="S218" i="5"/>
  <c r="T218" i="5" s="1"/>
  <c r="U218" i="5" s="1"/>
  <c r="W218" i="5" s="1"/>
  <c r="W218" i="6"/>
  <c r="U217" i="6"/>
  <c r="W217" i="6"/>
  <c r="U218" i="6" l="1"/>
  <c r="S219" i="5"/>
  <c r="T219" i="5" s="1"/>
  <c r="U219" i="5" s="1"/>
  <c r="W219" i="5" s="1"/>
  <c r="S219" i="8"/>
  <c r="T219" i="8" s="1"/>
  <c r="U219" i="8" s="1"/>
  <c r="W219" i="8" s="1"/>
  <c r="Q220" i="5"/>
  <c r="V220" i="5" s="1"/>
  <c r="X220" i="5" s="1"/>
  <c r="Q220" i="8"/>
  <c r="V220" i="8" s="1"/>
  <c r="X220" i="8" s="1"/>
  <c r="W219" i="6"/>
  <c r="V219" i="6"/>
  <c r="S220" i="5" l="1"/>
  <c r="T220" i="5" s="1"/>
  <c r="U220" i="5" s="1"/>
  <c r="W220" i="5" s="1"/>
  <c r="S220" i="8"/>
  <c r="T220" i="8" s="1"/>
  <c r="U220" i="8" s="1"/>
  <c r="W220" i="8" s="1"/>
  <c r="Q221" i="5"/>
  <c r="V221" i="5" s="1"/>
  <c r="X221" i="5" s="1"/>
  <c r="Q221" i="8"/>
  <c r="V221" i="8" s="1"/>
  <c r="X221" i="8" s="1"/>
  <c r="U219" i="6"/>
  <c r="W220" i="6"/>
  <c r="V220" i="6"/>
  <c r="Q222" i="5" l="1"/>
  <c r="V222" i="5" s="1"/>
  <c r="X222" i="5" s="1"/>
  <c r="Q222" i="8"/>
  <c r="V222" i="8" s="1"/>
  <c r="X222" i="8" s="1"/>
  <c r="S221" i="5"/>
  <c r="T221" i="5" s="1"/>
  <c r="U221" i="5" s="1"/>
  <c r="W221" i="5" s="1"/>
  <c r="S221" i="8"/>
  <c r="T221" i="8" s="1"/>
  <c r="U221" i="8" s="1"/>
  <c r="W221" i="8" s="1"/>
  <c r="U220" i="6"/>
  <c r="V221" i="6"/>
  <c r="Q223" i="5" l="1"/>
  <c r="V223" i="5" s="1"/>
  <c r="X223" i="5" s="1"/>
  <c r="Q223" i="8"/>
  <c r="V223" i="8" s="1"/>
  <c r="X223" i="8" s="1"/>
  <c r="S222" i="5"/>
  <c r="T222" i="5" s="1"/>
  <c r="U222" i="5" s="1"/>
  <c r="W222" i="5" s="1"/>
  <c r="S222" i="8"/>
  <c r="T222" i="8" s="1"/>
  <c r="U222" i="8" s="1"/>
  <c r="W222" i="8" s="1"/>
  <c r="W222" i="6"/>
  <c r="V222" i="6"/>
  <c r="U221" i="6"/>
  <c r="W221" i="6"/>
  <c r="Q224" i="5" l="1"/>
  <c r="V224" i="5" s="1"/>
  <c r="X224" i="5" s="1"/>
  <c r="Q224" i="8"/>
  <c r="V224" i="8" s="1"/>
  <c r="X224" i="8" s="1"/>
  <c r="S223" i="5"/>
  <c r="T223" i="5" s="1"/>
  <c r="U223" i="5" s="1"/>
  <c r="W223" i="5" s="1"/>
  <c r="S223" i="8"/>
  <c r="T223" i="8" s="1"/>
  <c r="U223" i="8" s="1"/>
  <c r="W223" i="8" s="1"/>
  <c r="U222" i="6"/>
  <c r="W223" i="6"/>
  <c r="V223" i="6"/>
  <c r="S224" i="5" l="1"/>
  <c r="T224" i="5" s="1"/>
  <c r="U224" i="5" s="1"/>
  <c r="W224" i="5" s="1"/>
  <c r="S224" i="8"/>
  <c r="T224" i="8" s="1"/>
  <c r="U224" i="8" s="1"/>
  <c r="W224" i="8" s="1"/>
  <c r="Q225" i="5"/>
  <c r="V225" i="5" s="1"/>
  <c r="X225" i="5" s="1"/>
  <c r="Q225" i="8"/>
  <c r="V225" i="8" s="1"/>
  <c r="X225" i="8" s="1"/>
  <c r="U223" i="6"/>
  <c r="W224" i="6"/>
  <c r="V224" i="6"/>
  <c r="S225" i="5" l="1"/>
  <c r="T225" i="5" s="1"/>
  <c r="U225" i="5" s="1"/>
  <c r="W225" i="5" s="1"/>
  <c r="S225" i="8"/>
  <c r="T225" i="8" s="1"/>
  <c r="U225" i="8" s="1"/>
  <c r="W225" i="8" s="1"/>
  <c r="Q226" i="5"/>
  <c r="V226" i="5" s="1"/>
  <c r="X226" i="5" s="1"/>
  <c r="Q226" i="8"/>
  <c r="V226" i="8" s="1"/>
  <c r="X226" i="8" s="1"/>
  <c r="W225" i="6"/>
  <c r="V225" i="6"/>
  <c r="U224" i="6"/>
  <c r="Q227" i="5" l="1"/>
  <c r="V227" i="5" s="1"/>
  <c r="X227" i="5" s="1"/>
  <c r="Q227" i="8"/>
  <c r="V227" i="8" s="1"/>
  <c r="X227" i="8" s="1"/>
  <c r="S226" i="5"/>
  <c r="T226" i="5" s="1"/>
  <c r="U226" i="5" s="1"/>
  <c r="W226" i="5" s="1"/>
  <c r="S226" i="8"/>
  <c r="T226" i="8" s="1"/>
  <c r="U226" i="8" s="1"/>
  <c r="W226" i="8" s="1"/>
  <c r="U225" i="6"/>
  <c r="V226" i="6"/>
  <c r="S227" i="8"/>
  <c r="T227" i="8" s="1"/>
  <c r="U227" i="8" s="1"/>
  <c r="W227" i="8" s="1"/>
  <c r="Q228" i="5" l="1"/>
  <c r="V228" i="5" s="1"/>
  <c r="X228" i="5" s="1"/>
  <c r="Q228" i="8"/>
  <c r="V228" i="8" s="1"/>
  <c r="X228" i="8" s="1"/>
  <c r="V227" i="6"/>
  <c r="S227" i="5"/>
  <c r="T227" i="5" s="1"/>
  <c r="U227" i="5" s="1"/>
  <c r="W227" i="5" s="1"/>
  <c r="U226" i="6"/>
  <c r="W226" i="6"/>
  <c r="W227" i="6"/>
  <c r="S228" i="5" l="1"/>
  <c r="T228" i="5" s="1"/>
  <c r="U228" i="5" s="1"/>
  <c r="W228" i="5" s="1"/>
  <c r="S228" i="8"/>
  <c r="T228" i="8" s="1"/>
  <c r="U228" i="8" s="1"/>
  <c r="W228" i="8" s="1"/>
  <c r="Q229" i="5"/>
  <c r="V229" i="5" s="1"/>
  <c r="X229" i="5" s="1"/>
  <c r="Q229" i="8"/>
  <c r="V229" i="8" s="1"/>
  <c r="X229" i="8" s="1"/>
  <c r="V228" i="6"/>
  <c r="U227" i="6"/>
  <c r="Q230" i="8"/>
  <c r="V230" i="8" s="1"/>
  <c r="X230" i="8" s="1"/>
  <c r="S229" i="8"/>
  <c r="T229" i="8" s="1"/>
  <c r="U229" i="8" s="1"/>
  <c r="W229" i="8" s="1"/>
  <c r="V229" i="6" l="1"/>
  <c r="S229" i="5"/>
  <c r="T229" i="5" s="1"/>
  <c r="U229" i="5" s="1"/>
  <c r="W229" i="5" s="1"/>
  <c r="Q230" i="5"/>
  <c r="V230" i="5" s="1"/>
  <c r="X230" i="5" s="1"/>
  <c r="U228" i="6"/>
  <c r="W228" i="6"/>
  <c r="Q231" i="8"/>
  <c r="V231" i="8" s="1"/>
  <c r="X231" i="8" s="1"/>
  <c r="S230" i="5" l="1"/>
  <c r="T230" i="5" s="1"/>
  <c r="U230" i="5" s="1"/>
  <c r="W230" i="5" s="1"/>
  <c r="S230" i="8"/>
  <c r="T230" i="8" s="1"/>
  <c r="U230" i="8" s="1"/>
  <c r="W230" i="8" s="1"/>
  <c r="Q231" i="5"/>
  <c r="V231" i="5" s="1"/>
  <c r="X231" i="5" s="1"/>
  <c r="U229" i="6"/>
  <c r="W229" i="6"/>
  <c r="W230" i="6"/>
  <c r="V230" i="6"/>
  <c r="Q232" i="5" l="1"/>
  <c r="V232" i="5" s="1"/>
  <c r="X232" i="5" s="1"/>
  <c r="Q232" i="8"/>
  <c r="V232" i="8" s="1"/>
  <c r="X232" i="8" s="1"/>
  <c r="S231" i="5"/>
  <c r="T231" i="5" s="1"/>
  <c r="U231" i="5" s="1"/>
  <c r="W231" i="5" s="1"/>
  <c r="S231" i="8"/>
  <c r="T231" i="8" s="1"/>
  <c r="U231" i="8" s="1"/>
  <c r="W231" i="8" s="1"/>
  <c r="U230" i="6"/>
  <c r="V231" i="6"/>
  <c r="S232" i="5" l="1"/>
  <c r="T232" i="5" s="1"/>
  <c r="U232" i="5" s="1"/>
  <c r="W232" i="5" s="1"/>
  <c r="S232" i="8"/>
  <c r="T232" i="8" s="1"/>
  <c r="U232" i="8" s="1"/>
  <c r="W232" i="8" s="1"/>
  <c r="Q233" i="5"/>
  <c r="V233" i="5" s="1"/>
  <c r="X233" i="5" s="1"/>
  <c r="Q233" i="8"/>
  <c r="V233" i="8" s="1"/>
  <c r="X233" i="8" s="1"/>
  <c r="V232" i="6"/>
  <c r="U231" i="6"/>
  <c r="W231" i="6"/>
  <c r="S233" i="8"/>
  <c r="T233" i="8" s="1"/>
  <c r="U233" i="8" s="1"/>
  <c r="W233" i="8" s="1"/>
  <c r="Q234" i="5" l="1"/>
  <c r="V234" i="5" s="1"/>
  <c r="X234" i="5" s="1"/>
  <c r="Q234" i="8"/>
  <c r="V234" i="8" s="1"/>
  <c r="X234" i="8" s="1"/>
  <c r="V233" i="6"/>
  <c r="S233" i="5"/>
  <c r="T233" i="5" s="1"/>
  <c r="U233" i="5" s="1"/>
  <c r="W233" i="5" s="1"/>
  <c r="U232" i="6"/>
  <c r="W232" i="6"/>
  <c r="S234" i="8"/>
  <c r="T234" i="8" s="1"/>
  <c r="U234" i="8" s="1"/>
  <c r="W234" i="8" s="1"/>
  <c r="Q235" i="5" l="1"/>
  <c r="V235" i="5" s="1"/>
  <c r="X235" i="5" s="1"/>
  <c r="Q235" i="8"/>
  <c r="V235" i="8" s="1"/>
  <c r="X235" i="8" s="1"/>
  <c r="V234" i="6"/>
  <c r="S234" i="5"/>
  <c r="T234" i="5" s="1"/>
  <c r="U234" i="5" s="1"/>
  <c r="W234" i="5" s="1"/>
  <c r="U233" i="6"/>
  <c r="W233" i="6"/>
  <c r="S235" i="8"/>
  <c r="T235" i="8" s="1"/>
  <c r="U235" i="8" s="1"/>
  <c r="W235" i="8" s="1"/>
  <c r="Q236" i="5" l="1"/>
  <c r="V236" i="5" s="1"/>
  <c r="X236" i="5" s="1"/>
  <c r="Q236" i="8"/>
  <c r="V236" i="8" s="1"/>
  <c r="X236" i="8" s="1"/>
  <c r="V235" i="6"/>
  <c r="S235" i="5"/>
  <c r="T235" i="5" s="1"/>
  <c r="U235" i="5" s="1"/>
  <c r="W235" i="5" s="1"/>
  <c r="U234" i="6"/>
  <c r="W234" i="6"/>
  <c r="Q237" i="5" l="1"/>
  <c r="V237" i="5" s="1"/>
  <c r="X237" i="5" s="1"/>
  <c r="Q237" i="8"/>
  <c r="V237" i="8" s="1"/>
  <c r="X237" i="8" s="1"/>
  <c r="S236" i="5"/>
  <c r="T236" i="5" s="1"/>
  <c r="U236" i="5" s="1"/>
  <c r="W236" i="5" s="1"/>
  <c r="S236" i="8"/>
  <c r="T236" i="8" s="1"/>
  <c r="U236" i="8" s="1"/>
  <c r="W236" i="8" s="1"/>
  <c r="U235" i="6"/>
  <c r="W235" i="6"/>
  <c r="V236" i="6"/>
  <c r="S237" i="8"/>
  <c r="T237" i="8" s="1"/>
  <c r="U237" i="8" s="1"/>
  <c r="W237" i="8" s="1"/>
  <c r="Q238" i="5" l="1"/>
  <c r="V238" i="5" s="1"/>
  <c r="X238" i="5" s="1"/>
  <c r="Q238" i="8"/>
  <c r="V238" i="8" s="1"/>
  <c r="X238" i="8" s="1"/>
  <c r="V237" i="6"/>
  <c r="S237" i="5"/>
  <c r="T237" i="5" s="1"/>
  <c r="U237" i="5" s="1"/>
  <c r="W237" i="5" s="1"/>
  <c r="U236" i="6"/>
  <c r="W236" i="6"/>
  <c r="S238" i="5" l="1"/>
  <c r="T238" i="5" s="1"/>
  <c r="U238" i="5" s="1"/>
  <c r="W238" i="5" s="1"/>
  <c r="S238" i="8"/>
  <c r="T238" i="8" s="1"/>
  <c r="U238" i="8" s="1"/>
  <c r="W238" i="8" s="1"/>
  <c r="Q239" i="5"/>
  <c r="V239" i="5" s="1"/>
  <c r="X239" i="5" s="1"/>
  <c r="Q239" i="8"/>
  <c r="V239" i="8" s="1"/>
  <c r="X239" i="8" s="1"/>
  <c r="U237" i="6"/>
  <c r="W237" i="6"/>
  <c r="V238" i="6"/>
  <c r="S239" i="8"/>
  <c r="T239" i="8" s="1"/>
  <c r="U239" i="8" s="1"/>
  <c r="W239" i="8" s="1"/>
  <c r="Q240" i="5" l="1"/>
  <c r="V240" i="5" s="1"/>
  <c r="X240" i="5" s="1"/>
  <c r="Q240" i="8"/>
  <c r="V240" i="8" s="1"/>
  <c r="X240" i="8" s="1"/>
  <c r="V239" i="6"/>
  <c r="S239" i="5"/>
  <c r="T239" i="5" s="1"/>
  <c r="U239" i="5" s="1"/>
  <c r="W239" i="5" s="1"/>
  <c r="U238" i="6"/>
  <c r="W238" i="6"/>
  <c r="W239" i="6"/>
  <c r="S240" i="5" l="1"/>
  <c r="T240" i="5" s="1"/>
  <c r="U240" i="5" s="1"/>
  <c r="W240" i="5" s="1"/>
  <c r="S240" i="8"/>
  <c r="T240" i="8" s="1"/>
  <c r="U240" i="8" s="1"/>
  <c r="W240" i="8" s="1"/>
  <c r="Q241" i="5"/>
  <c r="V241" i="5" s="1"/>
  <c r="X241" i="5" s="1"/>
  <c r="Q241" i="8"/>
  <c r="V241" i="8" s="1"/>
  <c r="X241" i="8" s="1"/>
  <c r="V240" i="6"/>
  <c r="U239" i="6"/>
  <c r="S241" i="8"/>
  <c r="T241" i="8" s="1"/>
  <c r="U241" i="8" s="1"/>
  <c r="W241" i="8" s="1"/>
  <c r="Q242" i="5" l="1"/>
  <c r="V242" i="5" s="1"/>
  <c r="X242" i="5" s="1"/>
  <c r="Q242" i="8"/>
  <c r="V242" i="8" s="1"/>
  <c r="X242" i="8" s="1"/>
  <c r="V241" i="6"/>
  <c r="S241" i="5"/>
  <c r="T241" i="5" s="1"/>
  <c r="U241" i="5" s="1"/>
  <c r="W241" i="5" s="1"/>
  <c r="U240" i="6"/>
  <c r="W240" i="6"/>
  <c r="S242" i="5" l="1"/>
  <c r="T242" i="5" s="1"/>
  <c r="U242" i="5" s="1"/>
  <c r="W242" i="5" s="1"/>
  <c r="S242" i="8"/>
  <c r="T242" i="8" s="1"/>
  <c r="U242" i="8" s="1"/>
  <c r="W242" i="8" s="1"/>
  <c r="Q243" i="5"/>
  <c r="V243" i="5" s="1"/>
  <c r="X243" i="5" s="1"/>
  <c r="Q243" i="8"/>
  <c r="V243" i="8" s="1"/>
  <c r="X243" i="8" s="1"/>
  <c r="U241" i="6"/>
  <c r="W241" i="6"/>
  <c r="V242" i="6"/>
  <c r="S243" i="8"/>
  <c r="T243" i="8" s="1"/>
  <c r="U243" i="8" s="1"/>
  <c r="W243" i="8" s="1"/>
  <c r="Q244" i="5" l="1"/>
  <c r="V244" i="5" s="1"/>
  <c r="X244" i="5" s="1"/>
  <c r="Q244" i="8"/>
  <c r="V244" i="8" s="1"/>
  <c r="X244" i="8" s="1"/>
  <c r="V243" i="6"/>
  <c r="S243" i="5"/>
  <c r="T243" i="5" s="1"/>
  <c r="U243" i="5" s="1"/>
  <c r="W243" i="5" s="1"/>
  <c r="U242" i="6"/>
  <c r="W242" i="6"/>
  <c r="S244" i="5" l="1"/>
  <c r="T244" i="5" s="1"/>
  <c r="U244" i="5" s="1"/>
  <c r="W244" i="5" s="1"/>
  <c r="S244" i="8"/>
  <c r="T244" i="8" s="1"/>
  <c r="U244" i="8" s="1"/>
  <c r="W244" i="8" s="1"/>
  <c r="Q245" i="5"/>
  <c r="V245" i="5" s="1"/>
  <c r="X245" i="5" s="1"/>
  <c r="Q245" i="8"/>
  <c r="V245" i="8" s="1"/>
  <c r="X245" i="8" s="1"/>
  <c r="U243" i="6"/>
  <c r="W243" i="6"/>
  <c r="V244" i="6"/>
  <c r="S245" i="8"/>
  <c r="T245" i="8" s="1"/>
  <c r="U245" i="8" s="1"/>
  <c r="W245" i="8" s="1"/>
  <c r="Q246" i="5" l="1"/>
  <c r="V246" i="5" s="1"/>
  <c r="X246" i="5" s="1"/>
  <c r="Q246" i="8"/>
  <c r="V246" i="8" s="1"/>
  <c r="X246" i="8" s="1"/>
  <c r="V245" i="6"/>
  <c r="S245" i="5"/>
  <c r="T245" i="5" s="1"/>
  <c r="U245" i="5" s="1"/>
  <c r="W245" i="5" s="1"/>
  <c r="U244" i="6"/>
  <c r="W244" i="6"/>
  <c r="W245" i="6"/>
  <c r="S246" i="5" l="1"/>
  <c r="T246" i="5" s="1"/>
  <c r="U246" i="5" s="1"/>
  <c r="W246" i="5" s="1"/>
  <c r="S246" i="8"/>
  <c r="T246" i="8" s="1"/>
  <c r="U246" i="8" s="1"/>
  <c r="W246" i="8" s="1"/>
  <c r="Q247" i="5"/>
  <c r="V247" i="5" s="1"/>
  <c r="X247" i="5" s="1"/>
  <c r="Q247" i="8"/>
  <c r="V247" i="8" s="1"/>
  <c r="X247" i="8" s="1"/>
  <c r="U245" i="6"/>
  <c r="W246" i="6"/>
  <c r="V246" i="6"/>
  <c r="Q248" i="5" l="1"/>
  <c r="V248" i="5" s="1"/>
  <c r="X248" i="5" s="1"/>
  <c r="Q248" i="8"/>
  <c r="V248" i="8" s="1"/>
  <c r="X248" i="8" s="1"/>
  <c r="S247" i="5"/>
  <c r="T247" i="5" s="1"/>
  <c r="U247" i="5" s="1"/>
  <c r="W247" i="5" s="1"/>
  <c r="S247" i="8"/>
  <c r="T247" i="8" s="1"/>
  <c r="U247" i="8" s="1"/>
  <c r="W247" i="8" s="1"/>
  <c r="U246" i="6"/>
  <c r="V247" i="6"/>
  <c r="S248" i="8"/>
  <c r="T248" i="8" s="1"/>
  <c r="U248" i="8" s="1"/>
  <c r="W248" i="8" s="1"/>
  <c r="Q249" i="5" l="1"/>
  <c r="V249" i="5" s="1"/>
  <c r="X249" i="5" s="1"/>
  <c r="Q249" i="8"/>
  <c r="V249" i="8" s="1"/>
  <c r="X249" i="8" s="1"/>
  <c r="V248" i="6"/>
  <c r="S248" i="5"/>
  <c r="T248" i="5" s="1"/>
  <c r="U248" i="5" s="1"/>
  <c r="W248" i="5" s="1"/>
  <c r="U247" i="6"/>
  <c r="W247" i="6"/>
  <c r="W248" i="6"/>
  <c r="S249" i="5" l="1"/>
  <c r="T249" i="5" s="1"/>
  <c r="U249" i="5" s="1"/>
  <c r="W249" i="5" s="1"/>
  <c r="S249" i="8"/>
  <c r="T249" i="8" s="1"/>
  <c r="U249" i="8" s="1"/>
  <c r="W249" i="8" s="1"/>
  <c r="Q250" i="5"/>
  <c r="V250" i="5" s="1"/>
  <c r="X250" i="5" s="1"/>
  <c r="Q250" i="8"/>
  <c r="V250" i="8" s="1"/>
  <c r="X250" i="8" s="1"/>
  <c r="U248" i="6"/>
  <c r="W249" i="6"/>
  <c r="V249" i="6"/>
  <c r="S250" i="8"/>
  <c r="T250" i="8" s="1"/>
  <c r="U250" i="8" s="1"/>
  <c r="W250" i="8" s="1"/>
  <c r="Q251" i="5" l="1"/>
  <c r="V251" i="5" s="1"/>
  <c r="X251" i="5" s="1"/>
  <c r="Q251" i="8"/>
  <c r="V251" i="8" s="1"/>
  <c r="X251" i="8" s="1"/>
  <c r="V250" i="6"/>
  <c r="S250" i="5"/>
  <c r="T250" i="5" s="1"/>
  <c r="U250" i="5" s="1"/>
  <c r="W250" i="5" s="1"/>
  <c r="U249" i="6"/>
  <c r="S251" i="5" l="1"/>
  <c r="T251" i="5" s="1"/>
  <c r="U251" i="5" s="1"/>
  <c r="W251" i="5" s="1"/>
  <c r="S251" i="8"/>
  <c r="T251" i="8" s="1"/>
  <c r="U251" i="8" s="1"/>
  <c r="W251" i="8" s="1"/>
  <c r="Q252" i="5"/>
  <c r="V252" i="5" s="1"/>
  <c r="X252" i="5" s="1"/>
  <c r="Q252" i="8"/>
  <c r="V252" i="8" s="1"/>
  <c r="X252" i="8" s="1"/>
  <c r="W251" i="6"/>
  <c r="V251" i="6"/>
  <c r="U250" i="6"/>
  <c r="W250" i="6"/>
  <c r="U251" i="6" l="1"/>
  <c r="S252" i="5"/>
  <c r="T252" i="5" s="1"/>
  <c r="U252" i="5" s="1"/>
  <c r="W252" i="5" s="1"/>
  <c r="S252" i="8"/>
  <c r="T252" i="8" s="1"/>
  <c r="U252" i="8" s="1"/>
  <c r="W252" i="8" s="1"/>
  <c r="Q253" i="5"/>
  <c r="V253" i="5" s="1"/>
  <c r="X253" i="5" s="1"/>
  <c r="Q253" i="8"/>
  <c r="V253" i="8" s="1"/>
  <c r="X253" i="8" s="1"/>
  <c r="V252" i="6"/>
  <c r="S253" i="8"/>
  <c r="T253" i="8" s="1"/>
  <c r="U253" i="8" s="1"/>
  <c r="W253" i="8" s="1"/>
  <c r="Q254" i="5" l="1"/>
  <c r="V254" i="5" s="1"/>
  <c r="X254" i="5" s="1"/>
  <c r="Q254" i="8"/>
  <c r="V254" i="8" s="1"/>
  <c r="X254" i="8" s="1"/>
  <c r="V253" i="6"/>
  <c r="S253" i="5"/>
  <c r="T253" i="5" s="1"/>
  <c r="U253" i="5" s="1"/>
  <c r="W253" i="5" s="1"/>
  <c r="U252" i="6"/>
  <c r="W252" i="6"/>
  <c r="S254" i="5" l="1"/>
  <c r="T254" i="5" s="1"/>
  <c r="U254" i="5" s="1"/>
  <c r="W254" i="5" s="1"/>
  <c r="S254" i="8"/>
  <c r="T254" i="8" s="1"/>
  <c r="U254" i="8" s="1"/>
  <c r="W254" i="8" s="1"/>
  <c r="Q255" i="5"/>
  <c r="V255" i="5" s="1"/>
  <c r="X255" i="5" s="1"/>
  <c r="Q255" i="8"/>
  <c r="V255" i="8" s="1"/>
  <c r="X255" i="8" s="1"/>
  <c r="U253" i="6"/>
  <c r="W253" i="6"/>
  <c r="V254" i="6"/>
  <c r="S255" i="8"/>
  <c r="T255" i="8" s="1"/>
  <c r="U255" i="8" s="1"/>
  <c r="W255" i="8" s="1"/>
  <c r="Q256" i="5" l="1"/>
  <c r="V256" i="5" s="1"/>
  <c r="X256" i="5" s="1"/>
  <c r="Q256" i="8"/>
  <c r="V256" i="8" s="1"/>
  <c r="X256" i="8" s="1"/>
  <c r="V255" i="6"/>
  <c r="S255" i="5"/>
  <c r="T255" i="5" s="1"/>
  <c r="U255" i="5" s="1"/>
  <c r="W255" i="5" s="1"/>
  <c r="U254" i="6"/>
  <c r="W254" i="6"/>
  <c r="W255" i="6"/>
  <c r="S256" i="5" l="1"/>
  <c r="T256" i="5" s="1"/>
  <c r="U256" i="5" s="1"/>
  <c r="W256" i="5" s="1"/>
  <c r="S256" i="8"/>
  <c r="T256" i="8" s="1"/>
  <c r="U256" i="8" s="1"/>
  <c r="W256" i="8" s="1"/>
  <c r="Q257" i="5"/>
  <c r="V257" i="5" s="1"/>
  <c r="X257" i="5" s="1"/>
  <c r="Q257" i="8"/>
  <c r="V257" i="8" s="1"/>
  <c r="X257" i="8" s="1"/>
  <c r="U255" i="6"/>
  <c r="V256" i="6"/>
  <c r="Q258" i="8"/>
  <c r="V258" i="8" s="1"/>
  <c r="X258" i="8" s="1"/>
  <c r="S257" i="8"/>
  <c r="T257" i="8" s="1"/>
  <c r="U257" i="8" s="1"/>
  <c r="W257" i="8" s="1"/>
  <c r="V257" i="6" l="1"/>
  <c r="S257" i="5"/>
  <c r="T257" i="5" s="1"/>
  <c r="U257" i="5" s="1"/>
  <c r="W257" i="5" s="1"/>
  <c r="Q258" i="5"/>
  <c r="V258" i="5" s="1"/>
  <c r="X258" i="5" s="1"/>
  <c r="U256" i="6"/>
  <c r="W256" i="6"/>
  <c r="Q259" i="8"/>
  <c r="V259" i="8" s="1"/>
  <c r="X259" i="8" s="1"/>
  <c r="S258" i="5" l="1"/>
  <c r="T258" i="5" s="1"/>
  <c r="U258" i="5" s="1"/>
  <c r="W258" i="5" s="1"/>
  <c r="S258" i="8"/>
  <c r="T258" i="8" s="1"/>
  <c r="U258" i="8" s="1"/>
  <c r="W258" i="8" s="1"/>
  <c r="Q259" i="5"/>
  <c r="V259" i="5" s="1"/>
  <c r="X259" i="5" s="1"/>
  <c r="U257" i="6"/>
  <c r="W257" i="6"/>
  <c r="W258" i="6"/>
  <c r="V258" i="6"/>
  <c r="Q260" i="5" l="1"/>
  <c r="V260" i="5" s="1"/>
  <c r="X260" i="5" s="1"/>
  <c r="Q260" i="8"/>
  <c r="V260" i="8" s="1"/>
  <c r="X260" i="8" s="1"/>
  <c r="S259" i="5"/>
  <c r="T259" i="5" s="1"/>
  <c r="U259" i="5" s="1"/>
  <c r="W259" i="5" s="1"/>
  <c r="S259" i="8"/>
  <c r="T259" i="8" s="1"/>
  <c r="U259" i="8" s="1"/>
  <c r="W259" i="8" s="1"/>
  <c r="W259" i="6"/>
  <c r="V259" i="6"/>
  <c r="U258" i="6"/>
  <c r="Q261" i="8"/>
  <c r="V261" i="8" s="1"/>
  <c r="X261" i="8" s="1"/>
  <c r="S260" i="8"/>
  <c r="T260" i="8" s="1"/>
  <c r="U260" i="8" s="1"/>
  <c r="W260" i="8" s="1"/>
  <c r="V260" i="6" l="1"/>
  <c r="S260" i="5"/>
  <c r="T260" i="5" s="1"/>
  <c r="U260" i="5" s="1"/>
  <c r="W260" i="5" s="1"/>
  <c r="Q261" i="5"/>
  <c r="V261" i="5" s="1"/>
  <c r="X261" i="5" s="1"/>
  <c r="U259" i="6"/>
  <c r="S261" i="8"/>
  <c r="T261" i="8" s="1"/>
  <c r="U261" i="8" s="1"/>
  <c r="W261" i="8" s="1"/>
  <c r="Q262" i="5" l="1"/>
  <c r="V262" i="5" s="1"/>
  <c r="X262" i="5" s="1"/>
  <c r="Q262" i="8"/>
  <c r="V262" i="8" s="1"/>
  <c r="X262" i="8" s="1"/>
  <c r="V261" i="6"/>
  <c r="S261" i="5"/>
  <c r="T261" i="5" s="1"/>
  <c r="U261" i="5" s="1"/>
  <c r="W261" i="5" s="1"/>
  <c r="W260" i="6"/>
  <c r="U260" i="6"/>
  <c r="S262" i="5" l="1"/>
  <c r="T262" i="5" s="1"/>
  <c r="U262" i="5" s="1"/>
  <c r="W262" i="5" s="1"/>
  <c r="S262" i="8"/>
  <c r="T262" i="8" s="1"/>
  <c r="U262" i="8" s="1"/>
  <c r="W262" i="8" s="1"/>
  <c r="Q263" i="5"/>
  <c r="V263" i="5" s="1"/>
  <c r="X263" i="5" s="1"/>
  <c r="Q263" i="8"/>
  <c r="V263" i="8" s="1"/>
  <c r="X263" i="8" s="1"/>
  <c r="U261" i="6"/>
  <c r="W261" i="6"/>
  <c r="W262" i="6"/>
  <c r="V262" i="6"/>
  <c r="S263" i="8"/>
  <c r="T263" i="8" s="1"/>
  <c r="U263" i="8" s="1"/>
  <c r="W263" i="8" s="1"/>
  <c r="Q264" i="5" l="1"/>
  <c r="V264" i="5" s="1"/>
  <c r="X264" i="5" s="1"/>
  <c r="Q264" i="8"/>
  <c r="V264" i="8" s="1"/>
  <c r="X264" i="8" s="1"/>
  <c r="V263" i="6"/>
  <c r="S263" i="5"/>
  <c r="T263" i="5" s="1"/>
  <c r="U263" i="5" s="1"/>
  <c r="W263" i="5" s="1"/>
  <c r="U262" i="6"/>
  <c r="Q265" i="8"/>
  <c r="V265" i="8" s="1"/>
  <c r="X265" i="8" s="1"/>
  <c r="S264" i="5" l="1"/>
  <c r="T264" i="5" s="1"/>
  <c r="U264" i="5" s="1"/>
  <c r="W264" i="5" s="1"/>
  <c r="S264" i="8"/>
  <c r="T264" i="8" s="1"/>
  <c r="U264" i="8" s="1"/>
  <c r="W264" i="8" s="1"/>
  <c r="Q265" i="5"/>
  <c r="V265" i="5" s="1"/>
  <c r="X265" i="5" s="1"/>
  <c r="V264" i="6"/>
  <c r="U263" i="6"/>
  <c r="W263" i="6"/>
  <c r="S265" i="8"/>
  <c r="T265" i="8" s="1"/>
  <c r="U265" i="8" s="1"/>
  <c r="W265" i="8" s="1"/>
  <c r="Q266" i="5" l="1"/>
  <c r="V266" i="5" s="1"/>
  <c r="X266" i="5" s="1"/>
  <c r="Q266" i="8"/>
  <c r="V266" i="8" s="1"/>
  <c r="X266" i="8" s="1"/>
  <c r="V265" i="6"/>
  <c r="S265" i="5"/>
  <c r="T265" i="5" s="1"/>
  <c r="U265" i="5" s="1"/>
  <c r="W265" i="5" s="1"/>
  <c r="U264" i="6"/>
  <c r="W264" i="6"/>
  <c r="S266" i="8"/>
  <c r="T266" i="8" s="1"/>
  <c r="U266" i="8" s="1"/>
  <c r="W266" i="8" s="1"/>
  <c r="Q267" i="5" l="1"/>
  <c r="V267" i="5" s="1"/>
  <c r="X267" i="5" s="1"/>
  <c r="Q267" i="8"/>
  <c r="V267" i="8" s="1"/>
  <c r="X267" i="8" s="1"/>
  <c r="V266" i="6"/>
  <c r="S266" i="5"/>
  <c r="T266" i="5" s="1"/>
  <c r="U266" i="5" s="1"/>
  <c r="W266" i="5" s="1"/>
  <c r="W266" i="6"/>
  <c r="U265" i="6"/>
  <c r="W265" i="6"/>
  <c r="U266" i="6" l="1"/>
  <c r="S267" i="5"/>
  <c r="T267" i="5" s="1"/>
  <c r="U267" i="5" s="1"/>
  <c r="W267" i="5" s="1"/>
  <c r="S267" i="8"/>
  <c r="T267" i="8" s="1"/>
  <c r="U267" i="8" s="1"/>
  <c r="W267" i="8" s="1"/>
  <c r="Q268" i="5"/>
  <c r="V268" i="5" s="1"/>
  <c r="X268" i="5" s="1"/>
  <c r="Q268" i="8"/>
  <c r="V268" i="8" s="1"/>
  <c r="X268" i="8" s="1"/>
  <c r="V267" i="6"/>
  <c r="S268" i="8"/>
  <c r="T268" i="8" s="1"/>
  <c r="U268" i="8" s="1"/>
  <c r="W268" i="8" s="1"/>
  <c r="Q269" i="5" l="1"/>
  <c r="V269" i="5" s="1"/>
  <c r="X269" i="5" s="1"/>
  <c r="Q269" i="8"/>
  <c r="V269" i="8" s="1"/>
  <c r="X269" i="8" s="1"/>
  <c r="V268" i="6"/>
  <c r="S268" i="5"/>
  <c r="T268" i="5" s="1"/>
  <c r="U268" i="5" s="1"/>
  <c r="W268" i="5" s="1"/>
  <c r="W268" i="6"/>
  <c r="U267" i="6"/>
  <c r="W267" i="6"/>
  <c r="S269" i="5" l="1"/>
  <c r="T269" i="5" s="1"/>
  <c r="U269" i="5" s="1"/>
  <c r="W269" i="5" s="1"/>
  <c r="S269" i="8"/>
  <c r="T269" i="8" s="1"/>
  <c r="U269" i="8" s="1"/>
  <c r="W269" i="8" s="1"/>
  <c r="Q270" i="5"/>
  <c r="V270" i="5" s="1"/>
  <c r="X270" i="5" s="1"/>
  <c r="Q270" i="8"/>
  <c r="V270" i="8" s="1"/>
  <c r="X270" i="8" s="1"/>
  <c r="U268" i="6"/>
  <c r="V269" i="6"/>
  <c r="S270" i="5" l="1"/>
  <c r="T270" i="5" s="1"/>
  <c r="U270" i="5" s="1"/>
  <c r="W270" i="5" s="1"/>
  <c r="S270" i="8"/>
  <c r="T270" i="8" s="1"/>
  <c r="U270" i="8" s="1"/>
  <c r="W270" i="8" s="1"/>
  <c r="Q271" i="5"/>
  <c r="V271" i="5" s="1"/>
  <c r="X271" i="5" s="1"/>
  <c r="Q271" i="8"/>
  <c r="V271" i="8" s="1"/>
  <c r="X271" i="8" s="1"/>
  <c r="W270" i="6"/>
  <c r="V270" i="6"/>
  <c r="U269" i="6"/>
  <c r="W269" i="6"/>
  <c r="U270" i="6" l="1"/>
  <c r="S271" i="5"/>
  <c r="T271" i="5" s="1"/>
  <c r="U271" i="5" s="1"/>
  <c r="W271" i="5" s="1"/>
  <c r="S271" i="8"/>
  <c r="T271" i="8" s="1"/>
  <c r="U271" i="8" s="1"/>
  <c r="W271" i="8" s="1"/>
  <c r="Q272" i="5"/>
  <c r="V272" i="5" s="1"/>
  <c r="X272" i="5" s="1"/>
  <c r="Q272" i="8"/>
  <c r="V272" i="8" s="1"/>
  <c r="X272" i="8" s="1"/>
  <c r="W271" i="6"/>
  <c r="V271" i="6"/>
  <c r="Q273" i="8"/>
  <c r="V273" i="8" s="1"/>
  <c r="X273" i="8" s="1"/>
  <c r="S272" i="8"/>
  <c r="T272" i="8" s="1"/>
  <c r="U272" i="8" s="1"/>
  <c r="W272" i="8" s="1"/>
  <c r="V272" i="6" l="1"/>
  <c r="S272" i="5"/>
  <c r="T272" i="5" s="1"/>
  <c r="U272" i="5" s="1"/>
  <c r="W272" i="5" s="1"/>
  <c r="Q273" i="5"/>
  <c r="V273" i="5" s="1"/>
  <c r="X273" i="5" s="1"/>
  <c r="W272" i="6"/>
  <c r="U271" i="6"/>
  <c r="S273" i="5" l="1"/>
  <c r="T273" i="5" s="1"/>
  <c r="U273" i="5" s="1"/>
  <c r="W273" i="5" s="1"/>
  <c r="S273" i="8"/>
  <c r="T273" i="8" s="1"/>
  <c r="U273" i="8" s="1"/>
  <c r="W273" i="8" s="1"/>
  <c r="Q274" i="5"/>
  <c r="V274" i="5" s="1"/>
  <c r="X274" i="5" s="1"/>
  <c r="Q274" i="8"/>
  <c r="V274" i="8" s="1"/>
  <c r="X274" i="8" s="1"/>
  <c r="U272" i="6"/>
  <c r="V273" i="6"/>
  <c r="S274" i="8"/>
  <c r="T274" i="8" s="1"/>
  <c r="U274" i="8" s="1"/>
  <c r="W274" i="8" s="1"/>
  <c r="Q275" i="5" l="1"/>
  <c r="V275" i="5" s="1"/>
  <c r="X275" i="5" s="1"/>
  <c r="Q275" i="8"/>
  <c r="V275" i="8" s="1"/>
  <c r="X275" i="8" s="1"/>
  <c r="V274" i="6"/>
  <c r="S274" i="5"/>
  <c r="T274" i="5" s="1"/>
  <c r="U274" i="5" s="1"/>
  <c r="W274" i="5" s="1"/>
  <c r="W274" i="6"/>
  <c r="U273" i="6"/>
  <c r="W273" i="6"/>
  <c r="U274" i="6" l="1"/>
  <c r="S275" i="5"/>
  <c r="T275" i="5" s="1"/>
  <c r="U275" i="5" s="1"/>
  <c r="W275" i="5" s="1"/>
  <c r="S275" i="8"/>
  <c r="T275" i="8" s="1"/>
  <c r="U275" i="8" s="1"/>
  <c r="W275" i="8" s="1"/>
  <c r="Q276" i="5"/>
  <c r="V276" i="5" s="1"/>
  <c r="X276" i="5" s="1"/>
  <c r="Q276" i="8"/>
  <c r="V276" i="8" s="1"/>
  <c r="X276" i="8" s="1"/>
  <c r="W275" i="6"/>
  <c r="V275" i="6"/>
  <c r="S276" i="5" l="1"/>
  <c r="T276" i="5" s="1"/>
  <c r="U276" i="5" s="1"/>
  <c r="W276" i="5" s="1"/>
  <c r="S276" i="8"/>
  <c r="T276" i="8" s="1"/>
  <c r="U276" i="8" s="1"/>
  <c r="W276" i="8" s="1"/>
  <c r="Q277" i="5"/>
  <c r="V277" i="5" s="1"/>
  <c r="X277" i="5" s="1"/>
  <c r="Q277" i="8"/>
  <c r="V277" i="8" s="1"/>
  <c r="X277" i="8" s="1"/>
  <c r="U275" i="6"/>
  <c r="V276" i="6"/>
  <c r="S277" i="8"/>
  <c r="T277" i="8" s="1"/>
  <c r="U277" i="8" s="1"/>
  <c r="W277" i="8" s="1"/>
  <c r="Q278" i="5" l="1"/>
  <c r="V278" i="5" s="1"/>
  <c r="X278" i="5" s="1"/>
  <c r="Q278" i="8"/>
  <c r="V278" i="8" s="1"/>
  <c r="X278" i="8" s="1"/>
  <c r="V277" i="6"/>
  <c r="S277" i="5"/>
  <c r="T277" i="5" s="1"/>
  <c r="U277" i="5" s="1"/>
  <c r="W277" i="5" s="1"/>
  <c r="U276" i="6"/>
  <c r="W276" i="6"/>
  <c r="Q279" i="5" l="1"/>
  <c r="V279" i="5" s="1"/>
  <c r="X279" i="5" s="1"/>
  <c r="Q279" i="8"/>
  <c r="V279" i="8" s="1"/>
  <c r="X279" i="8" s="1"/>
  <c r="S278" i="5"/>
  <c r="T278" i="5" s="1"/>
  <c r="U278" i="5" s="1"/>
  <c r="W278" i="5" s="1"/>
  <c r="S278" i="8"/>
  <c r="T278" i="8" s="1"/>
  <c r="U278" i="8" s="1"/>
  <c r="W278" i="8" s="1"/>
  <c r="V278" i="6"/>
  <c r="U277" i="6"/>
  <c r="W277" i="6"/>
  <c r="S279" i="8"/>
  <c r="T279" i="8" s="1"/>
  <c r="U279" i="8" s="1"/>
  <c r="W279" i="8" s="1"/>
  <c r="Q280" i="5" l="1"/>
  <c r="V280" i="5" s="1"/>
  <c r="X280" i="5" s="1"/>
  <c r="Q280" i="8"/>
  <c r="V280" i="8" s="1"/>
  <c r="X280" i="8" s="1"/>
  <c r="V279" i="6"/>
  <c r="S279" i="5"/>
  <c r="T279" i="5" s="1"/>
  <c r="U279" i="5" s="1"/>
  <c r="W279" i="5" s="1"/>
  <c r="U278" i="6"/>
  <c r="W278" i="6"/>
  <c r="S280" i="5" l="1"/>
  <c r="T280" i="5" s="1"/>
  <c r="U280" i="5" s="1"/>
  <c r="W280" i="5" s="1"/>
  <c r="S280" i="8"/>
  <c r="T280" i="8" s="1"/>
  <c r="U280" i="8" s="1"/>
  <c r="W280" i="8" s="1"/>
  <c r="Q281" i="5"/>
  <c r="V281" i="5" s="1"/>
  <c r="X281" i="5" s="1"/>
  <c r="Q281" i="8"/>
  <c r="V281" i="8" s="1"/>
  <c r="X281" i="8" s="1"/>
  <c r="V280" i="6"/>
  <c r="U279" i="6"/>
  <c r="W279" i="6"/>
  <c r="S281" i="8"/>
  <c r="T281" i="8" s="1"/>
  <c r="U281" i="8" s="1"/>
  <c r="W281" i="8" s="1"/>
  <c r="Q282" i="5" l="1"/>
  <c r="V282" i="5" s="1"/>
  <c r="X282" i="5" s="1"/>
  <c r="Q282" i="8"/>
  <c r="V282" i="8" s="1"/>
  <c r="X282" i="8" s="1"/>
  <c r="V281" i="6"/>
  <c r="S281" i="5"/>
  <c r="T281" i="5" s="1"/>
  <c r="U281" i="5" s="1"/>
  <c r="W281" i="5" s="1"/>
  <c r="U280" i="6"/>
  <c r="W280" i="6"/>
  <c r="W281" i="6"/>
  <c r="S282" i="5" l="1"/>
  <c r="T282" i="5" s="1"/>
  <c r="U282" i="5" s="1"/>
  <c r="W282" i="5" s="1"/>
  <c r="S282" i="8"/>
  <c r="T282" i="8" s="1"/>
  <c r="U282" i="8" s="1"/>
  <c r="W282" i="8" s="1"/>
  <c r="Q283" i="5"/>
  <c r="V283" i="5" s="1"/>
  <c r="X283" i="5" s="1"/>
  <c r="Q283" i="8"/>
  <c r="V283" i="8" s="1"/>
  <c r="X283" i="8" s="1"/>
  <c r="U281" i="6"/>
  <c r="V282" i="6"/>
  <c r="S283" i="8"/>
  <c r="T283" i="8" s="1"/>
  <c r="U283" i="8" s="1"/>
  <c r="W283" i="8" s="1"/>
  <c r="Q284" i="5" l="1"/>
  <c r="V284" i="5" s="1"/>
  <c r="X284" i="5" s="1"/>
  <c r="Q284" i="8"/>
  <c r="V284" i="8" s="1"/>
  <c r="X284" i="8" s="1"/>
  <c r="V283" i="6"/>
  <c r="S283" i="5"/>
  <c r="T283" i="5" s="1"/>
  <c r="U283" i="5" s="1"/>
  <c r="W283" i="5" s="1"/>
  <c r="U282" i="6"/>
  <c r="W282" i="6"/>
  <c r="S284" i="5" l="1"/>
  <c r="T284" i="5" s="1"/>
  <c r="U284" i="5" s="1"/>
  <c r="W284" i="5" s="1"/>
  <c r="S284" i="8"/>
  <c r="T284" i="8" s="1"/>
  <c r="U284" i="8" s="1"/>
  <c r="W284" i="8" s="1"/>
  <c r="Q285" i="5"/>
  <c r="V285" i="5" s="1"/>
  <c r="X285" i="5" s="1"/>
  <c r="Q285" i="8"/>
  <c r="V285" i="8" s="1"/>
  <c r="X285" i="8" s="1"/>
  <c r="W284" i="6"/>
  <c r="V284" i="6"/>
  <c r="U283" i="6"/>
  <c r="W283" i="6"/>
  <c r="S285" i="5" l="1"/>
  <c r="T285" i="5" s="1"/>
  <c r="U285" i="5" s="1"/>
  <c r="W285" i="5" s="1"/>
  <c r="S285" i="8"/>
  <c r="T285" i="8" s="1"/>
  <c r="U285" i="8" s="1"/>
  <c r="W285" i="8" s="1"/>
  <c r="Q286" i="5"/>
  <c r="V286" i="5" s="1"/>
  <c r="X286" i="5" s="1"/>
  <c r="Q286" i="8"/>
  <c r="V286" i="8" s="1"/>
  <c r="X286" i="8" s="1"/>
  <c r="U284" i="6"/>
  <c r="V285" i="6"/>
  <c r="S286" i="5" l="1"/>
  <c r="T286" i="5" s="1"/>
  <c r="U286" i="5" s="1"/>
  <c r="W286" i="5" s="1"/>
  <c r="S286" i="8"/>
  <c r="T286" i="8" s="1"/>
  <c r="U286" i="8" s="1"/>
  <c r="W286" i="8" s="1"/>
  <c r="Q287" i="5"/>
  <c r="V287" i="5" s="1"/>
  <c r="X287" i="5" s="1"/>
  <c r="Q287" i="8"/>
  <c r="V287" i="8" s="1"/>
  <c r="X287" i="8" s="1"/>
  <c r="V286" i="6"/>
  <c r="U285" i="6"/>
  <c r="W285" i="6"/>
  <c r="S287" i="8"/>
  <c r="T287" i="8" s="1"/>
  <c r="U287" i="8" s="1"/>
  <c r="W287" i="8" s="1"/>
  <c r="Q288" i="5" l="1"/>
  <c r="V288" i="5" s="1"/>
  <c r="X288" i="5" s="1"/>
  <c r="Q288" i="8"/>
  <c r="V288" i="8" s="1"/>
  <c r="X288" i="8" s="1"/>
  <c r="V287" i="6"/>
  <c r="S287" i="5"/>
  <c r="T287" i="5" s="1"/>
  <c r="U287" i="5" s="1"/>
  <c r="W287" i="5" s="1"/>
  <c r="U286" i="6"/>
  <c r="W286" i="6"/>
  <c r="S288" i="5" l="1"/>
  <c r="T288" i="5" s="1"/>
  <c r="U288" i="5" s="1"/>
  <c r="W288" i="5" s="1"/>
  <c r="S288" i="8"/>
  <c r="T288" i="8" s="1"/>
  <c r="U288" i="8" s="1"/>
  <c r="W288" i="8" s="1"/>
  <c r="Q289" i="5"/>
  <c r="V289" i="5" s="1"/>
  <c r="X289" i="5" s="1"/>
  <c r="Q289" i="8"/>
  <c r="V289" i="8" s="1"/>
  <c r="X289" i="8" s="1"/>
  <c r="U287" i="6"/>
  <c r="W287" i="6"/>
  <c r="W288" i="6"/>
  <c r="V288" i="6"/>
  <c r="S289" i="8"/>
  <c r="T289" i="8" s="1"/>
  <c r="U289" i="8" s="1"/>
  <c r="W289" i="8" s="1"/>
  <c r="Q290" i="5" l="1"/>
  <c r="V290" i="5" s="1"/>
  <c r="X290" i="5" s="1"/>
  <c r="Q290" i="8"/>
  <c r="V290" i="8" s="1"/>
  <c r="X290" i="8" s="1"/>
  <c r="V289" i="6"/>
  <c r="S289" i="5"/>
  <c r="T289" i="5" s="1"/>
  <c r="U289" i="5" s="1"/>
  <c r="W289" i="5" s="1"/>
  <c r="U288" i="6"/>
  <c r="W289" i="6"/>
  <c r="S290" i="5" l="1"/>
  <c r="T290" i="5" s="1"/>
  <c r="U290" i="5" s="1"/>
  <c r="W290" i="5" s="1"/>
  <c r="S290" i="8"/>
  <c r="T290" i="8" s="1"/>
  <c r="U290" i="8" s="1"/>
  <c r="W290" i="8" s="1"/>
  <c r="Q291" i="5"/>
  <c r="V291" i="5" s="1"/>
  <c r="X291" i="5" s="1"/>
  <c r="Q291" i="8"/>
  <c r="V291" i="8" s="1"/>
  <c r="X291" i="8" s="1"/>
  <c r="V290" i="6"/>
  <c r="U289" i="6"/>
  <c r="S291" i="8"/>
  <c r="T291" i="8" s="1"/>
  <c r="U291" i="8" s="1"/>
  <c r="W291" i="8" s="1"/>
  <c r="Q292" i="5" l="1"/>
  <c r="V292" i="5" s="1"/>
  <c r="X292" i="5" s="1"/>
  <c r="Q292" i="8"/>
  <c r="V292" i="8" s="1"/>
  <c r="X292" i="8" s="1"/>
  <c r="V291" i="6"/>
  <c r="S291" i="5"/>
  <c r="T291" i="5" s="1"/>
  <c r="U291" i="5" s="1"/>
  <c r="W291" i="5" s="1"/>
  <c r="U290" i="6"/>
  <c r="W290" i="6"/>
  <c r="W291" i="6"/>
  <c r="S292" i="8"/>
  <c r="T292" i="8" s="1"/>
  <c r="U292" i="8" s="1"/>
  <c r="W292" i="8" s="1"/>
  <c r="Q293" i="5" l="1"/>
  <c r="V293" i="5" s="1"/>
  <c r="X293" i="5" s="1"/>
  <c r="Q293" i="8"/>
  <c r="V293" i="8" s="1"/>
  <c r="X293" i="8" s="1"/>
  <c r="V292" i="6"/>
  <c r="S292" i="5"/>
  <c r="T292" i="5" s="1"/>
  <c r="U292" i="5" s="1"/>
  <c r="W292" i="5" s="1"/>
  <c r="U291" i="6"/>
  <c r="S293" i="8"/>
  <c r="T293" i="8" s="1"/>
  <c r="U293" i="8" s="1"/>
  <c r="W293" i="8" s="1"/>
  <c r="Q294" i="5" l="1"/>
  <c r="V294" i="5" s="1"/>
  <c r="X294" i="5" s="1"/>
  <c r="Q294" i="8"/>
  <c r="V294" i="8" s="1"/>
  <c r="X294" i="8" s="1"/>
  <c r="V293" i="6"/>
  <c r="S293" i="5"/>
  <c r="T293" i="5" s="1"/>
  <c r="U293" i="5" s="1"/>
  <c r="W293" i="5" s="1"/>
  <c r="W293" i="6"/>
  <c r="U292" i="6"/>
  <c r="W292" i="6"/>
  <c r="Q295" i="8"/>
  <c r="V295" i="8" s="1"/>
  <c r="X295" i="8" s="1"/>
  <c r="S294" i="5" l="1"/>
  <c r="T294" i="5" s="1"/>
  <c r="U294" i="5" s="1"/>
  <c r="W294" i="5" s="1"/>
  <c r="S294" i="8"/>
  <c r="T294" i="8" s="1"/>
  <c r="U294" i="8" s="1"/>
  <c r="W294" i="8" s="1"/>
  <c r="Q295" i="5"/>
  <c r="V295" i="5" s="1"/>
  <c r="X295" i="5" s="1"/>
  <c r="U293" i="6"/>
  <c r="V294" i="6"/>
  <c r="S295" i="8"/>
  <c r="T295" i="8" s="1"/>
  <c r="U295" i="8" s="1"/>
  <c r="W295" i="8" s="1"/>
  <c r="Q296" i="5" l="1"/>
  <c r="V296" i="5" s="1"/>
  <c r="X296" i="5" s="1"/>
  <c r="Q296" i="8"/>
  <c r="V296" i="8" s="1"/>
  <c r="X296" i="8" s="1"/>
  <c r="V295" i="6"/>
  <c r="S295" i="5"/>
  <c r="T295" i="5" s="1"/>
  <c r="U295" i="5" s="1"/>
  <c r="W295" i="5" s="1"/>
  <c r="U294" i="6"/>
  <c r="W294" i="6"/>
  <c r="W295" i="6"/>
  <c r="Q297" i="5" l="1"/>
  <c r="V297" i="5" s="1"/>
  <c r="X297" i="5" s="1"/>
  <c r="Q297" i="8"/>
  <c r="V297" i="8" s="1"/>
  <c r="X297" i="8" s="1"/>
  <c r="S296" i="5"/>
  <c r="T296" i="5" s="1"/>
  <c r="U296" i="5" s="1"/>
  <c r="W296" i="5" s="1"/>
  <c r="S296" i="8"/>
  <c r="T296" i="8" s="1"/>
  <c r="U296" i="8" s="1"/>
  <c r="W296" i="8" s="1"/>
  <c r="V296" i="6"/>
  <c r="U295" i="6"/>
  <c r="Q298" i="5" l="1"/>
  <c r="V298" i="5" s="1"/>
  <c r="X298" i="5" s="1"/>
  <c r="Q298" i="8"/>
  <c r="V298" i="8" s="1"/>
  <c r="X298" i="8" s="1"/>
  <c r="S297" i="5"/>
  <c r="T297" i="5" s="1"/>
  <c r="U297" i="5" s="1"/>
  <c r="W297" i="5" s="1"/>
  <c r="S297" i="8"/>
  <c r="T297" i="8" s="1"/>
  <c r="U297" i="8" s="1"/>
  <c r="W297" i="8" s="1"/>
  <c r="W297" i="6"/>
  <c r="V297" i="6"/>
  <c r="U296" i="6"/>
  <c r="W296" i="6"/>
  <c r="Q299" i="8"/>
  <c r="V299" i="8" s="1"/>
  <c r="X299" i="8" s="1"/>
  <c r="U297" i="6" l="1"/>
  <c r="S298" i="5"/>
  <c r="T298" i="5" s="1"/>
  <c r="U298" i="5" s="1"/>
  <c r="W298" i="5" s="1"/>
  <c r="S298" i="8"/>
  <c r="T298" i="8" s="1"/>
  <c r="U298" i="8" s="1"/>
  <c r="W298" i="8" s="1"/>
  <c r="Q299" i="5"/>
  <c r="V299" i="5" s="1"/>
  <c r="X299" i="5" s="1"/>
  <c r="V298" i="6"/>
  <c r="S299" i="8"/>
  <c r="T299" i="8" s="1"/>
  <c r="U299" i="8" s="1"/>
  <c r="W299" i="8" s="1"/>
  <c r="Q300" i="5" l="1"/>
  <c r="V300" i="5" s="1"/>
  <c r="X300" i="5" s="1"/>
  <c r="Q300" i="8"/>
  <c r="V300" i="8" s="1"/>
  <c r="X300" i="8" s="1"/>
  <c r="V299" i="6"/>
  <c r="S299" i="5"/>
  <c r="T299" i="5" s="1"/>
  <c r="U299" i="5" s="1"/>
  <c r="W299" i="5" s="1"/>
  <c r="U298" i="6"/>
  <c r="W298" i="6"/>
  <c r="S300" i="5" l="1"/>
  <c r="T300" i="5" s="1"/>
  <c r="U300" i="5" s="1"/>
  <c r="W300" i="5" s="1"/>
  <c r="S300" i="8"/>
  <c r="T300" i="8" s="1"/>
  <c r="U300" i="8" s="1"/>
  <c r="W300" i="8" s="1"/>
  <c r="Q301" i="5"/>
  <c r="V301" i="5" s="1"/>
  <c r="X301" i="5" s="1"/>
  <c r="Q301" i="8"/>
  <c r="V301" i="8" s="1"/>
  <c r="X301" i="8" s="1"/>
  <c r="V300" i="6"/>
  <c r="U299" i="6"/>
  <c r="W299" i="6"/>
  <c r="S301" i="8"/>
  <c r="T301" i="8" s="1"/>
  <c r="U301" i="8" s="1"/>
  <c r="W301" i="8" s="1"/>
  <c r="Q302" i="5" l="1"/>
  <c r="V302" i="5" s="1"/>
  <c r="X302" i="5" s="1"/>
  <c r="Q302" i="8"/>
  <c r="V302" i="8" s="1"/>
  <c r="X302" i="8" s="1"/>
  <c r="V301" i="6"/>
  <c r="S301" i="5"/>
  <c r="T301" i="5" s="1"/>
  <c r="U301" i="5" s="1"/>
  <c r="W301" i="5" s="1"/>
  <c r="W301" i="6"/>
  <c r="U300" i="6"/>
  <c r="W300" i="6"/>
  <c r="Q303" i="5" l="1"/>
  <c r="V303" i="5" s="1"/>
  <c r="X303" i="5" s="1"/>
  <c r="Q303" i="8"/>
  <c r="V303" i="8" s="1"/>
  <c r="X303" i="8" s="1"/>
  <c r="S302" i="5"/>
  <c r="T302" i="5" s="1"/>
  <c r="U302" i="5" s="1"/>
  <c r="W302" i="5" s="1"/>
  <c r="S302" i="8"/>
  <c r="T302" i="8" s="1"/>
  <c r="U302" i="8" s="1"/>
  <c r="W302" i="8" s="1"/>
  <c r="U301" i="6"/>
  <c r="V302" i="6"/>
  <c r="Q304" i="5" l="1"/>
  <c r="V304" i="5" s="1"/>
  <c r="X304" i="5" s="1"/>
  <c r="Q304" i="8"/>
  <c r="V304" i="8" s="1"/>
  <c r="X304" i="8" s="1"/>
  <c r="S303" i="5"/>
  <c r="T303" i="5" s="1"/>
  <c r="U303" i="5" s="1"/>
  <c r="W303" i="5" s="1"/>
  <c r="S303" i="8"/>
  <c r="T303" i="8" s="1"/>
  <c r="U303" i="8" s="1"/>
  <c r="W303" i="8" s="1"/>
  <c r="W303" i="6"/>
  <c r="V303" i="6"/>
  <c r="U302" i="6"/>
  <c r="W302" i="6"/>
  <c r="S304" i="8"/>
  <c r="T304" i="8" s="1"/>
  <c r="U304" i="8" s="1"/>
  <c r="W304" i="8" s="1"/>
  <c r="Q305" i="5" l="1"/>
  <c r="V305" i="5" s="1"/>
  <c r="X305" i="5" s="1"/>
  <c r="Q305" i="8"/>
  <c r="V305" i="8" s="1"/>
  <c r="X305" i="8" s="1"/>
  <c r="U303" i="6"/>
  <c r="V304" i="6"/>
  <c r="S304" i="5"/>
  <c r="T304" i="5" s="1"/>
  <c r="U304" i="5" s="1"/>
  <c r="W304" i="5" s="1"/>
  <c r="W304" i="6"/>
  <c r="Q306" i="8"/>
  <c r="V306" i="8" s="1"/>
  <c r="X306" i="8" s="1"/>
  <c r="S305" i="5" l="1"/>
  <c r="T305" i="5" s="1"/>
  <c r="U305" i="5" s="1"/>
  <c r="W305" i="5" s="1"/>
  <c r="S305" i="8"/>
  <c r="T305" i="8" s="1"/>
  <c r="U305" i="8" s="1"/>
  <c r="W305" i="8" s="1"/>
  <c r="Q306" i="5"/>
  <c r="V306" i="5" s="1"/>
  <c r="X306" i="5" s="1"/>
  <c r="U304" i="6"/>
  <c r="V305" i="6"/>
  <c r="Q307" i="8"/>
  <c r="V307" i="8" s="1"/>
  <c r="X307" i="8" s="1"/>
  <c r="S306" i="5" l="1"/>
  <c r="T306" i="5" s="1"/>
  <c r="U306" i="5" s="1"/>
  <c r="W306" i="5" s="1"/>
  <c r="S306" i="8"/>
  <c r="T306" i="8" s="1"/>
  <c r="U306" i="8" s="1"/>
  <c r="W306" i="8" s="1"/>
  <c r="Q307" i="5"/>
  <c r="V307" i="5" s="1"/>
  <c r="X307" i="5" s="1"/>
  <c r="W306" i="6"/>
  <c r="V306" i="6"/>
  <c r="U305" i="6"/>
  <c r="W305" i="6"/>
  <c r="U306" i="6" l="1"/>
  <c r="S307" i="5"/>
  <c r="T307" i="5" s="1"/>
  <c r="U307" i="5" s="1"/>
  <c r="W307" i="5" s="1"/>
  <c r="S307" i="8"/>
  <c r="T307" i="8" s="1"/>
  <c r="U307" i="8" s="1"/>
  <c r="W307" i="8" s="1"/>
  <c r="Q308" i="5"/>
  <c r="V308" i="5" s="1"/>
  <c r="X308" i="5" s="1"/>
  <c r="Q308" i="8"/>
  <c r="V308" i="8" s="1"/>
  <c r="X308" i="8" s="1"/>
  <c r="V307" i="6"/>
  <c r="S308" i="8"/>
  <c r="T308" i="8" s="1"/>
  <c r="U308" i="8" s="1"/>
  <c r="W308" i="8" s="1"/>
  <c r="Q309" i="5" l="1"/>
  <c r="V309" i="5" s="1"/>
  <c r="X309" i="5" s="1"/>
  <c r="Q309" i="8"/>
  <c r="V309" i="8" s="1"/>
  <c r="X309" i="8" s="1"/>
  <c r="V308" i="6"/>
  <c r="S308" i="5"/>
  <c r="T308" i="5" s="1"/>
  <c r="U308" i="5" s="1"/>
  <c r="W308" i="5" s="1"/>
  <c r="W308" i="6"/>
  <c r="U307" i="6"/>
  <c r="W307" i="6"/>
  <c r="S309" i="8"/>
  <c r="T309" i="8" s="1"/>
  <c r="U309" i="8" s="1"/>
  <c r="W309" i="8" s="1"/>
  <c r="Q310" i="5" l="1"/>
  <c r="V310" i="5" s="1"/>
  <c r="X310" i="5" s="1"/>
  <c r="Q310" i="8"/>
  <c r="V310" i="8" s="1"/>
  <c r="X310" i="8" s="1"/>
  <c r="V309" i="6"/>
  <c r="S309" i="5"/>
  <c r="T309" i="5" s="1"/>
  <c r="U309" i="5" s="1"/>
  <c r="W309" i="5" s="1"/>
  <c r="U308" i="6"/>
  <c r="W309" i="6"/>
  <c r="S310" i="5" l="1"/>
  <c r="T310" i="5" s="1"/>
  <c r="U310" i="5" s="1"/>
  <c r="W310" i="5" s="1"/>
  <c r="S310" i="8"/>
  <c r="T310" i="8" s="1"/>
  <c r="U310" i="8" s="1"/>
  <c r="W310" i="8" s="1"/>
  <c r="Q311" i="5"/>
  <c r="V311" i="5" s="1"/>
  <c r="X311" i="5" s="1"/>
  <c r="Q311" i="8"/>
  <c r="V311" i="8" s="1"/>
  <c r="X311" i="8" s="1"/>
  <c r="U309" i="6"/>
  <c r="V310" i="6"/>
  <c r="S311" i="8"/>
  <c r="T311" i="8" s="1"/>
  <c r="U311" i="8" s="1"/>
  <c r="W311" i="8" s="1"/>
  <c r="Q312" i="5" l="1"/>
  <c r="V312" i="5" s="1"/>
  <c r="X312" i="5" s="1"/>
  <c r="Q312" i="8"/>
  <c r="V312" i="8" s="1"/>
  <c r="X312" i="8" s="1"/>
  <c r="V311" i="6"/>
  <c r="S311" i="5"/>
  <c r="T311" i="5" s="1"/>
  <c r="U311" i="5" s="1"/>
  <c r="W311" i="5" s="1"/>
  <c r="W311" i="6"/>
  <c r="U310" i="6"/>
  <c r="W310" i="6"/>
  <c r="Q313" i="8"/>
  <c r="V313" i="8" s="1"/>
  <c r="X313" i="8" s="1"/>
  <c r="U311" i="6" l="1"/>
  <c r="S312" i="5"/>
  <c r="T312" i="5" s="1"/>
  <c r="U312" i="5" s="1"/>
  <c r="W312" i="5" s="1"/>
  <c r="S312" i="8"/>
  <c r="T312" i="8" s="1"/>
  <c r="U312" i="8" s="1"/>
  <c r="W312" i="8" s="1"/>
  <c r="Q313" i="5"/>
  <c r="V313" i="5" s="1"/>
  <c r="X313" i="5" s="1"/>
  <c r="V312" i="6"/>
  <c r="S313" i="8"/>
  <c r="T313" i="8" s="1"/>
  <c r="U313" i="8" s="1"/>
  <c r="W313" i="8" s="1"/>
  <c r="Q314" i="5" l="1"/>
  <c r="V314" i="5" s="1"/>
  <c r="X314" i="5" s="1"/>
  <c r="Q314" i="8"/>
  <c r="V314" i="8" s="1"/>
  <c r="X314" i="8" s="1"/>
  <c r="V313" i="6"/>
  <c r="S313" i="5"/>
  <c r="T313" i="5" s="1"/>
  <c r="U313" i="5" s="1"/>
  <c r="W313" i="5" s="1"/>
  <c r="W313" i="6"/>
  <c r="U312" i="6"/>
  <c r="W312" i="6"/>
  <c r="S314" i="8"/>
  <c r="T314" i="8" s="1"/>
  <c r="U314" i="8" s="1"/>
  <c r="W314" i="8" s="1"/>
  <c r="Q315" i="5" l="1"/>
  <c r="V315" i="5" s="1"/>
  <c r="X315" i="5" s="1"/>
  <c r="Q315" i="8"/>
  <c r="V315" i="8" s="1"/>
  <c r="X315" i="8" s="1"/>
  <c r="U313" i="6"/>
  <c r="V314" i="6"/>
  <c r="S314" i="5"/>
  <c r="T314" i="5" s="1"/>
  <c r="U314" i="5" s="1"/>
  <c r="W314" i="5" s="1"/>
  <c r="W314" i="6"/>
  <c r="S315" i="5" l="1"/>
  <c r="T315" i="5" s="1"/>
  <c r="U315" i="5" s="1"/>
  <c r="W315" i="5" s="1"/>
  <c r="S315" i="8"/>
  <c r="T315" i="8" s="1"/>
  <c r="U315" i="8" s="1"/>
  <c r="W315" i="8" s="1"/>
  <c r="Q316" i="5"/>
  <c r="V316" i="5" s="1"/>
  <c r="X316" i="5" s="1"/>
  <c r="Q316" i="8"/>
  <c r="V316" i="8" s="1"/>
  <c r="X316" i="8" s="1"/>
  <c r="U314" i="6"/>
  <c r="V315" i="6"/>
  <c r="Q317" i="5" l="1"/>
  <c r="V317" i="5" s="1"/>
  <c r="X317" i="5" s="1"/>
  <c r="Q317" i="8"/>
  <c r="V317" i="8" s="1"/>
  <c r="X317" i="8" s="1"/>
  <c r="S316" i="5"/>
  <c r="T316" i="5" s="1"/>
  <c r="U316" i="5" s="1"/>
  <c r="W316" i="5" s="1"/>
  <c r="S316" i="8"/>
  <c r="T316" i="8" s="1"/>
  <c r="U316" i="8" s="1"/>
  <c r="W316" i="8" s="1"/>
  <c r="V316" i="6"/>
  <c r="U315" i="6"/>
  <c r="W315" i="6"/>
  <c r="Q318" i="5" l="1"/>
  <c r="V318" i="5" s="1"/>
  <c r="X318" i="5" s="1"/>
  <c r="Q318" i="8"/>
  <c r="V318" i="8" s="1"/>
  <c r="X318" i="8" s="1"/>
  <c r="S317" i="5"/>
  <c r="T317" i="5" s="1"/>
  <c r="U317" i="5" s="1"/>
  <c r="W317" i="5" s="1"/>
  <c r="S317" i="8"/>
  <c r="T317" i="8" s="1"/>
  <c r="U317" i="8" s="1"/>
  <c r="W317" i="8" s="1"/>
  <c r="W317" i="6"/>
  <c r="V317" i="6"/>
  <c r="U316" i="6"/>
  <c r="W316" i="6"/>
  <c r="S318" i="8"/>
  <c r="T318" i="8" s="1"/>
  <c r="U318" i="8" s="1"/>
  <c r="W318" i="8" s="1"/>
  <c r="U317" i="6" l="1"/>
  <c r="Q319" i="5"/>
  <c r="V319" i="5" s="1"/>
  <c r="X319" i="5" s="1"/>
  <c r="Q319" i="8"/>
  <c r="V319" i="8" s="1"/>
  <c r="X319" i="8" s="1"/>
  <c r="V318" i="6"/>
  <c r="S318" i="5"/>
  <c r="T318" i="5" s="1"/>
  <c r="U318" i="5" s="1"/>
  <c r="W318" i="5" s="1"/>
  <c r="W318" i="6"/>
  <c r="Q320" i="8"/>
  <c r="V320" i="8" s="1"/>
  <c r="X320" i="8" s="1"/>
  <c r="S319" i="5" l="1"/>
  <c r="T319" i="5" s="1"/>
  <c r="U319" i="5" s="1"/>
  <c r="W319" i="5" s="1"/>
  <c r="S319" i="8"/>
  <c r="T319" i="8" s="1"/>
  <c r="U319" i="8" s="1"/>
  <c r="W319" i="8" s="1"/>
  <c r="U318" i="6"/>
  <c r="Q320" i="5"/>
  <c r="V320" i="5" s="1"/>
  <c r="X320" i="5" s="1"/>
  <c r="V319" i="6"/>
  <c r="S320" i="8"/>
  <c r="T320" i="8" s="1"/>
  <c r="U320" i="8" s="1"/>
  <c r="W320" i="8" s="1"/>
  <c r="Q321" i="5" l="1"/>
  <c r="V321" i="5" s="1"/>
  <c r="X321" i="5" s="1"/>
  <c r="Q321" i="8"/>
  <c r="V321" i="8" s="1"/>
  <c r="X321" i="8" s="1"/>
  <c r="V320" i="6"/>
  <c r="S320" i="5"/>
  <c r="T320" i="5" s="1"/>
  <c r="U320" i="5" s="1"/>
  <c r="W320" i="5" s="1"/>
  <c r="U319" i="6"/>
  <c r="W319" i="6"/>
  <c r="W320" i="6"/>
  <c r="S321" i="8"/>
  <c r="T321" i="8" s="1"/>
  <c r="U321" i="8" s="1"/>
  <c r="W321" i="8" s="1"/>
  <c r="Q322" i="5" l="1"/>
  <c r="V322" i="5" s="1"/>
  <c r="X322" i="5" s="1"/>
  <c r="Q322" i="8"/>
  <c r="V322" i="8" s="1"/>
  <c r="X322" i="8" s="1"/>
  <c r="V321" i="6"/>
  <c r="S321" i="5"/>
  <c r="T321" i="5" s="1"/>
  <c r="U321" i="5" s="1"/>
  <c r="W321" i="5" s="1"/>
  <c r="U320" i="6"/>
  <c r="S322" i="8"/>
  <c r="T322" i="8" s="1"/>
  <c r="U322" i="8" s="1"/>
  <c r="W322" i="8" s="1"/>
  <c r="Q323" i="5" l="1"/>
  <c r="V323" i="5" s="1"/>
  <c r="X323" i="5" s="1"/>
  <c r="Q323" i="8"/>
  <c r="V323" i="8" s="1"/>
  <c r="X323" i="8" s="1"/>
  <c r="V322" i="6"/>
  <c r="S322" i="5"/>
  <c r="T322" i="5" s="1"/>
  <c r="U322" i="5" s="1"/>
  <c r="W322" i="5" s="1"/>
  <c r="W321" i="6"/>
  <c r="U321" i="6"/>
  <c r="S323" i="5" l="1"/>
  <c r="T323" i="5" s="1"/>
  <c r="U323" i="5" s="1"/>
  <c r="W323" i="5" s="1"/>
  <c r="S323" i="8"/>
  <c r="T323" i="8" s="1"/>
  <c r="U323" i="8" s="1"/>
  <c r="W323" i="8" s="1"/>
  <c r="Q324" i="5"/>
  <c r="V324" i="5" s="1"/>
  <c r="X324" i="5" s="1"/>
  <c r="Q324" i="8"/>
  <c r="V324" i="8" s="1"/>
  <c r="X324" i="8" s="1"/>
  <c r="U322" i="6"/>
  <c r="W322" i="6"/>
  <c r="V323" i="6"/>
  <c r="S324" i="8"/>
  <c r="T324" i="8" s="1"/>
  <c r="U324" i="8" s="1"/>
  <c r="W324" i="8" s="1"/>
  <c r="Q325" i="5" l="1"/>
  <c r="V325" i="5" s="1"/>
  <c r="X325" i="5" s="1"/>
  <c r="Q325" i="8"/>
  <c r="V325" i="8" s="1"/>
  <c r="X325" i="8" s="1"/>
  <c r="V324" i="6"/>
  <c r="S324" i="5"/>
  <c r="T324" i="5" s="1"/>
  <c r="U324" i="5" s="1"/>
  <c r="W324" i="5" s="1"/>
  <c r="U323" i="6"/>
  <c r="W323" i="6"/>
  <c r="W324" i="6"/>
  <c r="S325" i="5" l="1"/>
  <c r="T325" i="5" s="1"/>
  <c r="U325" i="5" s="1"/>
  <c r="W325" i="5" s="1"/>
  <c r="S325" i="8"/>
  <c r="T325" i="8" s="1"/>
  <c r="U325" i="8" s="1"/>
  <c r="W325" i="8" s="1"/>
  <c r="Q326" i="5"/>
  <c r="V326" i="5" s="1"/>
  <c r="X326" i="5" s="1"/>
  <c r="Q326" i="8"/>
  <c r="V326" i="8" s="1"/>
  <c r="X326" i="8" s="1"/>
  <c r="U324" i="6"/>
  <c r="W325" i="6"/>
  <c r="V325" i="6"/>
  <c r="Q327" i="5" l="1"/>
  <c r="V327" i="5" s="1"/>
  <c r="X327" i="5" s="1"/>
  <c r="Q327" i="8"/>
  <c r="V327" i="8" s="1"/>
  <c r="X327" i="8" s="1"/>
  <c r="S326" i="5"/>
  <c r="T326" i="5" s="1"/>
  <c r="U326" i="5" s="1"/>
  <c r="W326" i="5" s="1"/>
  <c r="S326" i="8"/>
  <c r="T326" i="8" s="1"/>
  <c r="U326" i="8" s="1"/>
  <c r="W326" i="8" s="1"/>
  <c r="U325" i="6"/>
  <c r="V326" i="6"/>
  <c r="S327" i="5" l="1"/>
  <c r="T327" i="5" s="1"/>
  <c r="U327" i="5" s="1"/>
  <c r="W327" i="5" s="1"/>
  <c r="S327" i="8"/>
  <c r="T327" i="8" s="1"/>
  <c r="U327" i="8" s="1"/>
  <c r="W327" i="8" s="1"/>
  <c r="Q328" i="5"/>
  <c r="V328" i="5" s="1"/>
  <c r="X328" i="5" s="1"/>
  <c r="Q328" i="8"/>
  <c r="V328" i="8" s="1"/>
  <c r="X328" i="8" s="1"/>
  <c r="V327" i="6"/>
  <c r="U326" i="6"/>
  <c r="W326" i="6"/>
  <c r="Q329" i="5" l="1"/>
  <c r="V329" i="5" s="1"/>
  <c r="X329" i="5" s="1"/>
  <c r="Q329" i="8"/>
  <c r="V329" i="8" s="1"/>
  <c r="X329" i="8" s="1"/>
  <c r="S328" i="5"/>
  <c r="T328" i="5" s="1"/>
  <c r="U328" i="5" s="1"/>
  <c r="W328" i="5" s="1"/>
  <c r="S328" i="8"/>
  <c r="T328" i="8" s="1"/>
  <c r="U328" i="8" s="1"/>
  <c r="W328" i="8" s="1"/>
  <c r="W328" i="6"/>
  <c r="V328" i="6"/>
  <c r="U327" i="6"/>
  <c r="W327" i="6"/>
  <c r="U328" i="6" l="1"/>
  <c r="Q330" i="5"/>
  <c r="V330" i="5" s="1"/>
  <c r="X330" i="5" s="1"/>
  <c r="Q330" i="8"/>
  <c r="V330" i="8" s="1"/>
  <c r="X330" i="8" s="1"/>
  <c r="S329" i="5"/>
  <c r="T329" i="5" s="1"/>
  <c r="U329" i="5" s="1"/>
  <c r="W329" i="5" s="1"/>
  <c r="S329" i="8"/>
  <c r="T329" i="8" s="1"/>
  <c r="U329" i="8" s="1"/>
  <c r="W329" i="8" s="1"/>
  <c r="V329" i="6"/>
  <c r="S330" i="5" l="1"/>
  <c r="T330" i="5" s="1"/>
  <c r="U330" i="5" s="1"/>
  <c r="W330" i="5" s="1"/>
  <c r="S330" i="8"/>
  <c r="T330" i="8" s="1"/>
  <c r="U330" i="8" s="1"/>
  <c r="W330" i="8" s="1"/>
  <c r="Q331" i="5"/>
  <c r="V331" i="5" s="1"/>
  <c r="X331" i="5" s="1"/>
  <c r="Q331" i="8"/>
  <c r="V331" i="8" s="1"/>
  <c r="X331" i="8" s="1"/>
  <c r="V330" i="6"/>
  <c r="U329" i="6"/>
  <c r="W329" i="6"/>
  <c r="S331" i="8"/>
  <c r="T331" i="8" s="1"/>
  <c r="U331" i="8" s="1"/>
  <c r="W331" i="8" s="1"/>
  <c r="Q332" i="5" l="1"/>
  <c r="V332" i="5" s="1"/>
  <c r="X332" i="5" s="1"/>
  <c r="Q332" i="8"/>
  <c r="V332" i="8" s="1"/>
  <c r="X332" i="8" s="1"/>
  <c r="V331" i="6"/>
  <c r="S331" i="5"/>
  <c r="T331" i="5" s="1"/>
  <c r="U331" i="5" s="1"/>
  <c r="W331" i="5" s="1"/>
  <c r="W331" i="6"/>
  <c r="U330" i="6"/>
  <c r="W330" i="6"/>
  <c r="Q333" i="5" l="1"/>
  <c r="V333" i="5" s="1"/>
  <c r="X333" i="5" s="1"/>
  <c r="Q333" i="8"/>
  <c r="V333" i="8" s="1"/>
  <c r="X333" i="8" s="1"/>
  <c r="U331" i="6"/>
  <c r="S332" i="5"/>
  <c r="T332" i="5" s="1"/>
  <c r="U332" i="5" s="1"/>
  <c r="W332" i="5" s="1"/>
  <c r="S332" i="8"/>
  <c r="T332" i="8" s="1"/>
  <c r="U332" i="8" s="1"/>
  <c r="W332" i="8" s="1"/>
  <c r="W332" i="6"/>
  <c r="V332" i="6"/>
  <c r="Q334" i="5" l="1"/>
  <c r="V334" i="5" s="1"/>
  <c r="X334" i="5" s="1"/>
  <c r="Q334" i="8"/>
  <c r="V334" i="8" s="1"/>
  <c r="X334" i="8" s="1"/>
  <c r="S333" i="5"/>
  <c r="T333" i="5" s="1"/>
  <c r="U333" i="5" s="1"/>
  <c r="W333" i="5" s="1"/>
  <c r="S333" i="8"/>
  <c r="T333" i="8" s="1"/>
  <c r="U333" i="8" s="1"/>
  <c r="W333" i="8" s="1"/>
  <c r="U332" i="6"/>
  <c r="V333" i="6"/>
  <c r="S334" i="8"/>
  <c r="T334" i="8" s="1"/>
  <c r="U334" i="8" s="1"/>
  <c r="W334" i="8" s="1"/>
  <c r="Q335" i="5" l="1"/>
  <c r="V335" i="5" s="1"/>
  <c r="X335" i="5" s="1"/>
  <c r="Q335" i="8"/>
  <c r="V335" i="8" s="1"/>
  <c r="X335" i="8" s="1"/>
  <c r="V334" i="6"/>
  <c r="S334" i="5"/>
  <c r="T334" i="5" s="1"/>
  <c r="U334" i="5" s="1"/>
  <c r="W334" i="5" s="1"/>
  <c r="W334" i="6"/>
  <c r="U333" i="6"/>
  <c r="W333" i="6"/>
  <c r="S335" i="8"/>
  <c r="T335" i="8" s="1"/>
  <c r="U335" i="8" s="1"/>
  <c r="W335" i="8" s="1"/>
  <c r="Q336" i="5" l="1"/>
  <c r="V336" i="5" s="1"/>
  <c r="X336" i="5" s="1"/>
  <c r="Q336" i="8"/>
  <c r="V336" i="8" s="1"/>
  <c r="X336" i="8" s="1"/>
  <c r="U334" i="6"/>
  <c r="V335" i="6"/>
  <c r="S335" i="5"/>
  <c r="T335" i="5" s="1"/>
  <c r="U335" i="5" s="1"/>
  <c r="W335" i="5" s="1"/>
  <c r="S336" i="5" l="1"/>
  <c r="T336" i="5" s="1"/>
  <c r="U336" i="5" s="1"/>
  <c r="W336" i="5" s="1"/>
  <c r="S336" i="8"/>
  <c r="T336" i="8" s="1"/>
  <c r="U336" i="8" s="1"/>
  <c r="W336" i="8" s="1"/>
  <c r="Q337" i="5"/>
  <c r="V337" i="5" s="1"/>
  <c r="X337" i="5" s="1"/>
  <c r="Q337" i="8"/>
  <c r="V337" i="8" s="1"/>
  <c r="X337" i="8" s="1"/>
  <c r="V336" i="6"/>
  <c r="U335" i="6"/>
  <c r="W335" i="6"/>
  <c r="S337" i="8"/>
  <c r="T337" i="8" s="1"/>
  <c r="U337" i="8" s="1"/>
  <c r="W337" i="8" s="1"/>
  <c r="Q338" i="5" l="1"/>
  <c r="V338" i="5" s="1"/>
  <c r="X338" i="5" s="1"/>
  <c r="Q338" i="8"/>
  <c r="V338" i="8" s="1"/>
  <c r="X338" i="8" s="1"/>
  <c r="V337" i="6"/>
  <c r="S337" i="5"/>
  <c r="T337" i="5" s="1"/>
  <c r="U337" i="5" s="1"/>
  <c r="W337" i="5" s="1"/>
  <c r="U336" i="6"/>
  <c r="W336" i="6"/>
  <c r="W337" i="6"/>
  <c r="S338" i="5" l="1"/>
  <c r="T338" i="5" s="1"/>
  <c r="U338" i="5" s="1"/>
  <c r="W338" i="5" s="1"/>
  <c r="S338" i="8"/>
  <c r="T338" i="8" s="1"/>
  <c r="U338" i="8" s="1"/>
  <c r="W338" i="8" s="1"/>
  <c r="Q339" i="5"/>
  <c r="V339" i="5" s="1"/>
  <c r="X339" i="5" s="1"/>
  <c r="Q339" i="8"/>
  <c r="V339" i="8" s="1"/>
  <c r="X339" i="8" s="1"/>
  <c r="U337" i="6"/>
  <c r="V338" i="6"/>
  <c r="S339" i="8"/>
  <c r="T339" i="8" s="1"/>
  <c r="U339" i="8" s="1"/>
  <c r="W339" i="8" s="1"/>
  <c r="Q340" i="5" l="1"/>
  <c r="V340" i="5" s="1"/>
  <c r="X340" i="5" s="1"/>
  <c r="Q340" i="8"/>
  <c r="V340" i="8" s="1"/>
  <c r="X340" i="8" s="1"/>
  <c r="V339" i="6"/>
  <c r="S339" i="5"/>
  <c r="T339" i="5" s="1"/>
  <c r="U339" i="5" s="1"/>
  <c r="W339" i="5" s="1"/>
  <c r="U338" i="6"/>
  <c r="W338" i="6"/>
  <c r="Q341" i="8"/>
  <c r="V341" i="8" s="1"/>
  <c r="X341" i="8" s="1"/>
  <c r="S340" i="5" l="1"/>
  <c r="T340" i="5" s="1"/>
  <c r="U340" i="5" s="1"/>
  <c r="W340" i="5" s="1"/>
  <c r="S340" i="8"/>
  <c r="T340" i="8" s="1"/>
  <c r="U340" i="8" s="1"/>
  <c r="W340" i="8" s="1"/>
  <c r="Q341" i="5"/>
  <c r="V341" i="5" s="1"/>
  <c r="X341" i="5" s="1"/>
  <c r="V340" i="6"/>
  <c r="U339" i="6"/>
  <c r="W339" i="6"/>
  <c r="S341" i="5" l="1"/>
  <c r="T341" i="5" s="1"/>
  <c r="U341" i="5" s="1"/>
  <c r="W341" i="5" s="1"/>
  <c r="S341" i="8"/>
  <c r="T341" i="8" s="1"/>
  <c r="U341" i="8" s="1"/>
  <c r="W341" i="8" s="1"/>
  <c r="Q342" i="5"/>
  <c r="V342" i="5" s="1"/>
  <c r="X342" i="5" s="1"/>
  <c r="Q342" i="8"/>
  <c r="V342" i="8" s="1"/>
  <c r="X342" i="8" s="1"/>
  <c r="V341" i="6"/>
  <c r="U340" i="6"/>
  <c r="W340" i="6"/>
  <c r="S342" i="8"/>
  <c r="T342" i="8" s="1"/>
  <c r="U342" i="8" s="1"/>
  <c r="W342" i="8" s="1"/>
  <c r="Q343" i="5" l="1"/>
  <c r="V343" i="5" s="1"/>
  <c r="X343" i="5" s="1"/>
  <c r="Q343" i="8"/>
  <c r="V343" i="8" s="1"/>
  <c r="X343" i="8" s="1"/>
  <c r="V342" i="6"/>
  <c r="S342" i="5"/>
  <c r="T342" i="5" s="1"/>
  <c r="U342" i="5" s="1"/>
  <c r="W342" i="5" s="1"/>
  <c r="U341" i="6"/>
  <c r="W341" i="6"/>
  <c r="S343" i="8"/>
  <c r="T343" i="8" s="1"/>
  <c r="U343" i="8" s="1"/>
  <c r="W343" i="8" s="1"/>
  <c r="Q344" i="5" l="1"/>
  <c r="V344" i="5" s="1"/>
  <c r="X344" i="5" s="1"/>
  <c r="Q344" i="8"/>
  <c r="V344" i="8" s="1"/>
  <c r="X344" i="8" s="1"/>
  <c r="V343" i="6"/>
  <c r="S343" i="5"/>
  <c r="T343" i="5" s="1"/>
  <c r="U343" i="5" s="1"/>
  <c r="W343" i="5" s="1"/>
  <c r="U342" i="6"/>
  <c r="W342" i="6"/>
  <c r="W343" i="6"/>
  <c r="S344" i="5" l="1"/>
  <c r="T344" i="5" s="1"/>
  <c r="U344" i="5" s="1"/>
  <c r="W344" i="5" s="1"/>
  <c r="S344" i="8"/>
  <c r="T344" i="8" s="1"/>
  <c r="U344" i="8" s="1"/>
  <c r="W344" i="8" s="1"/>
  <c r="Q345" i="5"/>
  <c r="V345" i="5" s="1"/>
  <c r="X345" i="5" s="1"/>
  <c r="Q345" i="8"/>
  <c r="V345" i="8" s="1"/>
  <c r="X345" i="8" s="1"/>
  <c r="U343" i="6"/>
  <c r="V344" i="6"/>
  <c r="S345" i="8"/>
  <c r="T345" i="8" s="1"/>
  <c r="U345" i="8" s="1"/>
  <c r="W345" i="8" s="1"/>
  <c r="Q346" i="5" l="1"/>
  <c r="V346" i="5" s="1"/>
  <c r="X346" i="5" s="1"/>
  <c r="Q346" i="8"/>
  <c r="V346" i="8" s="1"/>
  <c r="X346" i="8" s="1"/>
  <c r="V345" i="6"/>
  <c r="S345" i="5"/>
  <c r="T345" i="5" s="1"/>
  <c r="U345" i="5" s="1"/>
  <c r="W345" i="5" s="1"/>
  <c r="U344" i="6"/>
  <c r="W344" i="6"/>
  <c r="W345" i="6"/>
  <c r="S346" i="8"/>
  <c r="T346" i="8" s="1"/>
  <c r="U346" i="8" s="1"/>
  <c r="W346" i="8" s="1"/>
  <c r="Q347" i="5" l="1"/>
  <c r="V347" i="5" s="1"/>
  <c r="X347" i="5" s="1"/>
  <c r="Q347" i="8"/>
  <c r="V347" i="8" s="1"/>
  <c r="X347" i="8" s="1"/>
  <c r="V346" i="6"/>
  <c r="S346" i="5"/>
  <c r="T346" i="5" s="1"/>
  <c r="U346" i="5" s="1"/>
  <c r="W346" i="5" s="1"/>
  <c r="U345" i="6"/>
  <c r="W346" i="6"/>
  <c r="S347" i="8"/>
  <c r="T347" i="8" s="1"/>
  <c r="U347" i="8" s="1"/>
  <c r="W347" i="8" s="1"/>
  <c r="Q348" i="5" l="1"/>
  <c r="V348" i="5" s="1"/>
  <c r="X348" i="5" s="1"/>
  <c r="Q348" i="8"/>
  <c r="V348" i="8" s="1"/>
  <c r="X348" i="8" s="1"/>
  <c r="V347" i="6"/>
  <c r="S347" i="5"/>
  <c r="T347" i="5" s="1"/>
  <c r="U347" i="5" s="1"/>
  <c r="W347" i="5" s="1"/>
  <c r="W347" i="6"/>
  <c r="U346" i="6"/>
  <c r="Q349" i="8"/>
  <c r="V349" i="8" s="1"/>
  <c r="X349" i="8" s="1"/>
  <c r="S348" i="8"/>
  <c r="T348" i="8" s="1"/>
  <c r="U348" i="8" s="1"/>
  <c r="W348" i="8" s="1"/>
  <c r="U347" i="6" l="1"/>
  <c r="V348" i="6"/>
  <c r="S348" i="5"/>
  <c r="T348" i="5" s="1"/>
  <c r="U348" i="5" s="1"/>
  <c r="W348" i="5" s="1"/>
  <c r="Q349" i="5"/>
  <c r="V349" i="5" s="1"/>
  <c r="X349" i="5" s="1"/>
  <c r="S349" i="8"/>
  <c r="T349" i="8" s="1"/>
  <c r="U349" i="8" s="1"/>
  <c r="W349" i="8" s="1"/>
  <c r="Q350" i="5" l="1"/>
  <c r="V350" i="5" s="1"/>
  <c r="X350" i="5" s="1"/>
  <c r="Q350" i="8"/>
  <c r="V350" i="8" s="1"/>
  <c r="X350" i="8" s="1"/>
  <c r="V349" i="6"/>
  <c r="S349" i="5"/>
  <c r="T349" i="5" s="1"/>
  <c r="U349" i="5" s="1"/>
  <c r="W349" i="5" s="1"/>
  <c r="U348" i="6"/>
  <c r="W348" i="6"/>
  <c r="Q351" i="8"/>
  <c r="V351" i="8" s="1"/>
  <c r="X351" i="8" s="1"/>
  <c r="S350" i="5" l="1"/>
  <c r="T350" i="5" s="1"/>
  <c r="U350" i="5" s="1"/>
  <c r="W350" i="5" s="1"/>
  <c r="S350" i="8"/>
  <c r="T350" i="8" s="1"/>
  <c r="U350" i="8" s="1"/>
  <c r="W350" i="8" s="1"/>
  <c r="Q351" i="5"/>
  <c r="V351" i="5" s="1"/>
  <c r="X351" i="5" s="1"/>
  <c r="W350" i="6"/>
  <c r="V350" i="6"/>
  <c r="U349" i="6"/>
  <c r="W349" i="6"/>
  <c r="U350" i="6" l="1"/>
  <c r="Q352" i="5"/>
  <c r="V352" i="5" s="1"/>
  <c r="X352" i="5" s="1"/>
  <c r="Q352" i="8"/>
  <c r="V352" i="8" s="1"/>
  <c r="X352" i="8" s="1"/>
  <c r="S351" i="5"/>
  <c r="T351" i="5" s="1"/>
  <c r="U351" i="5" s="1"/>
  <c r="W351" i="5" s="1"/>
  <c r="S351" i="8"/>
  <c r="T351" i="8" s="1"/>
  <c r="U351" i="8" s="1"/>
  <c r="W351" i="8" s="1"/>
  <c r="W351" i="6"/>
  <c r="V351" i="6"/>
  <c r="Q353" i="8"/>
  <c r="V353" i="8" s="1"/>
  <c r="X353" i="8" s="1"/>
  <c r="S352" i="8"/>
  <c r="T352" i="8" s="1"/>
  <c r="U352" i="8" s="1"/>
  <c r="W352" i="8" s="1"/>
  <c r="Q353" i="5" l="1"/>
  <c r="V353" i="5" s="1"/>
  <c r="X353" i="5" s="1"/>
  <c r="V352" i="6"/>
  <c r="S352" i="5"/>
  <c r="T352" i="5" s="1"/>
  <c r="U352" i="5" s="1"/>
  <c r="W352" i="5" s="1"/>
  <c r="U351" i="6"/>
  <c r="W352" i="6"/>
  <c r="Q354" i="5" l="1"/>
  <c r="V354" i="5" s="1"/>
  <c r="X354" i="5" s="1"/>
  <c r="Q354" i="8"/>
  <c r="V354" i="8" s="1"/>
  <c r="X354" i="8" s="1"/>
  <c r="S353" i="5"/>
  <c r="T353" i="5" s="1"/>
  <c r="U353" i="5" s="1"/>
  <c r="W353" i="5" s="1"/>
  <c r="S353" i="8"/>
  <c r="T353" i="8" s="1"/>
  <c r="U353" i="8" s="1"/>
  <c r="W353" i="8" s="1"/>
  <c r="U352" i="6"/>
  <c r="W353" i="6"/>
  <c r="V353" i="6"/>
  <c r="S354" i="5" l="1"/>
  <c r="T354" i="5" s="1"/>
  <c r="U354" i="5" s="1"/>
  <c r="W354" i="5" s="1"/>
  <c r="S354" i="8"/>
  <c r="T354" i="8" s="1"/>
  <c r="U354" i="8" s="1"/>
  <c r="W354" i="8" s="1"/>
  <c r="Q355" i="5"/>
  <c r="V355" i="5" s="1"/>
  <c r="X355" i="5" s="1"/>
  <c r="Q355" i="8"/>
  <c r="V355" i="8" s="1"/>
  <c r="X355" i="8" s="1"/>
  <c r="U353" i="6"/>
  <c r="V354" i="6"/>
  <c r="Q356" i="8"/>
  <c r="V356" i="8" s="1"/>
  <c r="X356" i="8" s="1"/>
  <c r="S355" i="8"/>
  <c r="T355" i="8" s="1"/>
  <c r="U355" i="8" s="1"/>
  <c r="W355" i="8" s="1"/>
  <c r="V355" i="6" l="1"/>
  <c r="S355" i="5"/>
  <c r="T355" i="5" s="1"/>
  <c r="U355" i="5" s="1"/>
  <c r="W355" i="5" s="1"/>
  <c r="Q356" i="5"/>
  <c r="V356" i="5" s="1"/>
  <c r="X356" i="5" s="1"/>
  <c r="U354" i="6"/>
  <c r="W354" i="6"/>
  <c r="S356" i="8"/>
  <c r="T356" i="8" s="1"/>
  <c r="U356" i="8" s="1"/>
  <c r="W356" i="8" s="1"/>
  <c r="Q357" i="5" l="1"/>
  <c r="V357" i="5" s="1"/>
  <c r="X357" i="5" s="1"/>
  <c r="Q357" i="8"/>
  <c r="V357" i="8" s="1"/>
  <c r="X357" i="8" s="1"/>
  <c r="V356" i="6"/>
  <c r="S356" i="5"/>
  <c r="T356" i="5" s="1"/>
  <c r="U356" i="5" s="1"/>
  <c r="W356" i="5" s="1"/>
  <c r="U355" i="6"/>
  <c r="W355" i="6"/>
  <c r="S357" i="8"/>
  <c r="T357" i="8" s="1"/>
  <c r="U357" i="8" s="1"/>
  <c r="W357" i="8" s="1"/>
  <c r="Q358" i="5" l="1"/>
  <c r="V358" i="5" s="1"/>
  <c r="X358" i="5" s="1"/>
  <c r="Q358" i="8"/>
  <c r="V358" i="8" s="1"/>
  <c r="X358" i="8" s="1"/>
  <c r="V357" i="6"/>
  <c r="S357" i="5"/>
  <c r="T357" i="5" s="1"/>
  <c r="U357" i="5" s="1"/>
  <c r="W357" i="5" s="1"/>
  <c r="W356" i="6"/>
  <c r="U356" i="6"/>
  <c r="Q359" i="5" l="1"/>
  <c r="V359" i="5" s="1"/>
  <c r="X359" i="5" s="1"/>
  <c r="Q359" i="8"/>
  <c r="V359" i="8" s="1"/>
  <c r="X359" i="8" s="1"/>
  <c r="S358" i="5"/>
  <c r="T358" i="5" s="1"/>
  <c r="U358" i="5" s="1"/>
  <c r="W358" i="5" s="1"/>
  <c r="S358" i="8"/>
  <c r="T358" i="8" s="1"/>
  <c r="U358" i="8" s="1"/>
  <c r="W358" i="8" s="1"/>
  <c r="V358" i="6"/>
  <c r="U357" i="6"/>
  <c r="W357" i="6"/>
  <c r="S359" i="8"/>
  <c r="T359" i="8" s="1"/>
  <c r="U359" i="8" s="1"/>
  <c r="W359" i="8" s="1"/>
  <c r="Q360" i="5" l="1"/>
  <c r="V360" i="5" s="1"/>
  <c r="X360" i="5" s="1"/>
  <c r="Q360" i="8"/>
  <c r="V360" i="8" s="1"/>
  <c r="X360" i="8" s="1"/>
  <c r="V359" i="6"/>
  <c r="S359" i="5"/>
  <c r="T359" i="5" s="1"/>
  <c r="U359" i="5" s="1"/>
  <c r="W359" i="5" s="1"/>
  <c r="U358" i="6"/>
  <c r="W358" i="6"/>
  <c r="S360" i="5" l="1"/>
  <c r="T360" i="5" s="1"/>
  <c r="U360" i="5" s="1"/>
  <c r="W360" i="5" s="1"/>
  <c r="S360" i="8"/>
  <c r="T360" i="8" s="1"/>
  <c r="U360" i="8" s="1"/>
  <c r="W360" i="8" s="1"/>
  <c r="Q361" i="5"/>
  <c r="V361" i="5" s="1"/>
  <c r="X361" i="5" s="1"/>
  <c r="Q361" i="8"/>
  <c r="V361" i="8" s="1"/>
  <c r="X361" i="8" s="1"/>
  <c r="U359" i="6"/>
  <c r="W359" i="6"/>
  <c r="V360" i="6"/>
  <c r="S361" i="8"/>
  <c r="T361" i="8" s="1"/>
  <c r="U361" i="8" s="1"/>
  <c r="W361" i="8" s="1"/>
  <c r="Q362" i="5" l="1"/>
  <c r="V362" i="5" s="1"/>
  <c r="X362" i="5" s="1"/>
  <c r="Q362" i="8"/>
  <c r="V362" i="8" s="1"/>
  <c r="X362" i="8" s="1"/>
  <c r="V361" i="6"/>
  <c r="S361" i="5"/>
  <c r="T361" i="5" s="1"/>
  <c r="U361" i="5" s="1"/>
  <c r="W361" i="5" s="1"/>
  <c r="U360" i="6"/>
  <c r="W360" i="6"/>
  <c r="S362" i="5" l="1"/>
  <c r="T362" i="5" s="1"/>
  <c r="U362" i="5" s="1"/>
  <c r="W362" i="5" s="1"/>
  <c r="S362" i="8"/>
  <c r="T362" i="8" s="1"/>
  <c r="U362" i="8" s="1"/>
  <c r="W362" i="8" s="1"/>
  <c r="Q363" i="5"/>
  <c r="V363" i="5" s="1"/>
  <c r="X363" i="5" s="1"/>
  <c r="Q363" i="8"/>
  <c r="V363" i="8" s="1"/>
  <c r="X363" i="8" s="1"/>
  <c r="V362" i="6"/>
  <c r="U361" i="6"/>
  <c r="W361" i="6"/>
  <c r="S363" i="8"/>
  <c r="T363" i="8" s="1"/>
  <c r="U363" i="8" s="1"/>
  <c r="W363" i="8" s="1"/>
  <c r="Q364" i="5" l="1"/>
  <c r="V364" i="5" s="1"/>
  <c r="X364" i="5" s="1"/>
  <c r="Q364" i="8"/>
  <c r="V364" i="8" s="1"/>
  <c r="X364" i="8" s="1"/>
  <c r="V363" i="6"/>
  <c r="S363" i="5"/>
  <c r="T363" i="5" s="1"/>
  <c r="U363" i="5" s="1"/>
  <c r="W363" i="5" s="1"/>
  <c r="U362" i="6"/>
  <c r="W362" i="6"/>
  <c r="S364" i="5" l="1"/>
  <c r="T364" i="5" s="1"/>
  <c r="U364" i="5" s="1"/>
  <c r="W364" i="5" s="1"/>
  <c r="S364" i="8"/>
  <c r="T364" i="8" s="1"/>
  <c r="U364" i="8" s="1"/>
  <c r="W364" i="8" s="1"/>
  <c r="Q365" i="5"/>
  <c r="V365" i="5" s="1"/>
  <c r="X365" i="5" s="1"/>
  <c r="Q365" i="8"/>
  <c r="V365" i="8" s="1"/>
  <c r="X365" i="8" s="1"/>
  <c r="U363" i="6"/>
  <c r="W363" i="6"/>
  <c r="V364" i="6"/>
  <c r="S365" i="8"/>
  <c r="T365" i="8" s="1"/>
  <c r="U365" i="8" s="1"/>
  <c r="W365" i="8" s="1"/>
  <c r="Q366" i="5" l="1"/>
  <c r="V366" i="5" s="1"/>
  <c r="X366" i="5" s="1"/>
  <c r="Q366" i="8"/>
  <c r="V366" i="8" s="1"/>
  <c r="X366" i="8" s="1"/>
  <c r="V365" i="6"/>
  <c r="S365" i="5"/>
  <c r="T365" i="5" s="1"/>
  <c r="U365" i="5" s="1"/>
  <c r="W365" i="5" s="1"/>
  <c r="U364" i="6"/>
  <c r="W364" i="6"/>
  <c r="S366" i="8"/>
  <c r="T366" i="8" s="1"/>
  <c r="U366" i="8" s="1"/>
  <c r="W366" i="8" s="1"/>
  <c r="Q367" i="5" l="1"/>
  <c r="V367" i="5" s="1"/>
  <c r="X367" i="5" s="1"/>
  <c r="Q367" i="8"/>
  <c r="V367" i="8" s="1"/>
  <c r="X367" i="8" s="1"/>
  <c r="V366" i="6"/>
  <c r="S366" i="5"/>
  <c r="T366" i="5" s="1"/>
  <c r="U366" i="5" s="1"/>
  <c r="W366" i="5" s="1"/>
  <c r="U365" i="6"/>
  <c r="W365" i="6"/>
  <c r="S367" i="5" l="1"/>
  <c r="T367" i="5" s="1"/>
  <c r="U367" i="5" s="1"/>
  <c r="W367" i="5" s="1"/>
  <c r="S367" i="8"/>
  <c r="T367" i="8" s="1"/>
  <c r="U367" i="8" s="1"/>
  <c r="W367" i="8" s="1"/>
  <c r="Q368" i="5"/>
  <c r="V368" i="5" s="1"/>
  <c r="X368" i="5" s="1"/>
  <c r="Q368" i="8"/>
  <c r="V368" i="8" s="1"/>
  <c r="X368" i="8" s="1"/>
  <c r="W367" i="6"/>
  <c r="V367" i="6"/>
  <c r="U366" i="6"/>
  <c r="W366" i="6"/>
  <c r="U367" i="6" l="1"/>
  <c r="S368" i="5"/>
  <c r="T368" i="5" s="1"/>
  <c r="U368" i="5" s="1"/>
  <c r="W368" i="5" s="1"/>
  <c r="S368" i="8"/>
  <c r="T368" i="8" s="1"/>
  <c r="U368" i="8" s="1"/>
  <c r="W368" i="8" s="1"/>
  <c r="Q369" i="5"/>
  <c r="V369" i="5" s="1"/>
  <c r="X369" i="5" s="1"/>
  <c r="Q369" i="8"/>
  <c r="V369" i="8" s="1"/>
  <c r="X369" i="8" s="1"/>
  <c r="V368" i="6"/>
  <c r="S369" i="8"/>
  <c r="T369" i="8" s="1"/>
  <c r="U369" i="8" s="1"/>
  <c r="W369" i="8" s="1"/>
  <c r="Q370" i="5" l="1"/>
  <c r="V370" i="5" s="1"/>
  <c r="X370" i="5" s="1"/>
  <c r="Q370" i="8"/>
  <c r="V370" i="8" s="1"/>
  <c r="X370" i="8" s="1"/>
  <c r="V369" i="6"/>
  <c r="S369" i="5"/>
  <c r="T369" i="5" s="1"/>
  <c r="U369" i="5" s="1"/>
  <c r="W369" i="5" s="1"/>
  <c r="U368" i="6"/>
  <c r="W368" i="6"/>
  <c r="W369" i="6"/>
  <c r="Q371" i="5" l="1"/>
  <c r="V371" i="5" s="1"/>
  <c r="X371" i="5" s="1"/>
  <c r="Q371" i="8"/>
  <c r="V371" i="8" s="1"/>
  <c r="X371" i="8" s="1"/>
  <c r="S370" i="5"/>
  <c r="T370" i="5" s="1"/>
  <c r="U370" i="5" s="1"/>
  <c r="W370" i="5" s="1"/>
  <c r="S370" i="8"/>
  <c r="T370" i="8" s="1"/>
  <c r="U370" i="8" s="1"/>
  <c r="W370" i="8" s="1"/>
  <c r="U369" i="6"/>
  <c r="V370" i="6"/>
  <c r="S371" i="8"/>
  <c r="T371" i="8" s="1"/>
  <c r="U371" i="8" s="1"/>
  <c r="W371" i="8" s="1"/>
  <c r="Q372" i="5" l="1"/>
  <c r="V372" i="5" s="1"/>
  <c r="X372" i="5" s="1"/>
  <c r="Q372" i="8"/>
  <c r="V372" i="8" s="1"/>
  <c r="X372" i="8" s="1"/>
  <c r="V371" i="6"/>
  <c r="S371" i="5"/>
  <c r="T371" i="5" s="1"/>
  <c r="U371" i="5" s="1"/>
  <c r="W371" i="5" s="1"/>
  <c r="U370" i="6"/>
  <c r="W370" i="6"/>
  <c r="S372" i="5" l="1"/>
  <c r="T372" i="5" s="1"/>
  <c r="U372" i="5" s="1"/>
  <c r="W372" i="5" s="1"/>
  <c r="S372" i="8"/>
  <c r="T372" i="8" s="1"/>
  <c r="U372" i="8" s="1"/>
  <c r="W372" i="8" s="1"/>
  <c r="Q373" i="5"/>
  <c r="V373" i="5" s="1"/>
  <c r="X373" i="5" s="1"/>
  <c r="Q373" i="8"/>
  <c r="V373" i="8" s="1"/>
  <c r="X373" i="8" s="1"/>
  <c r="U371" i="6"/>
  <c r="W371" i="6"/>
  <c r="V372" i="6"/>
  <c r="S373" i="8"/>
  <c r="T373" i="8" s="1"/>
  <c r="U373" i="8" s="1"/>
  <c r="W373" i="8" s="1"/>
  <c r="Q374" i="5" l="1"/>
  <c r="V374" i="5" s="1"/>
  <c r="X374" i="5" s="1"/>
  <c r="Q374" i="8"/>
  <c r="V374" i="8" s="1"/>
  <c r="X374" i="8" s="1"/>
  <c r="V373" i="6"/>
  <c r="S373" i="5"/>
  <c r="T373" i="5" s="1"/>
  <c r="U373" i="5" s="1"/>
  <c r="W373" i="5" s="1"/>
  <c r="U372" i="6"/>
  <c r="W372" i="6"/>
  <c r="S374" i="5" l="1"/>
  <c r="T374" i="5" s="1"/>
  <c r="U374" i="5" s="1"/>
  <c r="W374" i="5" s="1"/>
  <c r="S374" i="8"/>
  <c r="T374" i="8" s="1"/>
  <c r="U374" i="8" s="1"/>
  <c r="W374" i="8" s="1"/>
  <c r="Q375" i="5"/>
  <c r="V375" i="5" s="1"/>
  <c r="X375" i="5" s="1"/>
  <c r="Q375" i="8"/>
  <c r="V375" i="8" s="1"/>
  <c r="X375" i="8" s="1"/>
  <c r="V374" i="6"/>
  <c r="U373" i="6"/>
  <c r="W373" i="6"/>
  <c r="S375" i="8"/>
  <c r="T375" i="8" s="1"/>
  <c r="U375" i="8" s="1"/>
  <c r="W375" i="8" s="1"/>
  <c r="Q376" i="5" l="1"/>
  <c r="V376" i="5" s="1"/>
  <c r="X376" i="5" s="1"/>
  <c r="Q376" i="8"/>
  <c r="V376" i="8" s="1"/>
  <c r="X376" i="8" s="1"/>
  <c r="V375" i="6"/>
  <c r="S375" i="5"/>
  <c r="T375" i="5" s="1"/>
  <c r="U375" i="5" s="1"/>
  <c r="W375" i="5" s="1"/>
  <c r="U374" i="6"/>
  <c r="W374" i="6"/>
  <c r="S376" i="5" l="1"/>
  <c r="T376" i="5" s="1"/>
  <c r="U376" i="5" s="1"/>
  <c r="W376" i="5" s="1"/>
  <c r="S376" i="8"/>
  <c r="T376" i="8" s="1"/>
  <c r="U376" i="8" s="1"/>
  <c r="W376" i="8" s="1"/>
  <c r="Q377" i="5"/>
  <c r="V377" i="5" s="1"/>
  <c r="X377" i="5" s="1"/>
  <c r="Q377" i="8"/>
  <c r="V377" i="8" s="1"/>
  <c r="X377" i="8" s="1"/>
  <c r="V376" i="6"/>
  <c r="U375" i="6"/>
  <c r="W375" i="6"/>
  <c r="S377" i="8"/>
  <c r="T377" i="8" s="1"/>
  <c r="U377" i="8" s="1"/>
  <c r="W377" i="8" s="1"/>
  <c r="Q378" i="5" l="1"/>
  <c r="V378" i="5" s="1"/>
  <c r="X378" i="5" s="1"/>
  <c r="Q378" i="8"/>
  <c r="V378" i="8" s="1"/>
  <c r="X378" i="8" s="1"/>
  <c r="V377" i="6"/>
  <c r="S377" i="5"/>
  <c r="T377" i="5" s="1"/>
  <c r="U377" i="5" s="1"/>
  <c r="W377" i="5" s="1"/>
  <c r="U376" i="6"/>
  <c r="W376" i="6"/>
  <c r="S378" i="5" l="1"/>
  <c r="T378" i="5" s="1"/>
  <c r="U378" i="5" s="1"/>
  <c r="W378" i="5" s="1"/>
  <c r="S378" i="8"/>
  <c r="T378" i="8" s="1"/>
  <c r="U378" i="8" s="1"/>
  <c r="W378" i="8" s="1"/>
  <c r="Q379" i="5"/>
  <c r="V379" i="5" s="1"/>
  <c r="X379" i="5" s="1"/>
  <c r="Q379" i="8"/>
  <c r="V379" i="8" s="1"/>
  <c r="X379" i="8" s="1"/>
  <c r="U377" i="6"/>
  <c r="W377" i="6"/>
  <c r="V378" i="6"/>
  <c r="S379" i="8"/>
  <c r="T379" i="8" s="1"/>
  <c r="U379" i="8" s="1"/>
  <c r="W379" i="8" s="1"/>
  <c r="Q380" i="5" l="1"/>
  <c r="V380" i="5" s="1"/>
  <c r="X380" i="5" s="1"/>
  <c r="Q380" i="8"/>
  <c r="V380" i="8" s="1"/>
  <c r="X380" i="8" s="1"/>
  <c r="V379" i="6"/>
  <c r="S379" i="5"/>
  <c r="T379" i="5" s="1"/>
  <c r="U379" i="5" s="1"/>
  <c r="W379" i="5" s="1"/>
  <c r="U378" i="6"/>
  <c r="W378" i="6"/>
  <c r="S380" i="5" l="1"/>
  <c r="T380" i="5" s="1"/>
  <c r="U380" i="5" s="1"/>
  <c r="W380" i="5" s="1"/>
  <c r="S380" i="8"/>
  <c r="T380" i="8" s="1"/>
  <c r="U380" i="8" s="1"/>
  <c r="W380" i="8" s="1"/>
  <c r="Q381" i="5"/>
  <c r="V381" i="5" s="1"/>
  <c r="X381" i="5" s="1"/>
  <c r="Q381" i="8"/>
  <c r="V381" i="8" s="1"/>
  <c r="X381" i="8" s="1"/>
  <c r="U379" i="6"/>
  <c r="W379" i="6"/>
  <c r="W380" i="6"/>
  <c r="V380" i="6"/>
  <c r="S381" i="5" l="1"/>
  <c r="T381" i="5" s="1"/>
  <c r="U381" i="5" s="1"/>
  <c r="W381" i="5" s="1"/>
  <c r="S381" i="8"/>
  <c r="T381" i="8" s="1"/>
  <c r="U381" i="8" s="1"/>
  <c r="W381" i="8" s="1"/>
  <c r="Q382" i="5"/>
  <c r="V382" i="5" s="1"/>
  <c r="X382" i="5" s="1"/>
  <c r="Q382" i="8"/>
  <c r="V382" i="8" s="1"/>
  <c r="X382" i="8" s="1"/>
  <c r="U380" i="6"/>
  <c r="V381" i="6"/>
  <c r="S382" i="8"/>
  <c r="T382" i="8" s="1"/>
  <c r="U382" i="8" s="1"/>
  <c r="W382" i="8" s="1"/>
  <c r="Q383" i="5" l="1"/>
  <c r="V383" i="5" s="1"/>
  <c r="X383" i="5" s="1"/>
  <c r="Q383" i="8"/>
  <c r="V383" i="8" s="1"/>
  <c r="X383" i="8" s="1"/>
  <c r="V382" i="6"/>
  <c r="S382" i="5"/>
  <c r="T382" i="5" s="1"/>
  <c r="U382" i="5" s="1"/>
  <c r="W382" i="5" s="1"/>
  <c r="U381" i="6"/>
  <c r="W381" i="6"/>
  <c r="S383" i="5" l="1"/>
  <c r="T383" i="5" s="1"/>
  <c r="U383" i="5" s="1"/>
  <c r="W383" i="5" s="1"/>
  <c r="S383" i="8"/>
  <c r="T383" i="8" s="1"/>
  <c r="U383" i="8" s="1"/>
  <c r="W383" i="8" s="1"/>
  <c r="Q384" i="5"/>
  <c r="V384" i="5" s="1"/>
  <c r="X384" i="5" s="1"/>
  <c r="Q384" i="8"/>
  <c r="V384" i="8" s="1"/>
  <c r="X384" i="8" s="1"/>
  <c r="U382" i="6"/>
  <c r="W382" i="6"/>
  <c r="V383" i="6"/>
  <c r="S384" i="8"/>
  <c r="T384" i="8" s="1"/>
  <c r="U384" i="8" s="1"/>
  <c r="W384" i="8" s="1"/>
  <c r="Q385" i="5" l="1"/>
  <c r="V385" i="5" s="1"/>
  <c r="X385" i="5" s="1"/>
  <c r="Q385" i="8"/>
  <c r="V385" i="8" s="1"/>
  <c r="X385" i="8" s="1"/>
  <c r="V384" i="6"/>
  <c r="S384" i="5"/>
  <c r="T384" i="5" s="1"/>
  <c r="U384" i="5" s="1"/>
  <c r="W384" i="5" s="1"/>
  <c r="U383" i="6"/>
  <c r="W383" i="6"/>
  <c r="S385" i="5" l="1"/>
  <c r="T385" i="5" s="1"/>
  <c r="U385" i="5" s="1"/>
  <c r="W385" i="5" s="1"/>
  <c r="S385" i="8"/>
  <c r="T385" i="8" s="1"/>
  <c r="U385" i="8" s="1"/>
  <c r="W385" i="8" s="1"/>
  <c r="Q386" i="5"/>
  <c r="V386" i="5" s="1"/>
  <c r="X386" i="5" s="1"/>
  <c r="Q386" i="8"/>
  <c r="V386" i="8" s="1"/>
  <c r="X386" i="8" s="1"/>
  <c r="V385" i="6"/>
  <c r="U384" i="6"/>
  <c r="W384" i="6"/>
  <c r="S386" i="8"/>
  <c r="T386" i="8" s="1"/>
  <c r="U386" i="8" s="1"/>
  <c r="W386" i="8" s="1"/>
  <c r="Q387" i="5" l="1"/>
  <c r="V387" i="5" s="1"/>
  <c r="X387" i="5" s="1"/>
  <c r="Q387" i="8"/>
  <c r="V387" i="8" s="1"/>
  <c r="X387" i="8" s="1"/>
  <c r="V386" i="6"/>
  <c r="S386" i="5"/>
  <c r="T386" i="5" s="1"/>
  <c r="U386" i="5" s="1"/>
  <c r="W386" i="5" s="1"/>
  <c r="U385" i="6"/>
  <c r="W385" i="6"/>
  <c r="Q388" i="8"/>
  <c r="V388" i="8" s="1"/>
  <c r="X388" i="8" s="1"/>
  <c r="S387" i="5" l="1"/>
  <c r="T387" i="5" s="1"/>
  <c r="U387" i="5" s="1"/>
  <c r="W387" i="5" s="1"/>
  <c r="S387" i="8"/>
  <c r="T387" i="8" s="1"/>
  <c r="U387" i="8" s="1"/>
  <c r="W387" i="8" s="1"/>
  <c r="Q388" i="5"/>
  <c r="V388" i="5" s="1"/>
  <c r="X388" i="5" s="1"/>
  <c r="V387" i="6"/>
  <c r="U386" i="6"/>
  <c r="W386" i="6"/>
  <c r="S388" i="8"/>
  <c r="T388" i="8" s="1"/>
  <c r="U388" i="8" s="1"/>
  <c r="W388" i="8" s="1"/>
  <c r="Q389" i="5" l="1"/>
  <c r="V389" i="5" s="1"/>
  <c r="X389" i="5" s="1"/>
  <c r="Q389" i="8"/>
  <c r="V389" i="8" s="1"/>
  <c r="X389" i="8" s="1"/>
  <c r="V388" i="6"/>
  <c r="S388" i="5"/>
  <c r="T388" i="5" s="1"/>
  <c r="U388" i="5" s="1"/>
  <c r="W388" i="5" s="1"/>
  <c r="U387" i="6"/>
  <c r="W387" i="6"/>
  <c r="Q390" i="5" l="1"/>
  <c r="V390" i="5" s="1"/>
  <c r="X390" i="5" s="1"/>
  <c r="Q390" i="8"/>
  <c r="V390" i="8" s="1"/>
  <c r="X390" i="8" s="1"/>
  <c r="S389" i="5"/>
  <c r="T389" i="5" s="1"/>
  <c r="U389" i="5" s="1"/>
  <c r="W389" i="5" s="1"/>
  <c r="S389" i="8"/>
  <c r="T389" i="8" s="1"/>
  <c r="U389" i="8" s="1"/>
  <c r="W389" i="8" s="1"/>
  <c r="U388" i="6"/>
  <c r="W388" i="6"/>
  <c r="W389" i="6"/>
  <c r="V389" i="6"/>
  <c r="S390" i="5" l="1"/>
  <c r="T390" i="5" s="1"/>
  <c r="U390" i="5" s="1"/>
  <c r="W390" i="5" s="1"/>
  <c r="S390" i="8"/>
  <c r="T390" i="8" s="1"/>
  <c r="U390" i="8" s="1"/>
  <c r="W390" i="8" s="1"/>
  <c r="Q391" i="5"/>
  <c r="V391" i="5" s="1"/>
  <c r="X391" i="5" s="1"/>
  <c r="Q391" i="8"/>
  <c r="V391" i="8" s="1"/>
  <c r="X391" i="8" s="1"/>
  <c r="W390" i="6"/>
  <c r="V390" i="6"/>
  <c r="U389" i="6"/>
  <c r="U390" i="6" l="1"/>
  <c r="S391" i="5"/>
  <c r="T391" i="5" s="1"/>
  <c r="U391" i="5" s="1"/>
  <c r="W391" i="5" s="1"/>
  <c r="S391" i="8"/>
  <c r="T391" i="8" s="1"/>
  <c r="U391" i="8" s="1"/>
  <c r="W391" i="8" s="1"/>
  <c r="Q392" i="5"/>
  <c r="V392" i="5" s="1"/>
  <c r="X392" i="5" s="1"/>
  <c r="Q392" i="8"/>
  <c r="V392" i="8" s="1"/>
  <c r="X392" i="8" s="1"/>
  <c r="V391" i="6"/>
  <c r="S392" i="8"/>
  <c r="T392" i="8" s="1"/>
  <c r="U392" i="8" s="1"/>
  <c r="W392" i="8" s="1"/>
  <c r="Q393" i="5" l="1"/>
  <c r="V393" i="5" s="1"/>
  <c r="X393" i="5" s="1"/>
  <c r="Q393" i="8"/>
  <c r="V393" i="8" s="1"/>
  <c r="X393" i="8" s="1"/>
  <c r="V392" i="6"/>
  <c r="S392" i="5"/>
  <c r="T392" i="5" s="1"/>
  <c r="U392" i="5" s="1"/>
  <c r="W392" i="5" s="1"/>
  <c r="W392" i="6"/>
  <c r="U391" i="6"/>
  <c r="W391" i="6"/>
  <c r="Q394" i="8"/>
  <c r="V394" i="8" s="1"/>
  <c r="X394" i="8" s="1"/>
  <c r="S393" i="5" l="1"/>
  <c r="T393" i="5" s="1"/>
  <c r="U393" i="5" s="1"/>
  <c r="W393" i="5" s="1"/>
  <c r="S393" i="8"/>
  <c r="T393" i="8" s="1"/>
  <c r="U393" i="8" s="1"/>
  <c r="W393" i="8" s="1"/>
  <c r="Q394" i="5"/>
  <c r="V394" i="5" s="1"/>
  <c r="X394" i="5" s="1"/>
  <c r="U392" i="6"/>
  <c r="V393" i="6"/>
  <c r="S394" i="5" l="1"/>
  <c r="T394" i="5" s="1"/>
  <c r="U394" i="5" s="1"/>
  <c r="W394" i="5" s="1"/>
  <c r="S394" i="8"/>
  <c r="T394" i="8" s="1"/>
  <c r="U394" i="8" s="1"/>
  <c r="W394" i="8" s="1"/>
  <c r="Q395" i="5"/>
  <c r="V395" i="5" s="1"/>
  <c r="X395" i="5" s="1"/>
  <c r="Q395" i="8"/>
  <c r="V395" i="8" s="1"/>
  <c r="X395" i="8" s="1"/>
  <c r="W394" i="6"/>
  <c r="V394" i="6"/>
  <c r="U393" i="6"/>
  <c r="W393" i="6"/>
  <c r="U394" i="6" l="1"/>
  <c r="Q396" i="5"/>
  <c r="V396" i="5" s="1"/>
  <c r="X396" i="5" s="1"/>
  <c r="Q396" i="8"/>
  <c r="V396" i="8" s="1"/>
  <c r="X396" i="8" s="1"/>
  <c r="S395" i="5"/>
  <c r="T395" i="5" s="1"/>
  <c r="U395" i="5" s="1"/>
  <c r="W395" i="5" s="1"/>
  <c r="S395" i="8"/>
  <c r="T395" i="8" s="1"/>
  <c r="U395" i="8" s="1"/>
  <c r="W395" i="8" s="1"/>
  <c r="V395" i="6"/>
  <c r="S396" i="8"/>
  <c r="T396" i="8" s="1"/>
  <c r="U396" i="8" s="1"/>
  <c r="W396" i="8" s="1"/>
  <c r="Q397" i="5" l="1"/>
  <c r="V397" i="5" s="1"/>
  <c r="X397" i="5" s="1"/>
  <c r="Q397" i="8"/>
  <c r="V397" i="8" s="1"/>
  <c r="X397" i="8" s="1"/>
  <c r="V396" i="6"/>
  <c r="S396" i="5"/>
  <c r="T396" i="5" s="1"/>
  <c r="U396" i="5" s="1"/>
  <c r="W396" i="5" s="1"/>
  <c r="U395" i="6"/>
  <c r="W395" i="6"/>
  <c r="Q398" i="8"/>
  <c r="V398" i="8" s="1"/>
  <c r="X398" i="8" s="1"/>
  <c r="S397" i="5" l="1"/>
  <c r="T397" i="5" s="1"/>
  <c r="U397" i="5" s="1"/>
  <c r="W397" i="5" s="1"/>
  <c r="S397" i="8"/>
  <c r="T397" i="8" s="1"/>
  <c r="U397" i="8" s="1"/>
  <c r="W397" i="8" s="1"/>
  <c r="Q398" i="5"/>
  <c r="V398" i="5" s="1"/>
  <c r="X398" i="5" s="1"/>
  <c r="U396" i="6"/>
  <c r="W396" i="6"/>
  <c r="V397" i="6"/>
  <c r="S398" i="8"/>
  <c r="T398" i="8" s="1"/>
  <c r="U398" i="8" s="1"/>
  <c r="W398" i="8" s="1"/>
  <c r="Q399" i="5" l="1"/>
  <c r="V399" i="5" s="1"/>
  <c r="X399" i="5" s="1"/>
  <c r="Q399" i="8"/>
  <c r="V399" i="8" s="1"/>
  <c r="X399" i="8" s="1"/>
  <c r="V398" i="6"/>
  <c r="S398" i="5"/>
  <c r="T398" i="5" s="1"/>
  <c r="U398" i="5" s="1"/>
  <c r="W398" i="5" s="1"/>
  <c r="U397" i="6"/>
  <c r="W397" i="6"/>
  <c r="S399" i="8"/>
  <c r="T399" i="8" s="1"/>
  <c r="U399" i="8" s="1"/>
  <c r="W399" i="8" s="1"/>
  <c r="Q400" i="5" l="1"/>
  <c r="V400" i="5" s="1"/>
  <c r="X400" i="5" s="1"/>
  <c r="Q400" i="8"/>
  <c r="V400" i="8" s="1"/>
  <c r="X400" i="8" s="1"/>
  <c r="V399" i="6"/>
  <c r="S399" i="5"/>
  <c r="T399" i="5" s="1"/>
  <c r="U399" i="5" s="1"/>
  <c r="W399" i="5" s="1"/>
  <c r="W399" i="6"/>
  <c r="U398" i="6"/>
  <c r="W398" i="6"/>
  <c r="Q401" i="5" l="1"/>
  <c r="V401" i="5" s="1"/>
  <c r="X401" i="5" s="1"/>
  <c r="Q401" i="8"/>
  <c r="V401" i="8" s="1"/>
  <c r="X401" i="8" s="1"/>
  <c r="S400" i="5"/>
  <c r="T400" i="5" s="1"/>
  <c r="U400" i="5" s="1"/>
  <c r="W400" i="5" s="1"/>
  <c r="S400" i="8"/>
  <c r="T400" i="8" s="1"/>
  <c r="U400" i="8" s="1"/>
  <c r="W400" i="8" s="1"/>
  <c r="U399" i="6"/>
  <c r="V400" i="6"/>
  <c r="S401" i="8"/>
  <c r="T401" i="8" s="1"/>
  <c r="U401" i="8" s="1"/>
  <c r="W401" i="8" s="1"/>
  <c r="Q402" i="5" l="1"/>
  <c r="V402" i="5" s="1"/>
  <c r="X402" i="5" s="1"/>
  <c r="Q402" i="8"/>
  <c r="V402" i="8" s="1"/>
  <c r="X402" i="8" s="1"/>
  <c r="V401" i="6"/>
  <c r="S401" i="5"/>
  <c r="T401" i="5" s="1"/>
  <c r="U401" i="5" s="1"/>
  <c r="W401" i="5" s="1"/>
  <c r="W401" i="6"/>
  <c r="U400" i="6"/>
  <c r="W400" i="6"/>
  <c r="Q403" i="5" l="1"/>
  <c r="V403" i="5" s="1"/>
  <c r="X403" i="5" s="1"/>
  <c r="Q403" i="8"/>
  <c r="V403" i="8" s="1"/>
  <c r="X403" i="8" s="1"/>
  <c r="S402" i="5"/>
  <c r="T402" i="5" s="1"/>
  <c r="U402" i="5" s="1"/>
  <c r="W402" i="5" s="1"/>
  <c r="S402" i="8"/>
  <c r="T402" i="8" s="1"/>
  <c r="U402" i="8" s="1"/>
  <c r="W402" i="8" s="1"/>
  <c r="U401" i="6"/>
  <c r="V402" i="6"/>
  <c r="S403" i="8"/>
  <c r="T403" i="8" s="1"/>
  <c r="U403" i="8" s="1"/>
  <c r="W403" i="8" s="1"/>
  <c r="Q404" i="5" l="1"/>
  <c r="V404" i="5" s="1"/>
  <c r="X404" i="5" s="1"/>
  <c r="Q404" i="8"/>
  <c r="V404" i="8" s="1"/>
  <c r="X404" i="8" s="1"/>
  <c r="V403" i="6"/>
  <c r="S403" i="5"/>
  <c r="T403" i="5" s="1"/>
  <c r="U403" i="5" s="1"/>
  <c r="W403" i="5" s="1"/>
  <c r="W403" i="6"/>
  <c r="U402" i="6"/>
  <c r="W402" i="6"/>
  <c r="S404" i="8"/>
  <c r="T404" i="8" s="1"/>
  <c r="U404" i="8" s="1"/>
  <c r="W404" i="8" s="1"/>
  <c r="Q405" i="5" l="1"/>
  <c r="V405" i="5" s="1"/>
  <c r="X405" i="5" s="1"/>
  <c r="Q405" i="8"/>
  <c r="V405" i="8" s="1"/>
  <c r="X405" i="8" s="1"/>
  <c r="U403" i="6"/>
  <c r="V404" i="6"/>
  <c r="S404" i="5"/>
  <c r="T404" i="5" s="1"/>
  <c r="U404" i="5" s="1"/>
  <c r="W404" i="5" s="1"/>
  <c r="Q406" i="8"/>
  <c r="V406" i="8" s="1"/>
  <c r="X406" i="8" s="1"/>
  <c r="S405" i="5" l="1"/>
  <c r="T405" i="5" s="1"/>
  <c r="U405" i="5" s="1"/>
  <c r="W405" i="5" s="1"/>
  <c r="S405" i="8"/>
  <c r="T405" i="8" s="1"/>
  <c r="U405" i="8" s="1"/>
  <c r="W405" i="8" s="1"/>
  <c r="Q406" i="5"/>
  <c r="V406" i="5" s="1"/>
  <c r="X406" i="5" s="1"/>
  <c r="U404" i="6"/>
  <c r="W404" i="6"/>
  <c r="V405" i="6"/>
  <c r="S406" i="8"/>
  <c r="T406" i="8" s="1"/>
  <c r="U406" i="8" s="1"/>
  <c r="W406" i="8" s="1"/>
  <c r="Q407" i="5" l="1"/>
  <c r="V407" i="5" s="1"/>
  <c r="X407" i="5" s="1"/>
  <c r="Q407" i="8"/>
  <c r="V407" i="8" s="1"/>
  <c r="X407" i="8" s="1"/>
  <c r="V406" i="6"/>
  <c r="S406" i="5"/>
  <c r="T406" i="5" s="1"/>
  <c r="U406" i="5" s="1"/>
  <c r="W406" i="5" s="1"/>
  <c r="U405" i="6"/>
  <c r="W405" i="6"/>
  <c r="S407" i="8"/>
  <c r="T407" i="8" s="1"/>
  <c r="U407" i="8" s="1"/>
  <c r="W407" i="8" s="1"/>
  <c r="Q408" i="5" l="1"/>
  <c r="V408" i="5" s="1"/>
  <c r="X408" i="5" s="1"/>
  <c r="Q408" i="8"/>
  <c r="V408" i="8" s="1"/>
  <c r="X408" i="8" s="1"/>
  <c r="V407" i="6"/>
  <c r="S407" i="5"/>
  <c r="T407" i="5" s="1"/>
  <c r="U407" i="5" s="1"/>
  <c r="W407" i="5" s="1"/>
  <c r="U406" i="6"/>
  <c r="W406" i="6"/>
  <c r="Q409" i="8"/>
  <c r="V409" i="8" s="1"/>
  <c r="X409" i="8" s="1"/>
  <c r="S408" i="8"/>
  <c r="T408" i="8" s="1"/>
  <c r="U408" i="8" s="1"/>
  <c r="W408" i="8" s="1"/>
  <c r="Q409" i="5" l="1"/>
  <c r="V409" i="5" s="1"/>
  <c r="X409" i="5" s="1"/>
  <c r="V408" i="6"/>
  <c r="S408" i="5"/>
  <c r="T408" i="5" s="1"/>
  <c r="U408" i="5" s="1"/>
  <c r="W408" i="5" s="1"/>
  <c r="W407" i="6"/>
  <c r="U407" i="6"/>
  <c r="S409" i="8"/>
  <c r="T409" i="8" s="1"/>
  <c r="U409" i="8" s="1"/>
  <c r="W409" i="8" s="1"/>
  <c r="Q410" i="5" l="1"/>
  <c r="V410" i="5" s="1"/>
  <c r="X410" i="5" s="1"/>
  <c r="Q410" i="8"/>
  <c r="V410" i="8" s="1"/>
  <c r="X410" i="8" s="1"/>
  <c r="V409" i="6"/>
  <c r="S409" i="5"/>
  <c r="T409" i="5" s="1"/>
  <c r="U409" i="5" s="1"/>
  <c r="W409" i="5" s="1"/>
  <c r="U409" i="6"/>
  <c r="U408" i="6"/>
  <c r="W408" i="6"/>
  <c r="S410" i="8"/>
  <c r="T410" i="8" s="1"/>
  <c r="U410" i="8" s="1"/>
  <c r="W410" i="8" s="1"/>
  <c r="Q411" i="5" l="1"/>
  <c r="V411" i="5" s="1"/>
  <c r="X411" i="5" s="1"/>
  <c r="Q411" i="8"/>
  <c r="V411" i="8" s="1"/>
  <c r="X411" i="8" s="1"/>
  <c r="W409" i="6"/>
  <c r="V410" i="6"/>
  <c r="S410" i="5"/>
  <c r="T410" i="5" s="1"/>
  <c r="U410" i="5" s="1"/>
  <c r="W410" i="5" s="1"/>
  <c r="S411" i="5" l="1"/>
  <c r="T411" i="5" s="1"/>
  <c r="U411" i="5" s="1"/>
  <c r="W411" i="5" s="1"/>
  <c r="S411" i="8"/>
  <c r="T411" i="8" s="1"/>
  <c r="U411" i="8" s="1"/>
  <c r="W411" i="8" s="1"/>
  <c r="Q412" i="5"/>
  <c r="V412" i="5" s="1"/>
  <c r="X412" i="5" s="1"/>
  <c r="Q412" i="8"/>
  <c r="V412" i="8" s="1"/>
  <c r="X412" i="8" s="1"/>
  <c r="V411" i="6"/>
  <c r="U410" i="6"/>
  <c r="W410" i="6"/>
  <c r="S412" i="8"/>
  <c r="T412" i="8" s="1"/>
  <c r="U412" i="8" s="1"/>
  <c r="W412" i="8" s="1"/>
  <c r="Q413" i="5" l="1"/>
  <c r="V413" i="5" s="1"/>
  <c r="X413" i="5" s="1"/>
  <c r="Q413" i="8"/>
  <c r="V413" i="8" s="1"/>
  <c r="X413" i="8" s="1"/>
  <c r="V412" i="6"/>
  <c r="S412" i="5"/>
  <c r="T412" i="5" s="1"/>
  <c r="U412" i="5" s="1"/>
  <c r="W412" i="5" s="1"/>
  <c r="U411" i="6"/>
  <c r="W411" i="6"/>
  <c r="Q414" i="5" l="1"/>
  <c r="V414" i="5" s="1"/>
  <c r="X414" i="5" s="1"/>
  <c r="Q414" i="8"/>
  <c r="V414" i="8" s="1"/>
  <c r="X414" i="8" s="1"/>
  <c r="S413" i="5"/>
  <c r="T413" i="5" s="1"/>
  <c r="U413" i="5" s="1"/>
  <c r="W413" i="5" s="1"/>
  <c r="S413" i="8"/>
  <c r="T413" i="8" s="1"/>
  <c r="U413" i="8" s="1"/>
  <c r="W413" i="8" s="1"/>
  <c r="V413" i="6"/>
  <c r="U412" i="6"/>
  <c r="W412" i="6"/>
  <c r="Q415" i="8"/>
  <c r="V415" i="8" s="1"/>
  <c r="X415" i="8" s="1"/>
  <c r="S414" i="8"/>
  <c r="T414" i="8" s="1"/>
  <c r="U414" i="8" s="1"/>
  <c r="W414" i="8" s="1"/>
  <c r="Q415" i="5" l="1"/>
  <c r="V415" i="5" s="1"/>
  <c r="X415" i="5" s="1"/>
  <c r="V414" i="6"/>
  <c r="S414" i="5"/>
  <c r="T414" i="5" s="1"/>
  <c r="U414" i="5" s="1"/>
  <c r="W414" i="5" s="1"/>
  <c r="W414" i="6"/>
  <c r="U413" i="6"/>
  <c r="W413" i="6"/>
  <c r="S415" i="8"/>
  <c r="T415" i="8" s="1"/>
  <c r="U415" i="8" s="1"/>
  <c r="W415" i="8" s="1"/>
  <c r="U414" i="6" l="1"/>
  <c r="Q416" i="5"/>
  <c r="V416" i="5" s="1"/>
  <c r="X416" i="5" s="1"/>
  <c r="Q416" i="8"/>
  <c r="V416" i="8" s="1"/>
  <c r="X416" i="8" s="1"/>
  <c r="V415" i="6"/>
  <c r="S415" i="5"/>
  <c r="T415" i="5" s="1"/>
  <c r="U415" i="5" s="1"/>
  <c r="W415" i="5" s="1"/>
  <c r="S416" i="8"/>
  <c r="T416" i="8" s="1"/>
  <c r="U416" i="8" s="1"/>
  <c r="W416" i="8" s="1"/>
  <c r="Q417" i="5" l="1"/>
  <c r="V417" i="5" s="1"/>
  <c r="X417" i="5" s="1"/>
  <c r="Q417" i="8"/>
  <c r="V417" i="8" s="1"/>
  <c r="X417" i="8" s="1"/>
  <c r="V416" i="6"/>
  <c r="S416" i="5"/>
  <c r="T416" i="5" s="1"/>
  <c r="U416" i="5" s="1"/>
  <c r="W416" i="5" s="1"/>
  <c r="W415" i="6"/>
  <c r="U415" i="6"/>
  <c r="S417" i="5" l="1"/>
  <c r="T417" i="5" s="1"/>
  <c r="U417" i="5" s="1"/>
  <c r="W417" i="5" s="1"/>
  <c r="S417" i="8"/>
  <c r="T417" i="8" s="1"/>
  <c r="U417" i="8" s="1"/>
  <c r="W417" i="8" s="1"/>
  <c r="Q418" i="5"/>
  <c r="V418" i="5" s="1"/>
  <c r="X418" i="5" s="1"/>
  <c r="Q418" i="8"/>
  <c r="V418" i="8" s="1"/>
  <c r="X418" i="8" s="1"/>
  <c r="U416" i="6"/>
  <c r="W416" i="6"/>
  <c r="V417" i="6"/>
  <c r="S418" i="8"/>
  <c r="T418" i="8" s="1"/>
  <c r="U418" i="8" s="1"/>
  <c r="W418" i="8" s="1"/>
  <c r="Q419" i="5" l="1"/>
  <c r="V419" i="5" s="1"/>
  <c r="X419" i="5" s="1"/>
  <c r="Q419" i="8"/>
  <c r="V419" i="8" s="1"/>
  <c r="X419" i="8" s="1"/>
  <c r="V418" i="6"/>
  <c r="S418" i="5"/>
  <c r="T418" i="5" s="1"/>
  <c r="U418" i="5" s="1"/>
  <c r="W418" i="5" s="1"/>
  <c r="U417" i="6"/>
  <c r="W417" i="6"/>
  <c r="Q420" i="5" l="1"/>
  <c r="V420" i="5" s="1"/>
  <c r="X420" i="5" s="1"/>
  <c r="Q420" i="8"/>
  <c r="V420" i="8" s="1"/>
  <c r="X420" i="8" s="1"/>
  <c r="S419" i="5"/>
  <c r="T419" i="5" s="1"/>
  <c r="U419" i="5" s="1"/>
  <c r="W419" i="5" s="1"/>
  <c r="S419" i="8"/>
  <c r="T419" i="8" s="1"/>
  <c r="U419" i="8" s="1"/>
  <c r="W419" i="8" s="1"/>
  <c r="V419" i="6"/>
  <c r="U418" i="6"/>
  <c r="W418" i="6"/>
  <c r="Q421" i="5" l="1"/>
  <c r="V421" i="5" s="1"/>
  <c r="X421" i="5" s="1"/>
  <c r="Q421" i="8"/>
  <c r="V421" i="8" s="1"/>
  <c r="X421" i="8" s="1"/>
  <c r="S420" i="5"/>
  <c r="T420" i="5" s="1"/>
  <c r="U420" i="5" s="1"/>
  <c r="W420" i="5" s="1"/>
  <c r="S420" i="8"/>
  <c r="T420" i="8" s="1"/>
  <c r="U420" i="8" s="1"/>
  <c r="W420" i="8" s="1"/>
  <c r="W420" i="6"/>
  <c r="V420" i="6"/>
  <c r="U419" i="6"/>
  <c r="W419" i="6"/>
  <c r="Q422" i="5" l="1"/>
  <c r="V422" i="5" s="1"/>
  <c r="X422" i="5" s="1"/>
  <c r="Q422" i="8"/>
  <c r="V422" i="8" s="1"/>
  <c r="X422" i="8" s="1"/>
  <c r="S421" i="5"/>
  <c r="T421" i="5" s="1"/>
  <c r="U421" i="5" s="1"/>
  <c r="W421" i="5" s="1"/>
  <c r="S421" i="8"/>
  <c r="T421" i="8" s="1"/>
  <c r="U421" i="8" s="1"/>
  <c r="W421" i="8" s="1"/>
  <c r="U420" i="6"/>
  <c r="V421" i="6"/>
  <c r="S422" i="8"/>
  <c r="T422" i="8" s="1"/>
  <c r="U422" i="8" s="1"/>
  <c r="W422" i="8" s="1"/>
  <c r="Q423" i="5" l="1"/>
  <c r="V423" i="5" s="1"/>
  <c r="X423" i="5" s="1"/>
  <c r="Q423" i="8"/>
  <c r="V423" i="8" s="1"/>
  <c r="X423" i="8" s="1"/>
  <c r="V422" i="6"/>
  <c r="S422" i="5"/>
  <c r="T422" i="5" s="1"/>
  <c r="U422" i="5" s="1"/>
  <c r="W422" i="5" s="1"/>
  <c r="U421" i="6"/>
  <c r="W421" i="6"/>
  <c r="S423" i="8"/>
  <c r="T423" i="8" s="1"/>
  <c r="U423" i="8" s="1"/>
  <c r="W423" i="8" s="1"/>
  <c r="Q424" i="5" l="1"/>
  <c r="V424" i="5" s="1"/>
  <c r="X424" i="5" s="1"/>
  <c r="Q424" i="8"/>
  <c r="V424" i="8" s="1"/>
  <c r="X424" i="8" s="1"/>
  <c r="V423" i="6"/>
  <c r="S423" i="5"/>
  <c r="T423" i="5" s="1"/>
  <c r="U423" i="5" s="1"/>
  <c r="W423" i="5" s="1"/>
  <c r="U422" i="6"/>
  <c r="W422" i="6"/>
  <c r="S424" i="8"/>
  <c r="T424" i="8" s="1"/>
  <c r="U424" i="8" s="1"/>
  <c r="W424" i="8" s="1"/>
  <c r="Q425" i="5" l="1"/>
  <c r="V425" i="5" s="1"/>
  <c r="X425" i="5" s="1"/>
  <c r="Q425" i="8"/>
  <c r="V425" i="8" s="1"/>
  <c r="X425" i="8" s="1"/>
  <c r="V424" i="6"/>
  <c r="S424" i="5"/>
  <c r="T424" i="5" s="1"/>
  <c r="U424" i="5" s="1"/>
  <c r="W424" i="5" s="1"/>
  <c r="W423" i="6"/>
  <c r="U423" i="6"/>
  <c r="Q426" i="5" l="1"/>
  <c r="V426" i="5" s="1"/>
  <c r="X426" i="5" s="1"/>
  <c r="Q426" i="8"/>
  <c r="V426" i="8" s="1"/>
  <c r="X426" i="8" s="1"/>
  <c r="S425" i="5"/>
  <c r="T425" i="5" s="1"/>
  <c r="U425" i="5" s="1"/>
  <c r="W425" i="5" s="1"/>
  <c r="S425" i="8"/>
  <c r="T425" i="8" s="1"/>
  <c r="U425" i="8" s="1"/>
  <c r="W425" i="8" s="1"/>
  <c r="V425" i="6"/>
  <c r="U424" i="6"/>
  <c r="W424" i="6"/>
  <c r="S426" i="8"/>
  <c r="T426" i="8" s="1"/>
  <c r="U426" i="8" s="1"/>
  <c r="W426" i="8" s="1"/>
  <c r="Q427" i="5" l="1"/>
  <c r="V427" i="5" s="1"/>
  <c r="X427" i="5" s="1"/>
  <c r="Q427" i="8"/>
  <c r="V427" i="8" s="1"/>
  <c r="X427" i="8" s="1"/>
  <c r="V426" i="6"/>
  <c r="S426" i="5"/>
  <c r="T426" i="5" s="1"/>
  <c r="U426" i="5" s="1"/>
  <c r="W426" i="5" s="1"/>
  <c r="U425" i="6"/>
  <c r="W425" i="6"/>
  <c r="S427" i="5" l="1"/>
  <c r="T427" i="5" s="1"/>
  <c r="U427" i="5" s="1"/>
  <c r="W427" i="5" s="1"/>
  <c r="S427" i="8"/>
  <c r="T427" i="8" s="1"/>
  <c r="U427" i="8" s="1"/>
  <c r="W427" i="8" s="1"/>
  <c r="Q428" i="5"/>
  <c r="V428" i="5" s="1"/>
  <c r="X428" i="5" s="1"/>
  <c r="Q428" i="8"/>
  <c r="V428" i="8" s="1"/>
  <c r="X428" i="8" s="1"/>
  <c r="U426" i="6"/>
  <c r="W426" i="6"/>
  <c r="W427" i="6"/>
  <c r="V427" i="6"/>
  <c r="S428" i="5" l="1"/>
  <c r="T428" i="5" s="1"/>
  <c r="U428" i="5" s="1"/>
  <c r="W428" i="5" s="1"/>
  <c r="S428" i="8"/>
  <c r="T428" i="8" s="1"/>
  <c r="U428" i="8" s="1"/>
  <c r="W428" i="8" s="1"/>
  <c r="Q429" i="5"/>
  <c r="V429" i="5" s="1"/>
  <c r="X429" i="5" s="1"/>
  <c r="Q429" i="8"/>
  <c r="V429" i="8" s="1"/>
  <c r="X429" i="8" s="1"/>
  <c r="V428" i="6"/>
  <c r="U427" i="6"/>
  <c r="S429" i="5" l="1"/>
  <c r="T429" i="5" s="1"/>
  <c r="U429" i="5" s="1"/>
  <c r="W429" i="5" s="1"/>
  <c r="S429" i="8"/>
  <c r="T429" i="8" s="1"/>
  <c r="U429" i="8" s="1"/>
  <c r="W429" i="8" s="1"/>
  <c r="Q430" i="5"/>
  <c r="V430" i="5" s="1"/>
  <c r="X430" i="5" s="1"/>
  <c r="Q430" i="8"/>
  <c r="V430" i="8" s="1"/>
  <c r="X430" i="8" s="1"/>
  <c r="V429" i="6"/>
  <c r="U428" i="6"/>
  <c r="W428" i="6"/>
  <c r="Q431" i="5" l="1"/>
  <c r="V431" i="5" s="1"/>
  <c r="X431" i="5" s="1"/>
  <c r="Q431" i="8"/>
  <c r="V431" i="8" s="1"/>
  <c r="X431" i="8" s="1"/>
  <c r="S430" i="5"/>
  <c r="T430" i="5" s="1"/>
  <c r="U430" i="5" s="1"/>
  <c r="W430" i="5" s="1"/>
  <c r="S430" i="8"/>
  <c r="T430" i="8" s="1"/>
  <c r="U430" i="8" s="1"/>
  <c r="W430" i="8" s="1"/>
  <c r="V430" i="6"/>
  <c r="U429" i="6"/>
  <c r="W429" i="6"/>
  <c r="S431" i="8"/>
  <c r="T431" i="8" s="1"/>
  <c r="U431" i="8" s="1"/>
  <c r="W431" i="8" s="1"/>
  <c r="Q432" i="5" l="1"/>
  <c r="V432" i="5" s="1"/>
  <c r="X432" i="5" s="1"/>
  <c r="Q432" i="8"/>
  <c r="V432" i="8" s="1"/>
  <c r="X432" i="8" s="1"/>
  <c r="V431" i="6"/>
  <c r="S431" i="5"/>
  <c r="T431" i="5" s="1"/>
  <c r="U431" i="5" s="1"/>
  <c r="W431" i="5" s="1"/>
  <c r="W431" i="6"/>
  <c r="U430" i="6"/>
  <c r="W430" i="6"/>
  <c r="U431" i="6" l="1"/>
  <c r="S432" i="5"/>
  <c r="T432" i="5" s="1"/>
  <c r="U432" i="5" s="1"/>
  <c r="W432" i="5" s="1"/>
  <c r="S432" i="8"/>
  <c r="T432" i="8" s="1"/>
  <c r="U432" i="8" s="1"/>
  <c r="W432" i="8" s="1"/>
  <c r="Q433" i="5"/>
  <c r="V433" i="5" s="1"/>
  <c r="X433" i="5" s="1"/>
  <c r="Q433" i="8"/>
  <c r="V433" i="8" s="1"/>
  <c r="X433" i="8" s="1"/>
  <c r="W432" i="6"/>
  <c r="V432" i="6"/>
  <c r="S433" i="5" l="1"/>
  <c r="T433" i="5" s="1"/>
  <c r="U433" i="5" s="1"/>
  <c r="W433" i="5" s="1"/>
  <c r="S433" i="8"/>
  <c r="T433" i="8" s="1"/>
  <c r="U433" i="8" s="1"/>
  <c r="W433" i="8" s="1"/>
  <c r="Q434" i="5"/>
  <c r="V434" i="5" s="1"/>
  <c r="X434" i="5" s="1"/>
  <c r="Q434" i="8"/>
  <c r="V434" i="8" s="1"/>
  <c r="X434" i="8" s="1"/>
  <c r="U432" i="6"/>
  <c r="W433" i="6"/>
  <c r="V433" i="6"/>
  <c r="S434" i="5" l="1"/>
  <c r="T434" i="5" s="1"/>
  <c r="U434" i="5" s="1"/>
  <c r="W434" i="5" s="1"/>
  <c r="S434" i="8"/>
  <c r="T434" i="8" s="1"/>
  <c r="U434" i="8" s="1"/>
  <c r="W434" i="8" s="1"/>
  <c r="Q435" i="5"/>
  <c r="V435" i="5" s="1"/>
  <c r="X435" i="5" s="1"/>
  <c r="Q435" i="8"/>
  <c r="V435" i="8" s="1"/>
  <c r="X435" i="8" s="1"/>
  <c r="U433" i="6"/>
  <c r="V434" i="6"/>
  <c r="S435" i="5" l="1"/>
  <c r="T435" i="5" s="1"/>
  <c r="U435" i="5" s="1"/>
  <c r="W435" i="5" s="1"/>
  <c r="S435" i="8"/>
  <c r="T435" i="8" s="1"/>
  <c r="U435" i="8" s="1"/>
  <c r="W435" i="8" s="1"/>
  <c r="Q436" i="5"/>
  <c r="V436" i="5" s="1"/>
  <c r="X436" i="5" s="1"/>
  <c r="Q436" i="8"/>
  <c r="V436" i="8" s="1"/>
  <c r="X436" i="8" s="1"/>
  <c r="V435" i="6"/>
  <c r="U434" i="6"/>
  <c r="W434" i="6"/>
  <c r="S436" i="8"/>
  <c r="T436" i="8" s="1"/>
  <c r="U436" i="8" s="1"/>
  <c r="W436" i="8" s="1"/>
  <c r="Q437" i="5" l="1"/>
  <c r="V437" i="5" s="1"/>
  <c r="X437" i="5" s="1"/>
  <c r="Q437" i="8"/>
  <c r="V437" i="8" s="1"/>
  <c r="X437" i="8" s="1"/>
  <c r="V436" i="6"/>
  <c r="S436" i="5"/>
  <c r="T436" i="5" s="1"/>
  <c r="U436" i="5" s="1"/>
  <c r="W436" i="5" s="1"/>
  <c r="U435" i="6"/>
  <c r="W435" i="6"/>
  <c r="S437" i="5" l="1"/>
  <c r="T437" i="5" s="1"/>
  <c r="U437" i="5" s="1"/>
  <c r="W437" i="5" s="1"/>
  <c r="S437" i="8"/>
  <c r="T437" i="8" s="1"/>
  <c r="U437" i="8" s="1"/>
  <c r="W437" i="8" s="1"/>
  <c r="Q438" i="5"/>
  <c r="V438" i="5" s="1"/>
  <c r="X438" i="5" s="1"/>
  <c r="Q438" i="8"/>
  <c r="V438" i="8" s="1"/>
  <c r="X438" i="8" s="1"/>
  <c r="W437" i="6"/>
  <c r="V437" i="6"/>
  <c r="U436" i="6"/>
  <c r="W436" i="6"/>
  <c r="U437" i="6" l="1"/>
  <c r="S438" i="5"/>
  <c r="T438" i="5" s="1"/>
  <c r="U438" i="5" s="1"/>
  <c r="W438" i="5" s="1"/>
  <c r="S438" i="8"/>
  <c r="T438" i="8" s="1"/>
  <c r="U438" i="8" s="1"/>
  <c r="W438" i="8" s="1"/>
  <c r="Q439" i="5"/>
  <c r="V439" i="5" s="1"/>
  <c r="X439" i="5" s="1"/>
  <c r="Q439" i="8"/>
  <c r="V439" i="8" s="1"/>
  <c r="X439" i="8" s="1"/>
  <c r="V438" i="6"/>
  <c r="S439" i="5" l="1"/>
  <c r="T439" i="5" s="1"/>
  <c r="U439" i="5" s="1"/>
  <c r="W439" i="5" s="1"/>
  <c r="S439" i="8"/>
  <c r="T439" i="8" s="1"/>
  <c r="U439" i="8" s="1"/>
  <c r="W439" i="8" s="1"/>
  <c r="Q440" i="5"/>
  <c r="V440" i="5" s="1"/>
  <c r="X440" i="5" s="1"/>
  <c r="Q440" i="8"/>
  <c r="V440" i="8" s="1"/>
  <c r="X440" i="8" s="1"/>
  <c r="V439" i="6"/>
  <c r="U438" i="6"/>
  <c r="W438" i="6"/>
  <c r="S440" i="8"/>
  <c r="T440" i="8" s="1"/>
  <c r="U440" i="8" s="1"/>
  <c r="W440" i="8" s="1"/>
  <c r="Q441" i="5" l="1"/>
  <c r="V441" i="5" s="1"/>
  <c r="X441" i="5" s="1"/>
  <c r="Q441" i="8"/>
  <c r="V441" i="8" s="1"/>
  <c r="X441" i="8" s="1"/>
  <c r="V440" i="6"/>
  <c r="S440" i="5"/>
  <c r="T440" i="5" s="1"/>
  <c r="U440" i="5" s="1"/>
  <c r="W440" i="5" s="1"/>
  <c r="U439" i="6"/>
  <c r="W439" i="6"/>
  <c r="S441" i="5" l="1"/>
  <c r="T441" i="5" s="1"/>
  <c r="U441" i="5" s="1"/>
  <c r="W441" i="5" s="1"/>
  <c r="S441" i="8"/>
  <c r="T441" i="8" s="1"/>
  <c r="U441" i="8" s="1"/>
  <c r="W441" i="8" s="1"/>
  <c r="Q442" i="5"/>
  <c r="V442" i="5" s="1"/>
  <c r="X442" i="5" s="1"/>
  <c r="Q442" i="8"/>
  <c r="V442" i="8" s="1"/>
  <c r="X442" i="8" s="1"/>
  <c r="W441" i="6"/>
  <c r="V441" i="6"/>
  <c r="U440" i="6"/>
  <c r="W440" i="6"/>
  <c r="S442" i="8"/>
  <c r="T442" i="8" s="1"/>
  <c r="U442" i="8" s="1"/>
  <c r="W442" i="8" s="1"/>
  <c r="U441" i="6" l="1"/>
  <c r="Q443" i="5"/>
  <c r="V443" i="5" s="1"/>
  <c r="X443" i="5" s="1"/>
  <c r="Q443" i="8"/>
  <c r="V443" i="8" s="1"/>
  <c r="X443" i="8" s="1"/>
  <c r="V442" i="6"/>
  <c r="S442" i="5"/>
  <c r="T442" i="5" s="1"/>
  <c r="U442" i="5" s="1"/>
  <c r="W442" i="5" s="1"/>
  <c r="Q444" i="8"/>
  <c r="V444" i="8" s="1"/>
  <c r="X444" i="8" s="1"/>
  <c r="S443" i="5" l="1"/>
  <c r="T443" i="5" s="1"/>
  <c r="U443" i="5" s="1"/>
  <c r="W443" i="5" s="1"/>
  <c r="S443" i="8"/>
  <c r="T443" i="8" s="1"/>
  <c r="U443" i="8" s="1"/>
  <c r="W443" i="8" s="1"/>
  <c r="Q444" i="5"/>
  <c r="V444" i="5" s="1"/>
  <c r="X444" i="5" s="1"/>
  <c r="U442" i="6"/>
  <c r="W442" i="6"/>
  <c r="W443" i="6"/>
  <c r="V443" i="6"/>
  <c r="S444" i="5" l="1"/>
  <c r="T444" i="5" s="1"/>
  <c r="U444" i="5" s="1"/>
  <c r="W444" i="5" s="1"/>
  <c r="S444" i="8"/>
  <c r="T444" i="8" s="1"/>
  <c r="U444" i="8" s="1"/>
  <c r="W444" i="8" s="1"/>
  <c r="Q445" i="5"/>
  <c r="V445" i="5" s="1"/>
  <c r="X445" i="5" s="1"/>
  <c r="Q445" i="8"/>
  <c r="V445" i="8" s="1"/>
  <c r="X445" i="8" s="1"/>
  <c r="V444" i="6"/>
  <c r="U443" i="6"/>
  <c r="S445" i="5" l="1"/>
  <c r="T445" i="5" s="1"/>
  <c r="U445" i="5" s="1"/>
  <c r="W445" i="5" s="1"/>
  <c r="S445" i="8"/>
  <c r="T445" i="8" s="1"/>
  <c r="U445" i="8" s="1"/>
  <c r="W445" i="8" s="1"/>
  <c r="Q446" i="5"/>
  <c r="V446" i="5" s="1"/>
  <c r="X446" i="5" s="1"/>
  <c r="Q446" i="8"/>
  <c r="V446" i="8" s="1"/>
  <c r="X446" i="8" s="1"/>
  <c r="V445" i="6"/>
  <c r="U444" i="6"/>
  <c r="W444" i="6"/>
  <c r="S446" i="8"/>
  <c r="T446" i="8" s="1"/>
  <c r="U446" i="8" s="1"/>
  <c r="W446" i="8" s="1"/>
  <c r="Q447" i="5" l="1"/>
  <c r="V447" i="5" s="1"/>
  <c r="X447" i="5" s="1"/>
  <c r="Q447" i="8"/>
  <c r="V447" i="8" s="1"/>
  <c r="X447" i="8" s="1"/>
  <c r="V446" i="6"/>
  <c r="S446" i="5"/>
  <c r="T446" i="5" s="1"/>
  <c r="U446" i="5" s="1"/>
  <c r="W446" i="5" s="1"/>
  <c r="U445" i="6"/>
  <c r="W445" i="6"/>
  <c r="S447" i="5" l="1"/>
  <c r="T447" i="5" s="1"/>
  <c r="U447" i="5" s="1"/>
  <c r="W447" i="5" s="1"/>
  <c r="S447" i="8"/>
  <c r="T447" i="8" s="1"/>
  <c r="U447" i="8" s="1"/>
  <c r="W447" i="8" s="1"/>
  <c r="Q448" i="5"/>
  <c r="V448" i="5" s="1"/>
  <c r="X448" i="5" s="1"/>
  <c r="Q448" i="8"/>
  <c r="V448" i="8" s="1"/>
  <c r="X448" i="8" s="1"/>
  <c r="W447" i="6"/>
  <c r="V447" i="6"/>
  <c r="U446" i="6"/>
  <c r="W446" i="6"/>
  <c r="U447" i="6" l="1"/>
  <c r="S448" i="5"/>
  <c r="T448" i="5" s="1"/>
  <c r="U448" i="5" s="1"/>
  <c r="W448" i="5" s="1"/>
  <c r="S448" i="8"/>
  <c r="T448" i="8" s="1"/>
  <c r="U448" i="8" s="1"/>
  <c r="W448" i="8" s="1"/>
  <c r="Q449" i="5"/>
  <c r="V449" i="5" s="1"/>
  <c r="X449" i="5" s="1"/>
  <c r="Q449" i="8"/>
  <c r="V449" i="8" s="1"/>
  <c r="X449" i="8" s="1"/>
  <c r="V448" i="6"/>
  <c r="S449" i="5" l="1"/>
  <c r="T449" i="5" s="1"/>
  <c r="U449" i="5" s="1"/>
  <c r="W449" i="5" s="1"/>
  <c r="S449" i="8"/>
  <c r="T449" i="8" s="1"/>
  <c r="U449" i="8" s="1"/>
  <c r="W449" i="8" s="1"/>
  <c r="Q450" i="5"/>
  <c r="V450" i="5" s="1"/>
  <c r="X450" i="5" s="1"/>
  <c r="Q450" i="8"/>
  <c r="V450" i="8" s="1"/>
  <c r="X450" i="8" s="1"/>
  <c r="W449" i="6"/>
  <c r="V449" i="6"/>
  <c r="U448" i="6"/>
  <c r="W448" i="6"/>
  <c r="Q451" i="8"/>
  <c r="V451" i="8" s="1"/>
  <c r="X451" i="8" s="1"/>
  <c r="S450" i="8"/>
  <c r="T450" i="8" s="1"/>
  <c r="U450" i="8" s="1"/>
  <c r="W450" i="8" s="1"/>
  <c r="U449" i="6" l="1"/>
  <c r="Q451" i="5"/>
  <c r="V451" i="5" s="1"/>
  <c r="X451" i="5" s="1"/>
  <c r="V450" i="6"/>
  <c r="S450" i="5"/>
  <c r="T450" i="5" s="1"/>
  <c r="U450" i="5" s="1"/>
  <c r="W450" i="5" s="1"/>
  <c r="S451" i="8"/>
  <c r="T451" i="8" s="1"/>
  <c r="U451" i="8" s="1"/>
  <c r="W451" i="8" s="1"/>
  <c r="Q452" i="5" l="1"/>
  <c r="V452" i="5" s="1"/>
  <c r="X452" i="5" s="1"/>
  <c r="Q452" i="8"/>
  <c r="V452" i="8" s="1"/>
  <c r="X452" i="8" s="1"/>
  <c r="V451" i="6"/>
  <c r="S451" i="5"/>
  <c r="T451" i="5" s="1"/>
  <c r="U451" i="5" s="1"/>
  <c r="W451" i="5" s="1"/>
  <c r="U450" i="6"/>
  <c r="W450" i="6"/>
  <c r="Q453" i="8"/>
  <c r="V453" i="8" s="1"/>
  <c r="X453" i="8" s="1"/>
  <c r="S452" i="5" l="1"/>
  <c r="T452" i="5" s="1"/>
  <c r="U452" i="5" s="1"/>
  <c r="W452" i="5" s="1"/>
  <c r="S452" i="8"/>
  <c r="T452" i="8" s="1"/>
  <c r="U452" i="8" s="1"/>
  <c r="W452" i="8" s="1"/>
  <c r="Q453" i="5"/>
  <c r="V453" i="5" s="1"/>
  <c r="X453" i="5" s="1"/>
  <c r="V452" i="6"/>
  <c r="U451" i="6"/>
  <c r="W451" i="6"/>
  <c r="S453" i="8"/>
  <c r="T453" i="8" s="1"/>
  <c r="U453" i="8" s="1"/>
  <c r="W453" i="8" s="1"/>
  <c r="Q454" i="5" l="1"/>
  <c r="V454" i="5" s="1"/>
  <c r="X454" i="5" s="1"/>
  <c r="Q454" i="8"/>
  <c r="V454" i="8" s="1"/>
  <c r="X454" i="8" s="1"/>
  <c r="V453" i="6"/>
  <c r="S453" i="5"/>
  <c r="T453" i="5" s="1"/>
  <c r="U453" i="5" s="1"/>
  <c r="W453" i="5" s="1"/>
  <c r="U452" i="6"/>
  <c r="W452" i="6"/>
  <c r="Q455" i="5" l="1"/>
  <c r="V455" i="5" s="1"/>
  <c r="X455" i="5" s="1"/>
  <c r="Q455" i="8"/>
  <c r="V455" i="8" s="1"/>
  <c r="X455" i="8" s="1"/>
  <c r="S454" i="5"/>
  <c r="T454" i="5" s="1"/>
  <c r="U454" i="5" s="1"/>
  <c r="W454" i="5" s="1"/>
  <c r="S454" i="8"/>
  <c r="T454" i="8" s="1"/>
  <c r="U454" i="8" s="1"/>
  <c r="W454" i="8" s="1"/>
  <c r="V454" i="6"/>
  <c r="U453" i="6"/>
  <c r="W453" i="6"/>
  <c r="S455" i="8"/>
  <c r="T455" i="8" s="1"/>
  <c r="U455" i="8" s="1"/>
  <c r="W455" i="8" s="1"/>
  <c r="Q456" i="5" l="1"/>
  <c r="V456" i="5" s="1"/>
  <c r="X456" i="5" s="1"/>
  <c r="Q456" i="8"/>
  <c r="V456" i="8" s="1"/>
  <c r="X456" i="8" s="1"/>
  <c r="V455" i="6"/>
  <c r="S455" i="5"/>
  <c r="T455" i="5" s="1"/>
  <c r="U455" i="5" s="1"/>
  <c r="W455" i="5" s="1"/>
  <c r="U454" i="6"/>
  <c r="W454" i="6"/>
  <c r="Q457" i="5" l="1"/>
  <c r="V457" i="5" s="1"/>
  <c r="X457" i="5" s="1"/>
  <c r="Q457" i="8"/>
  <c r="V457" i="8" s="1"/>
  <c r="X457" i="8" s="1"/>
  <c r="S456" i="5"/>
  <c r="T456" i="5" s="1"/>
  <c r="U456" i="5" s="1"/>
  <c r="W456" i="5" s="1"/>
  <c r="S456" i="8"/>
  <c r="T456" i="8" s="1"/>
  <c r="U456" i="8" s="1"/>
  <c r="W456" i="8" s="1"/>
  <c r="U455" i="6"/>
  <c r="W455" i="6"/>
  <c r="V456" i="6"/>
  <c r="S457" i="5" l="1"/>
  <c r="T457" i="5" s="1"/>
  <c r="U457" i="5" s="1"/>
  <c r="W457" i="5" s="1"/>
  <c r="S457" i="8"/>
  <c r="T457" i="8" s="1"/>
  <c r="U457" i="8" s="1"/>
  <c r="W457" i="8" s="1"/>
  <c r="Q458" i="5"/>
  <c r="V458" i="5" s="1"/>
  <c r="X458" i="5" s="1"/>
  <c r="Q458" i="8"/>
  <c r="V458" i="8" s="1"/>
  <c r="X458" i="8" s="1"/>
  <c r="V457" i="6"/>
  <c r="U456" i="6"/>
  <c r="W456" i="6"/>
  <c r="S458" i="8"/>
  <c r="T458" i="8" s="1"/>
  <c r="U458" i="8" s="1"/>
  <c r="W458" i="8" s="1"/>
  <c r="Q459" i="5" l="1"/>
  <c r="V459" i="5" s="1"/>
  <c r="X459" i="5" s="1"/>
  <c r="Q459" i="8"/>
  <c r="V459" i="8" s="1"/>
  <c r="X459" i="8" s="1"/>
  <c r="V458" i="6"/>
  <c r="S458" i="5"/>
  <c r="T458" i="5" s="1"/>
  <c r="U458" i="5" s="1"/>
  <c r="W458" i="5" s="1"/>
  <c r="W458" i="6"/>
  <c r="U457" i="6"/>
  <c r="W457" i="6"/>
  <c r="S459" i="8"/>
  <c r="T459" i="8" s="1"/>
  <c r="U459" i="8" s="1"/>
  <c r="W459" i="8" s="1"/>
  <c r="Q460" i="5" l="1"/>
  <c r="V460" i="5" s="1"/>
  <c r="X460" i="5" s="1"/>
  <c r="Q460" i="8"/>
  <c r="V460" i="8" s="1"/>
  <c r="X460" i="8" s="1"/>
  <c r="V459" i="6"/>
  <c r="S459" i="5"/>
  <c r="T459" i="5" s="1"/>
  <c r="U459" i="5" s="1"/>
  <c r="W459" i="5" s="1"/>
  <c r="U458" i="6"/>
  <c r="S460" i="5" l="1"/>
  <c r="T460" i="5" s="1"/>
  <c r="U460" i="5" s="1"/>
  <c r="W460" i="5" s="1"/>
  <c r="S460" i="8"/>
  <c r="T460" i="8" s="1"/>
  <c r="U460" i="8" s="1"/>
  <c r="W460" i="8" s="1"/>
  <c r="Q461" i="5"/>
  <c r="V461" i="5" s="1"/>
  <c r="X461" i="5" s="1"/>
  <c r="Q461" i="8"/>
  <c r="V461" i="8" s="1"/>
  <c r="X461" i="8" s="1"/>
  <c r="U459" i="6"/>
  <c r="W459" i="6"/>
  <c r="V460" i="6"/>
  <c r="S461" i="8"/>
  <c r="T461" i="8" s="1"/>
  <c r="U461" i="8" s="1"/>
  <c r="W461" i="8" s="1"/>
  <c r="Q462" i="5" l="1"/>
  <c r="V462" i="5" s="1"/>
  <c r="X462" i="5" s="1"/>
  <c r="Q462" i="8"/>
  <c r="V462" i="8" s="1"/>
  <c r="X462" i="8" s="1"/>
  <c r="V461" i="6"/>
  <c r="S461" i="5"/>
  <c r="T461" i="5" s="1"/>
  <c r="U461" i="5" s="1"/>
  <c r="W461" i="5" s="1"/>
  <c r="U460" i="6"/>
  <c r="W460" i="6"/>
  <c r="S462" i="5" l="1"/>
  <c r="T462" i="5" s="1"/>
  <c r="U462" i="5" s="1"/>
  <c r="W462" i="5" s="1"/>
  <c r="S462" i="8"/>
  <c r="T462" i="8" s="1"/>
  <c r="U462" i="8" s="1"/>
  <c r="W462" i="8" s="1"/>
  <c r="Q463" i="5"/>
  <c r="V463" i="5" s="1"/>
  <c r="X463" i="5" s="1"/>
  <c r="Q463" i="8"/>
  <c r="V463" i="8" s="1"/>
  <c r="X463" i="8" s="1"/>
  <c r="V462" i="6"/>
  <c r="U461" i="6"/>
  <c r="W461" i="6"/>
  <c r="S463" i="8"/>
  <c r="T463" i="8" s="1"/>
  <c r="U463" i="8" s="1"/>
  <c r="W463" i="8" s="1"/>
  <c r="Q464" i="5" l="1"/>
  <c r="V464" i="5" s="1"/>
  <c r="X464" i="5" s="1"/>
  <c r="Q464" i="8"/>
  <c r="V464" i="8" s="1"/>
  <c r="X464" i="8" s="1"/>
  <c r="V463" i="6"/>
  <c r="S463" i="5"/>
  <c r="T463" i="5" s="1"/>
  <c r="U463" i="5" s="1"/>
  <c r="W463" i="5" s="1"/>
  <c r="U462" i="6"/>
  <c r="W462" i="6"/>
  <c r="W463" i="6"/>
  <c r="Q465" i="5" l="1"/>
  <c r="V465" i="5" s="1"/>
  <c r="X465" i="5" s="1"/>
  <c r="Q465" i="8"/>
  <c r="V465" i="8" s="1"/>
  <c r="X465" i="8" s="1"/>
  <c r="S464" i="5"/>
  <c r="T464" i="5" s="1"/>
  <c r="U464" i="5" s="1"/>
  <c r="W464" i="5" s="1"/>
  <c r="S464" i="8"/>
  <c r="T464" i="8" s="1"/>
  <c r="U464" i="8" s="1"/>
  <c r="W464" i="8" s="1"/>
  <c r="U463" i="6"/>
  <c r="V464" i="6"/>
  <c r="Q466" i="5" l="1"/>
  <c r="V466" i="5" s="1"/>
  <c r="X466" i="5" s="1"/>
  <c r="Q466" i="8"/>
  <c r="V466" i="8" s="1"/>
  <c r="X466" i="8" s="1"/>
  <c r="S465" i="5"/>
  <c r="T465" i="5" s="1"/>
  <c r="U465" i="5" s="1"/>
  <c r="W465" i="5" s="1"/>
  <c r="S465" i="8"/>
  <c r="T465" i="8" s="1"/>
  <c r="U465" i="8" s="1"/>
  <c r="W465" i="8" s="1"/>
  <c r="W465" i="6"/>
  <c r="V465" i="6"/>
  <c r="U464" i="6"/>
  <c r="W464" i="6"/>
  <c r="Q467" i="8"/>
  <c r="V467" i="8" s="1"/>
  <c r="X467" i="8" s="1"/>
  <c r="S466" i="5" l="1"/>
  <c r="T466" i="5" s="1"/>
  <c r="U466" i="5" s="1"/>
  <c r="W466" i="5" s="1"/>
  <c r="S466" i="8"/>
  <c r="T466" i="8" s="1"/>
  <c r="U466" i="8" s="1"/>
  <c r="W466" i="8" s="1"/>
  <c r="U465" i="6"/>
  <c r="Q467" i="5"/>
  <c r="V467" i="5" s="1"/>
  <c r="X467" i="5" s="1"/>
  <c r="W466" i="6"/>
  <c r="V466" i="6"/>
  <c r="S467" i="8"/>
  <c r="T467" i="8" s="1"/>
  <c r="U467" i="8" s="1"/>
  <c r="W467" i="8" s="1"/>
  <c r="Q468" i="5" l="1"/>
  <c r="V468" i="5" s="1"/>
  <c r="X468" i="5" s="1"/>
  <c r="Q468" i="8"/>
  <c r="V468" i="8" s="1"/>
  <c r="X468" i="8" s="1"/>
  <c r="U466" i="6"/>
  <c r="V467" i="6"/>
  <c r="S467" i="5"/>
  <c r="T467" i="5" s="1"/>
  <c r="U467" i="5" s="1"/>
  <c r="W467" i="5" s="1"/>
  <c r="W467" i="6"/>
  <c r="Q469" i="8"/>
  <c r="V469" i="8" s="1"/>
  <c r="X469" i="8" s="1"/>
  <c r="S468" i="5" l="1"/>
  <c r="T468" i="5" s="1"/>
  <c r="U468" i="5" s="1"/>
  <c r="W468" i="5" s="1"/>
  <c r="S468" i="8"/>
  <c r="T468" i="8" s="1"/>
  <c r="U468" i="8" s="1"/>
  <c r="W468" i="8" s="1"/>
  <c r="Q469" i="5"/>
  <c r="V469" i="5" s="1"/>
  <c r="X469" i="5" s="1"/>
  <c r="V468" i="6"/>
  <c r="U467" i="6"/>
  <c r="S469" i="5" l="1"/>
  <c r="T469" i="5" s="1"/>
  <c r="U469" i="5" s="1"/>
  <c r="W469" i="5" s="1"/>
  <c r="S469" i="8"/>
  <c r="T469" i="8" s="1"/>
  <c r="U469" i="8" s="1"/>
  <c r="W469" i="8" s="1"/>
  <c r="Q470" i="5"/>
  <c r="V470" i="5" s="1"/>
  <c r="X470" i="5" s="1"/>
  <c r="Q470" i="8"/>
  <c r="V470" i="8" s="1"/>
  <c r="X470" i="8" s="1"/>
  <c r="V469" i="6"/>
  <c r="U468" i="6"/>
  <c r="W468" i="6"/>
  <c r="Q471" i="5" l="1"/>
  <c r="V471" i="5" s="1"/>
  <c r="X471" i="5" s="1"/>
  <c r="Q471" i="8"/>
  <c r="V471" i="8" s="1"/>
  <c r="X471" i="8" s="1"/>
  <c r="S470" i="5"/>
  <c r="T470" i="5" s="1"/>
  <c r="U470" i="5" s="1"/>
  <c r="W470" i="5" s="1"/>
  <c r="S470" i="8"/>
  <c r="T470" i="8" s="1"/>
  <c r="U470" i="8" s="1"/>
  <c r="W470" i="8" s="1"/>
  <c r="V470" i="6"/>
  <c r="U469" i="6"/>
  <c r="W469" i="6"/>
  <c r="S471" i="8"/>
  <c r="T471" i="8" s="1"/>
  <c r="U471" i="8" s="1"/>
  <c r="W471" i="8" s="1"/>
  <c r="Q472" i="5" l="1"/>
  <c r="V472" i="5" s="1"/>
  <c r="X472" i="5" s="1"/>
  <c r="Q472" i="8"/>
  <c r="V472" i="8" s="1"/>
  <c r="X472" i="8" s="1"/>
  <c r="V471" i="6"/>
  <c r="S471" i="5"/>
  <c r="T471" i="5" s="1"/>
  <c r="U471" i="5" s="1"/>
  <c r="W471" i="5" s="1"/>
  <c r="W471" i="6"/>
  <c r="U470" i="6"/>
  <c r="W470" i="6"/>
  <c r="Q473" i="8"/>
  <c r="V473" i="8" s="1"/>
  <c r="X473" i="8" s="1"/>
  <c r="S472" i="8"/>
  <c r="T472" i="8" s="1"/>
  <c r="U472" i="8" s="1"/>
  <c r="W472" i="8" s="1"/>
  <c r="Q473" i="5" l="1"/>
  <c r="V473" i="5" s="1"/>
  <c r="X473" i="5" s="1"/>
  <c r="U471" i="6"/>
  <c r="V472" i="6"/>
  <c r="S472" i="5"/>
  <c r="T472" i="5" s="1"/>
  <c r="U472" i="5" s="1"/>
  <c r="W472" i="5" s="1"/>
  <c r="Q474" i="8"/>
  <c r="V474" i="8" s="1"/>
  <c r="X474" i="8" s="1"/>
  <c r="S473" i="8"/>
  <c r="T473" i="8" s="1"/>
  <c r="U473" i="8" s="1"/>
  <c r="W473" i="8" s="1"/>
  <c r="Q474" i="5" l="1"/>
  <c r="V474" i="5" s="1"/>
  <c r="X474" i="5" s="1"/>
  <c r="V473" i="6"/>
  <c r="S473" i="5"/>
  <c r="T473" i="5" s="1"/>
  <c r="U473" i="5" s="1"/>
  <c r="W473" i="5" s="1"/>
  <c r="U472" i="6"/>
  <c r="W472" i="6"/>
  <c r="S474" i="8"/>
  <c r="T474" i="8" s="1"/>
  <c r="U474" i="8" s="1"/>
  <c r="W474" i="8" s="1"/>
  <c r="Q475" i="5" l="1"/>
  <c r="V475" i="5" s="1"/>
  <c r="X475" i="5" s="1"/>
  <c r="Q475" i="8"/>
  <c r="V475" i="8" s="1"/>
  <c r="X475" i="8" s="1"/>
  <c r="V474" i="6"/>
  <c r="S474" i="5"/>
  <c r="T474" i="5" s="1"/>
  <c r="U474" i="5" s="1"/>
  <c r="W474" i="5" s="1"/>
  <c r="U473" i="6"/>
  <c r="W473" i="6"/>
  <c r="W474" i="6"/>
  <c r="S475" i="5" l="1"/>
  <c r="T475" i="5" s="1"/>
  <c r="U475" i="5" s="1"/>
  <c r="W475" i="5" s="1"/>
  <c r="S475" i="8"/>
  <c r="T475" i="8" s="1"/>
  <c r="U475" i="8" s="1"/>
  <c r="W475" i="8" s="1"/>
  <c r="Q476" i="5"/>
  <c r="V476" i="5" s="1"/>
  <c r="X476" i="5" s="1"/>
  <c r="Q476" i="8"/>
  <c r="V476" i="8" s="1"/>
  <c r="X476" i="8" s="1"/>
  <c r="U474" i="6"/>
  <c r="W475" i="6"/>
  <c r="V475" i="6"/>
  <c r="Q477" i="8"/>
  <c r="V477" i="8" s="1"/>
  <c r="X477" i="8" s="1"/>
  <c r="S476" i="8"/>
  <c r="T476" i="8" s="1"/>
  <c r="U476" i="8" s="1"/>
  <c r="W476" i="8" s="1"/>
  <c r="V476" i="6" l="1"/>
  <c r="S476" i="5"/>
  <c r="T476" i="5" s="1"/>
  <c r="U476" i="5" s="1"/>
  <c r="W476" i="5" s="1"/>
  <c r="Q477" i="5"/>
  <c r="V477" i="5" s="1"/>
  <c r="X477" i="5" s="1"/>
  <c r="U475" i="6"/>
  <c r="S477" i="8"/>
  <c r="T477" i="8" s="1"/>
  <c r="U477" i="8" s="1"/>
  <c r="W477" i="8" s="1"/>
  <c r="Q478" i="5" l="1"/>
  <c r="V478" i="5" s="1"/>
  <c r="X478" i="5" s="1"/>
  <c r="Q478" i="8"/>
  <c r="V478" i="8" s="1"/>
  <c r="X478" i="8" s="1"/>
  <c r="V477" i="6"/>
  <c r="S477" i="5"/>
  <c r="T477" i="5" s="1"/>
  <c r="U477" i="5" s="1"/>
  <c r="W477" i="5" s="1"/>
  <c r="U476" i="6"/>
  <c r="W476" i="6"/>
  <c r="S478" i="8"/>
  <c r="T478" i="8" s="1"/>
  <c r="U478" i="8" s="1"/>
  <c r="W478" i="8" s="1"/>
  <c r="Q479" i="5" l="1"/>
  <c r="V479" i="5" s="1"/>
  <c r="X479" i="5" s="1"/>
  <c r="Q479" i="8"/>
  <c r="V479" i="8" s="1"/>
  <c r="X479" i="8" s="1"/>
  <c r="V478" i="6"/>
  <c r="S478" i="5"/>
  <c r="T478" i="5" s="1"/>
  <c r="U478" i="5" s="1"/>
  <c r="W478" i="5" s="1"/>
  <c r="U477" i="6"/>
  <c r="W477" i="6"/>
  <c r="S479" i="8"/>
  <c r="T479" i="8" s="1"/>
  <c r="U479" i="8" s="1"/>
  <c r="W479" i="8" s="1"/>
  <c r="Q480" i="5" l="1"/>
  <c r="V480" i="5" s="1"/>
  <c r="X480" i="5" s="1"/>
  <c r="Q480" i="8"/>
  <c r="V480" i="8" s="1"/>
  <c r="X480" i="8" s="1"/>
  <c r="V479" i="6"/>
  <c r="S479" i="5"/>
  <c r="T479" i="5" s="1"/>
  <c r="U479" i="5" s="1"/>
  <c r="W479" i="5" s="1"/>
  <c r="W479" i="6"/>
  <c r="U478" i="6"/>
  <c r="W478" i="6"/>
  <c r="Q481" i="8"/>
  <c r="V481" i="8" s="1"/>
  <c r="X481" i="8" s="1"/>
  <c r="U479" i="6" l="1"/>
  <c r="S480" i="5"/>
  <c r="T480" i="5" s="1"/>
  <c r="U480" i="5" s="1"/>
  <c r="W480" i="5" s="1"/>
  <c r="S480" i="8"/>
  <c r="T480" i="8" s="1"/>
  <c r="U480" i="8" s="1"/>
  <c r="W480" i="8" s="1"/>
  <c r="Q481" i="5"/>
  <c r="V481" i="5" s="1"/>
  <c r="X481" i="5" s="1"/>
  <c r="V480" i="6"/>
  <c r="S481" i="8"/>
  <c r="T481" i="8" s="1"/>
  <c r="U481" i="8" s="1"/>
  <c r="W481" i="8" s="1"/>
  <c r="Q482" i="5" l="1"/>
  <c r="V482" i="5" s="1"/>
  <c r="X482" i="5" s="1"/>
  <c r="Q482" i="8"/>
  <c r="V482" i="8" s="1"/>
  <c r="X482" i="8" s="1"/>
  <c r="V481" i="6"/>
  <c r="S481" i="5"/>
  <c r="T481" i="5" s="1"/>
  <c r="U481" i="5" s="1"/>
  <c r="W481" i="5" s="1"/>
  <c r="U480" i="6"/>
  <c r="W480" i="6"/>
  <c r="S482" i="8"/>
  <c r="T482" i="8" s="1"/>
  <c r="U482" i="8" s="1"/>
  <c r="W482" i="8" s="1"/>
  <c r="W482" i="6" l="1"/>
  <c r="Q483" i="5"/>
  <c r="V483" i="5" s="1"/>
  <c r="X483" i="5" s="1"/>
  <c r="Q483" i="8"/>
  <c r="V483" i="8" s="1"/>
  <c r="X483" i="8" s="1"/>
  <c r="V482" i="6"/>
  <c r="S482" i="5"/>
  <c r="T482" i="5" s="1"/>
  <c r="U482" i="5" s="1"/>
  <c r="W482" i="5" s="1"/>
  <c r="U481" i="6"/>
  <c r="W481" i="6"/>
  <c r="S483" i="8"/>
  <c r="T483" i="8" s="1"/>
  <c r="U483" i="8" s="1"/>
  <c r="W483" i="8" s="1"/>
  <c r="U482" i="6" l="1"/>
  <c r="Q484" i="5"/>
  <c r="V484" i="5" s="1"/>
  <c r="X484" i="5" s="1"/>
  <c r="Q484" i="8"/>
  <c r="V484" i="8" s="1"/>
  <c r="X484" i="8" s="1"/>
  <c r="V483" i="6"/>
  <c r="S483" i="5"/>
  <c r="T483" i="5" s="1"/>
  <c r="U483" i="5" s="1"/>
  <c r="W483" i="5" s="1"/>
  <c r="S484" i="8"/>
  <c r="T484" i="8" s="1"/>
  <c r="U484" i="8" s="1"/>
  <c r="W484" i="8" s="1"/>
  <c r="Q485" i="5" l="1"/>
  <c r="V485" i="5" s="1"/>
  <c r="X485" i="5" s="1"/>
  <c r="Q485" i="8"/>
  <c r="V485" i="8" s="1"/>
  <c r="X485" i="8" s="1"/>
  <c r="V484" i="6"/>
  <c r="S484" i="5"/>
  <c r="T484" i="5" s="1"/>
  <c r="U484" i="5" s="1"/>
  <c r="W484" i="5" s="1"/>
  <c r="U483" i="6"/>
  <c r="W483" i="6"/>
  <c r="W484" i="6"/>
  <c r="Q486" i="8"/>
  <c r="V486" i="8" s="1"/>
  <c r="X486" i="8" s="1"/>
  <c r="S485" i="8"/>
  <c r="T485" i="8" s="1"/>
  <c r="U485" i="8" s="1"/>
  <c r="W485" i="8" s="1"/>
  <c r="V485" i="6" l="1"/>
  <c r="S485" i="5"/>
  <c r="T485" i="5" s="1"/>
  <c r="U485" i="5" s="1"/>
  <c r="W485" i="5" s="1"/>
  <c r="Q486" i="5"/>
  <c r="V486" i="5" s="1"/>
  <c r="X486" i="5" s="1"/>
  <c r="U484" i="6"/>
  <c r="S486" i="8"/>
  <c r="T486" i="8" s="1"/>
  <c r="U486" i="8" s="1"/>
  <c r="W486" i="8" s="1"/>
  <c r="Q487" i="5" l="1"/>
  <c r="V487" i="5" s="1"/>
  <c r="X487" i="5" s="1"/>
  <c r="Q487" i="8"/>
  <c r="V487" i="8" s="1"/>
  <c r="X487" i="8" s="1"/>
  <c r="V486" i="6"/>
  <c r="S486" i="5"/>
  <c r="T486" i="5" s="1"/>
  <c r="U486" i="5" s="1"/>
  <c r="W486" i="5" s="1"/>
  <c r="U485" i="6"/>
  <c r="W485" i="6"/>
  <c r="W486" i="6"/>
  <c r="S487" i="8"/>
  <c r="T487" i="8" s="1"/>
  <c r="U487" i="8" s="1"/>
  <c r="W487" i="8" s="1"/>
  <c r="Q488" i="5" l="1"/>
  <c r="V488" i="5" s="1"/>
  <c r="X488" i="5" s="1"/>
  <c r="Q488" i="8"/>
  <c r="V488" i="8" s="1"/>
  <c r="X488" i="8" s="1"/>
  <c r="V487" i="6"/>
  <c r="S487" i="5"/>
  <c r="T487" i="5" s="1"/>
  <c r="U487" i="5" s="1"/>
  <c r="W487" i="5" s="1"/>
  <c r="U486" i="6"/>
  <c r="Q489" i="8"/>
  <c r="V489" i="8" s="1"/>
  <c r="X489" i="8" s="1"/>
  <c r="S488" i="5" l="1"/>
  <c r="T488" i="5" s="1"/>
  <c r="U488" i="5" s="1"/>
  <c r="W488" i="5" s="1"/>
  <c r="S488" i="8"/>
  <c r="T488" i="8" s="1"/>
  <c r="U488" i="8" s="1"/>
  <c r="W488" i="8" s="1"/>
  <c r="Q489" i="5"/>
  <c r="V489" i="5" s="1"/>
  <c r="X489" i="5" s="1"/>
  <c r="V488" i="6"/>
  <c r="U487" i="6"/>
  <c r="W487" i="6"/>
  <c r="Q490" i="5" l="1"/>
  <c r="V490" i="5" s="1"/>
  <c r="X490" i="5" s="1"/>
  <c r="Q490" i="8"/>
  <c r="V490" i="8" s="1"/>
  <c r="X490" i="8" s="1"/>
  <c r="S489" i="5"/>
  <c r="T489" i="5" s="1"/>
  <c r="U489" i="5" s="1"/>
  <c r="W489" i="5" s="1"/>
  <c r="S489" i="8"/>
  <c r="T489" i="8" s="1"/>
  <c r="U489" i="8" s="1"/>
  <c r="W489" i="8" s="1"/>
  <c r="W489" i="6"/>
  <c r="V489" i="6"/>
  <c r="U488" i="6"/>
  <c r="W488" i="6"/>
  <c r="S490" i="8"/>
  <c r="T490" i="8" s="1"/>
  <c r="U490" i="8" s="1"/>
  <c r="W490" i="8" s="1"/>
  <c r="U489" i="6" l="1"/>
  <c r="Q491" i="5"/>
  <c r="V491" i="5" s="1"/>
  <c r="X491" i="5" s="1"/>
  <c r="Q491" i="8"/>
  <c r="V491" i="8" s="1"/>
  <c r="X491" i="8" s="1"/>
  <c r="V490" i="6"/>
  <c r="S490" i="5"/>
  <c r="T490" i="5" s="1"/>
  <c r="U490" i="5" s="1"/>
  <c r="W490" i="5" s="1"/>
  <c r="W490" i="6"/>
  <c r="S491" i="8"/>
  <c r="T491" i="8" s="1"/>
  <c r="U491" i="8" s="1"/>
  <c r="W491" i="8" s="1"/>
  <c r="Q492" i="5" l="1"/>
  <c r="V492" i="5" s="1"/>
  <c r="X492" i="5" s="1"/>
  <c r="Q492" i="8"/>
  <c r="V492" i="8" s="1"/>
  <c r="X492" i="8" s="1"/>
  <c r="V491" i="6"/>
  <c r="S491" i="5"/>
  <c r="T491" i="5" s="1"/>
  <c r="U491" i="5" s="1"/>
  <c r="W491" i="5" s="1"/>
  <c r="U490" i="6"/>
  <c r="S492" i="5" l="1"/>
  <c r="T492" i="5" s="1"/>
  <c r="U492" i="5" s="1"/>
  <c r="W492" i="5" s="1"/>
  <c r="S492" i="8"/>
  <c r="T492" i="8" s="1"/>
  <c r="U492" i="8" s="1"/>
  <c r="W492" i="8" s="1"/>
  <c r="Q493" i="5"/>
  <c r="V493" i="5" s="1"/>
  <c r="X493" i="5" s="1"/>
  <c r="Q493" i="8"/>
  <c r="V493" i="8" s="1"/>
  <c r="X493" i="8" s="1"/>
  <c r="W492" i="6"/>
  <c r="V492" i="6"/>
  <c r="U491" i="6"/>
  <c r="W491" i="6"/>
  <c r="Q494" i="5" l="1"/>
  <c r="V494" i="5" s="1"/>
  <c r="X494" i="5" s="1"/>
  <c r="Q494" i="8"/>
  <c r="V494" i="8" s="1"/>
  <c r="X494" i="8" s="1"/>
  <c r="S493" i="5"/>
  <c r="T493" i="5" s="1"/>
  <c r="U493" i="5" s="1"/>
  <c r="W493" i="5" s="1"/>
  <c r="S493" i="8"/>
  <c r="T493" i="8" s="1"/>
  <c r="U493" i="8" s="1"/>
  <c r="W493" i="8" s="1"/>
  <c r="U492" i="6"/>
  <c r="W493" i="6"/>
  <c r="V493" i="6"/>
  <c r="S494" i="8"/>
  <c r="T494" i="8" s="1"/>
  <c r="U494" i="8" s="1"/>
  <c r="W494" i="8" s="1"/>
  <c r="Q495" i="5" l="1"/>
  <c r="V495" i="5" s="1"/>
  <c r="X495" i="5" s="1"/>
  <c r="Q495" i="8"/>
  <c r="V495" i="8" s="1"/>
  <c r="X495" i="8" s="1"/>
  <c r="V494" i="6"/>
  <c r="S494" i="5"/>
  <c r="T494" i="5" s="1"/>
  <c r="U494" i="5" s="1"/>
  <c r="W494" i="5" s="1"/>
  <c r="U493" i="6"/>
  <c r="W494" i="6"/>
  <c r="S495" i="5" l="1"/>
  <c r="T495" i="5" s="1"/>
  <c r="U495" i="5" s="1"/>
  <c r="W495" i="5" s="1"/>
  <c r="S495" i="8"/>
  <c r="T495" i="8" s="1"/>
  <c r="U495" i="8" s="1"/>
  <c r="W495" i="8" s="1"/>
  <c r="Q496" i="5"/>
  <c r="V496" i="5" s="1"/>
  <c r="X496" i="5" s="1"/>
  <c r="Q496" i="8"/>
  <c r="V496" i="8" s="1"/>
  <c r="X496" i="8" s="1"/>
  <c r="U494" i="6"/>
  <c r="W495" i="6"/>
  <c r="V495" i="6"/>
  <c r="Q497" i="8"/>
  <c r="V497" i="8" s="1"/>
  <c r="X497" i="8" s="1"/>
  <c r="S496" i="5" l="1"/>
  <c r="T496" i="5" s="1"/>
  <c r="U496" i="5" s="1"/>
  <c r="W496" i="5" s="1"/>
  <c r="S496" i="8"/>
  <c r="T496" i="8" s="1"/>
  <c r="U496" i="8" s="1"/>
  <c r="W496" i="8" s="1"/>
  <c r="Q497" i="5"/>
  <c r="V497" i="5" s="1"/>
  <c r="X497" i="5" s="1"/>
  <c r="U495" i="6"/>
  <c r="V496" i="6"/>
  <c r="S497" i="8"/>
  <c r="T497" i="8" s="1"/>
  <c r="U497" i="8" s="1"/>
  <c r="W497" i="8" s="1"/>
  <c r="Q498" i="5" l="1"/>
  <c r="V498" i="5" s="1"/>
  <c r="X498" i="5" s="1"/>
  <c r="Q498" i="8"/>
  <c r="V498" i="8" s="1"/>
  <c r="X498" i="8" s="1"/>
  <c r="V497" i="6"/>
  <c r="S497" i="5"/>
  <c r="T497" i="5" s="1"/>
  <c r="U497" i="5" s="1"/>
  <c r="W497" i="5" s="1"/>
  <c r="U496" i="6"/>
  <c r="W496" i="6"/>
  <c r="S498" i="8"/>
  <c r="T498" i="8" s="1"/>
  <c r="U498" i="8" s="1"/>
  <c r="W498" i="8" s="1"/>
  <c r="Q499" i="5" l="1"/>
  <c r="V499" i="5" s="1"/>
  <c r="X499" i="5" s="1"/>
  <c r="Q499" i="8"/>
  <c r="V499" i="8" s="1"/>
  <c r="X499" i="8" s="1"/>
  <c r="V498" i="6"/>
  <c r="S498" i="5"/>
  <c r="T498" i="5" s="1"/>
  <c r="U498" i="5" s="1"/>
  <c r="W498" i="5" s="1"/>
  <c r="U497" i="6"/>
  <c r="W497" i="6"/>
  <c r="Q500" i="8"/>
  <c r="V500" i="8" s="1"/>
  <c r="X500" i="8" s="1"/>
  <c r="S499" i="5" l="1"/>
  <c r="T499" i="5" s="1"/>
  <c r="U499" i="5" s="1"/>
  <c r="W499" i="5" s="1"/>
  <c r="S499" i="8"/>
  <c r="T499" i="8" s="1"/>
  <c r="U499" i="8" s="1"/>
  <c r="W499" i="8" s="1"/>
  <c r="Q500" i="5"/>
  <c r="V500" i="5" s="1"/>
  <c r="X500" i="5" s="1"/>
  <c r="V499" i="6"/>
  <c r="U498" i="6"/>
  <c r="W498" i="6"/>
  <c r="S500" i="5" l="1"/>
  <c r="T500" i="5" s="1"/>
  <c r="U500" i="5" s="1"/>
  <c r="W500" i="5" s="1"/>
  <c r="S500" i="8"/>
  <c r="T500" i="8" s="1"/>
  <c r="U500" i="8" s="1"/>
  <c r="W500" i="8" s="1"/>
  <c r="Q501" i="5"/>
  <c r="V501" i="5" s="1"/>
  <c r="X501" i="5" s="1"/>
  <c r="Q501" i="8"/>
  <c r="V501" i="8" s="1"/>
  <c r="X501" i="8" s="1"/>
  <c r="V500" i="6"/>
  <c r="U499" i="6"/>
  <c r="W499" i="6"/>
  <c r="S501" i="5" l="1"/>
  <c r="T501" i="5" s="1"/>
  <c r="U501" i="5" s="1"/>
  <c r="W501" i="5" s="1"/>
  <c r="S501" i="8"/>
  <c r="T501" i="8" s="1"/>
  <c r="U501" i="8" s="1"/>
  <c r="W501" i="8" s="1"/>
  <c r="Q502" i="5"/>
  <c r="V502" i="5" s="1"/>
  <c r="X502" i="5" s="1"/>
  <c r="Q502" i="8"/>
  <c r="V502" i="8" s="1"/>
  <c r="X502" i="8" s="1"/>
  <c r="W501" i="6"/>
  <c r="V501" i="6"/>
  <c r="U500" i="6"/>
  <c r="W500" i="6"/>
  <c r="S502" i="8"/>
  <c r="T502" i="8" s="1"/>
  <c r="U502" i="8" s="1"/>
  <c r="W502" i="8" s="1"/>
  <c r="Q503" i="5" l="1"/>
  <c r="V503" i="5" s="1"/>
  <c r="X503" i="5" s="1"/>
  <c r="Q503" i="8"/>
  <c r="V503" i="8" s="1"/>
  <c r="X503" i="8" s="1"/>
  <c r="U501" i="6"/>
  <c r="V502" i="6"/>
  <c r="S502" i="5"/>
  <c r="T502" i="5" s="1"/>
  <c r="U502" i="5" s="1"/>
  <c r="W502" i="5" s="1"/>
  <c r="W502" i="6"/>
  <c r="S503" i="8"/>
  <c r="T503" i="8" s="1"/>
  <c r="U503" i="8" s="1"/>
  <c r="W503" i="8" s="1"/>
  <c r="Q504" i="5" l="1"/>
  <c r="V504" i="5" s="1"/>
  <c r="X504" i="5" s="1"/>
  <c r="Q504" i="8"/>
  <c r="V504" i="8" s="1"/>
  <c r="X504" i="8" s="1"/>
  <c r="U502" i="6"/>
  <c r="V503" i="6"/>
  <c r="S503" i="5"/>
  <c r="T503" i="5" s="1"/>
  <c r="U503" i="5" s="1"/>
  <c r="W503" i="5" s="1"/>
  <c r="Q505" i="8"/>
  <c r="V505" i="8" s="1"/>
  <c r="X505" i="8" s="1"/>
  <c r="S504" i="5" l="1"/>
  <c r="T504" i="5" s="1"/>
  <c r="U504" i="5" s="1"/>
  <c r="W504" i="5" s="1"/>
  <c r="S504" i="8"/>
  <c r="T504" i="8" s="1"/>
  <c r="U504" i="8" s="1"/>
  <c r="W504" i="8" s="1"/>
  <c r="Q505" i="5"/>
  <c r="V505" i="5" s="1"/>
  <c r="X505" i="5" s="1"/>
  <c r="V504" i="6"/>
  <c r="U503" i="6"/>
  <c r="W503" i="6"/>
  <c r="S505" i="8"/>
  <c r="T505" i="8" s="1"/>
  <c r="U505" i="8" s="1"/>
  <c r="W505" i="8" s="1"/>
  <c r="Q506" i="5" l="1"/>
  <c r="V506" i="5" s="1"/>
  <c r="X506" i="5" s="1"/>
  <c r="Q506" i="8"/>
  <c r="V506" i="8" s="1"/>
  <c r="X506" i="8" s="1"/>
  <c r="V505" i="6"/>
  <c r="S505" i="5"/>
  <c r="T505" i="5" s="1"/>
  <c r="U505" i="5" s="1"/>
  <c r="W505" i="5" s="1"/>
  <c r="U504" i="6"/>
  <c r="W504" i="6"/>
  <c r="Q507" i="8"/>
  <c r="V507" i="8" s="1"/>
  <c r="X507" i="8" s="1"/>
  <c r="S506" i="8"/>
  <c r="T506" i="8" s="1"/>
  <c r="U506" i="8" s="1"/>
  <c r="W506" i="8" s="1"/>
  <c r="V506" i="6" l="1"/>
  <c r="S506" i="5"/>
  <c r="T506" i="5" s="1"/>
  <c r="U506" i="5" s="1"/>
  <c r="W506" i="5" s="1"/>
  <c r="Q507" i="5"/>
  <c r="V507" i="5" s="1"/>
  <c r="X507" i="5" s="1"/>
  <c r="U505" i="6"/>
  <c r="W505" i="6"/>
  <c r="Q508" i="5" l="1"/>
  <c r="V508" i="5" s="1"/>
  <c r="X508" i="5" s="1"/>
  <c r="Q508" i="8"/>
  <c r="V508" i="8" s="1"/>
  <c r="X508" i="8" s="1"/>
  <c r="S507" i="5"/>
  <c r="T507" i="5" s="1"/>
  <c r="U507" i="5" s="1"/>
  <c r="W507" i="5" s="1"/>
  <c r="S507" i="8"/>
  <c r="T507" i="8" s="1"/>
  <c r="U507" i="8" s="1"/>
  <c r="W507" i="8" s="1"/>
  <c r="W507" i="6"/>
  <c r="V507" i="6"/>
  <c r="W506" i="6"/>
  <c r="U506" i="6"/>
  <c r="S508" i="8"/>
  <c r="T508" i="8" s="1"/>
  <c r="U508" i="8" s="1"/>
  <c r="W508" i="8" s="1"/>
  <c r="Q509" i="5" l="1"/>
  <c r="V509" i="5" s="1"/>
  <c r="X509" i="5" s="1"/>
  <c r="Q509" i="8"/>
  <c r="V509" i="8" s="1"/>
  <c r="X509" i="8" s="1"/>
  <c r="U507" i="6"/>
  <c r="V508" i="6"/>
  <c r="S508" i="5"/>
  <c r="T508" i="5" s="1"/>
  <c r="U508" i="5" s="1"/>
  <c r="W508" i="5" s="1"/>
  <c r="W508" i="6"/>
  <c r="Q510" i="8"/>
  <c r="V510" i="8" s="1"/>
  <c r="X510" i="8" s="1"/>
  <c r="S509" i="8"/>
  <c r="T509" i="8" s="1"/>
  <c r="U509" i="8" s="1"/>
  <c r="W509" i="8" s="1"/>
  <c r="V509" i="6" l="1"/>
  <c r="S509" i="5"/>
  <c r="T509" i="5" s="1"/>
  <c r="U509" i="5" s="1"/>
  <c r="W509" i="5" s="1"/>
  <c r="Q510" i="5"/>
  <c r="V510" i="5" s="1"/>
  <c r="X510" i="5" s="1"/>
  <c r="U508" i="6"/>
  <c r="W509" i="6"/>
  <c r="Q511" i="5" l="1"/>
  <c r="V511" i="5" s="1"/>
  <c r="X511" i="5" s="1"/>
  <c r="Q511" i="8"/>
  <c r="V511" i="8" s="1"/>
  <c r="X511" i="8" s="1"/>
  <c r="S510" i="5"/>
  <c r="T510" i="5" s="1"/>
  <c r="U510" i="5" s="1"/>
  <c r="W510" i="5" s="1"/>
  <c r="S510" i="8"/>
  <c r="T510" i="8" s="1"/>
  <c r="U510" i="8" s="1"/>
  <c r="W510" i="8" s="1"/>
  <c r="V510" i="6"/>
  <c r="U509" i="6"/>
  <c r="S511" i="8"/>
  <c r="T511" i="8" s="1"/>
  <c r="U511" i="8" s="1"/>
  <c r="W511" i="8" s="1"/>
  <c r="Q512" i="5" l="1"/>
  <c r="V512" i="5" s="1"/>
  <c r="X512" i="5" s="1"/>
  <c r="Q512" i="8"/>
  <c r="V512" i="8" s="1"/>
  <c r="X512" i="8" s="1"/>
  <c r="V511" i="6"/>
  <c r="S511" i="5"/>
  <c r="T511" i="5" s="1"/>
  <c r="U511" i="5" s="1"/>
  <c r="W511" i="5" s="1"/>
  <c r="U510" i="6"/>
  <c r="W510" i="6"/>
  <c r="S512" i="8"/>
  <c r="T512" i="8" s="1"/>
  <c r="U512" i="8" s="1"/>
  <c r="W512" i="8" s="1"/>
  <c r="Q513" i="5" l="1"/>
  <c r="V513" i="5" s="1"/>
  <c r="X513" i="5" s="1"/>
  <c r="Q513" i="8"/>
  <c r="V513" i="8" s="1"/>
  <c r="X513" i="8" s="1"/>
  <c r="V512" i="6"/>
  <c r="S512" i="5"/>
  <c r="T512" i="5" s="1"/>
  <c r="U512" i="5" s="1"/>
  <c r="W512" i="5" s="1"/>
  <c r="U511" i="6"/>
  <c r="W511" i="6"/>
  <c r="Q514" i="8"/>
  <c r="V514" i="8" s="1"/>
  <c r="X514" i="8" s="1"/>
  <c r="S513" i="8"/>
  <c r="T513" i="8" s="1"/>
  <c r="U513" i="8" s="1"/>
  <c r="W513" i="8" s="1"/>
  <c r="V513" i="6" l="1"/>
  <c r="S513" i="5"/>
  <c r="T513" i="5" s="1"/>
  <c r="U513" i="5" s="1"/>
  <c r="W513" i="5" s="1"/>
  <c r="Q514" i="5"/>
  <c r="V514" i="5" s="1"/>
  <c r="X514" i="5" s="1"/>
  <c r="U512" i="6"/>
  <c r="W512" i="6"/>
  <c r="S514" i="8"/>
  <c r="T514" i="8" s="1"/>
  <c r="U514" i="8" s="1"/>
  <c r="W514" i="8" s="1"/>
  <c r="Q515" i="5" l="1"/>
  <c r="V515" i="5" s="1"/>
  <c r="X515" i="5" s="1"/>
  <c r="Q515" i="8"/>
  <c r="V515" i="8" s="1"/>
  <c r="X515" i="8" s="1"/>
  <c r="V514" i="6"/>
  <c r="S514" i="5"/>
  <c r="T514" i="5" s="1"/>
  <c r="U514" i="5" s="1"/>
  <c r="W514" i="5" s="1"/>
  <c r="U513" i="6"/>
  <c r="W513" i="6"/>
  <c r="Q516" i="8"/>
  <c r="V516" i="8" s="1"/>
  <c r="X516" i="8" s="1"/>
  <c r="S515" i="8"/>
  <c r="T515" i="8" s="1"/>
  <c r="U515" i="8" s="1"/>
  <c r="W515" i="8" s="1"/>
  <c r="V515" i="6" l="1"/>
  <c r="S515" i="5"/>
  <c r="T515" i="5" s="1"/>
  <c r="U515" i="5" s="1"/>
  <c r="W515" i="5" s="1"/>
  <c r="Q516" i="5"/>
  <c r="V516" i="5" s="1"/>
  <c r="X516" i="5" s="1"/>
  <c r="W514" i="6"/>
  <c r="U514" i="6"/>
  <c r="S516" i="8"/>
  <c r="T516" i="8" s="1"/>
  <c r="U516" i="8" s="1"/>
  <c r="W516" i="8" s="1"/>
  <c r="Q517" i="5" l="1"/>
  <c r="V517" i="5" s="1"/>
  <c r="X517" i="5" s="1"/>
  <c r="Q517" i="8"/>
  <c r="V517" i="8" s="1"/>
  <c r="X517" i="8" s="1"/>
  <c r="V516" i="6"/>
  <c r="S516" i="5"/>
  <c r="T516" i="5" s="1"/>
  <c r="U516" i="5" s="1"/>
  <c r="W516" i="5" s="1"/>
  <c r="U515" i="6"/>
  <c r="W515" i="6"/>
  <c r="Q518" i="5" l="1"/>
  <c r="V518" i="5" s="1"/>
  <c r="X518" i="5" s="1"/>
  <c r="Q518" i="8"/>
  <c r="V518" i="8" s="1"/>
  <c r="X518" i="8" s="1"/>
  <c r="S517" i="5"/>
  <c r="T517" i="5" s="1"/>
  <c r="U517" i="5" s="1"/>
  <c r="W517" i="5" s="1"/>
  <c r="S517" i="8"/>
  <c r="T517" i="8" s="1"/>
  <c r="U517" i="8" s="1"/>
  <c r="W517" i="8" s="1"/>
  <c r="W516" i="6"/>
  <c r="U516" i="6"/>
  <c r="W517" i="6"/>
  <c r="V517" i="6"/>
  <c r="S518" i="8"/>
  <c r="T518" i="8" s="1"/>
  <c r="U518" i="8" s="1"/>
  <c r="W518" i="8" s="1"/>
  <c r="Q519" i="5" l="1"/>
  <c r="V519" i="5" s="1"/>
  <c r="X519" i="5" s="1"/>
  <c r="Q519" i="8"/>
  <c r="V519" i="8" s="1"/>
  <c r="X519" i="8" s="1"/>
  <c r="V518" i="6"/>
  <c r="S518" i="5"/>
  <c r="T518" i="5" s="1"/>
  <c r="U518" i="5" s="1"/>
  <c r="W518" i="5" s="1"/>
  <c r="W518" i="6"/>
  <c r="U517" i="6"/>
  <c r="Q520" i="8"/>
  <c r="V520" i="8" s="1"/>
  <c r="X520" i="8" s="1"/>
  <c r="S519" i="8"/>
  <c r="T519" i="8" s="1"/>
  <c r="U519" i="8" s="1"/>
  <c r="W519" i="8" s="1"/>
  <c r="V519" i="6" l="1"/>
  <c r="S519" i="5"/>
  <c r="T519" i="5" s="1"/>
  <c r="U519" i="5" s="1"/>
  <c r="W519" i="5" s="1"/>
  <c r="Q520" i="5"/>
  <c r="V520" i="5" s="1"/>
  <c r="X520" i="5" s="1"/>
  <c r="U518" i="6"/>
  <c r="S520" i="8"/>
  <c r="T520" i="8" s="1"/>
  <c r="U520" i="8" s="1"/>
  <c r="W520" i="8" s="1"/>
  <c r="Q521" i="5" l="1"/>
  <c r="V521" i="5" s="1"/>
  <c r="X521" i="5" s="1"/>
  <c r="Q521" i="8"/>
  <c r="V521" i="8" s="1"/>
  <c r="X521" i="8" s="1"/>
  <c r="V520" i="6"/>
  <c r="S520" i="5"/>
  <c r="T520" i="5" s="1"/>
  <c r="U520" i="5" s="1"/>
  <c r="W520" i="5" s="1"/>
  <c r="U519" i="6"/>
  <c r="W519" i="6"/>
  <c r="S521" i="8"/>
  <c r="T521" i="8" s="1"/>
  <c r="U521" i="8" s="1"/>
  <c r="W521" i="8" s="1"/>
  <c r="Q522" i="5" l="1"/>
  <c r="V522" i="5" s="1"/>
  <c r="X522" i="5" s="1"/>
  <c r="Q522" i="8"/>
  <c r="V522" i="8" s="1"/>
  <c r="X522" i="8" s="1"/>
  <c r="V521" i="6"/>
  <c r="S521" i="5"/>
  <c r="T521" i="5" s="1"/>
  <c r="U521" i="5" s="1"/>
  <c r="W521" i="5" s="1"/>
  <c r="W520" i="6"/>
  <c r="U520" i="6"/>
  <c r="S522" i="8"/>
  <c r="T522" i="8" s="1"/>
  <c r="U522" i="8" s="1"/>
  <c r="W522" i="8" s="1"/>
  <c r="Q523" i="5" l="1"/>
  <c r="V523" i="5" s="1"/>
  <c r="X523" i="5" s="1"/>
  <c r="Q523" i="8"/>
  <c r="V523" i="8" s="1"/>
  <c r="X523" i="8" s="1"/>
  <c r="V522" i="6"/>
  <c r="S522" i="5"/>
  <c r="T522" i="5" s="1"/>
  <c r="U522" i="5" s="1"/>
  <c r="W522" i="5" s="1"/>
  <c r="U521" i="6"/>
  <c r="W521" i="6"/>
  <c r="S523" i="8"/>
  <c r="T523" i="8" s="1"/>
  <c r="U523" i="8" s="1"/>
  <c r="W523" i="8" s="1"/>
  <c r="Q524" i="5" l="1"/>
  <c r="V524" i="5" s="1"/>
  <c r="X524" i="5" s="1"/>
  <c r="Q524" i="8"/>
  <c r="V524" i="8" s="1"/>
  <c r="X524" i="8" s="1"/>
  <c r="V523" i="6"/>
  <c r="S523" i="5"/>
  <c r="T523" i="5" s="1"/>
  <c r="U523" i="5" s="1"/>
  <c r="W523" i="5" s="1"/>
  <c r="W523" i="6"/>
  <c r="U522" i="6"/>
  <c r="W522" i="6"/>
  <c r="Q525" i="8"/>
  <c r="V525" i="8" s="1"/>
  <c r="X525" i="8" s="1"/>
  <c r="S524" i="8"/>
  <c r="T524" i="8" s="1"/>
  <c r="U524" i="8" s="1"/>
  <c r="W524" i="8" s="1"/>
  <c r="U523" i="6" l="1"/>
  <c r="Q525" i="5"/>
  <c r="V525" i="5" s="1"/>
  <c r="X525" i="5" s="1"/>
  <c r="V524" i="6"/>
  <c r="S524" i="5"/>
  <c r="T524" i="5" s="1"/>
  <c r="U524" i="5" s="1"/>
  <c r="W524" i="5" s="1"/>
  <c r="W524" i="6"/>
  <c r="S525" i="5" l="1"/>
  <c r="T525" i="5" s="1"/>
  <c r="U525" i="5" s="1"/>
  <c r="W525" i="5" s="1"/>
  <c r="S525" i="8"/>
  <c r="T525" i="8" s="1"/>
  <c r="U525" i="8" s="1"/>
  <c r="W525" i="8" s="1"/>
  <c r="Q526" i="5"/>
  <c r="V526" i="5" s="1"/>
  <c r="X526" i="5" s="1"/>
  <c r="Q526" i="8"/>
  <c r="V526" i="8" s="1"/>
  <c r="X526" i="8" s="1"/>
  <c r="U524" i="6"/>
  <c r="W525" i="6"/>
  <c r="V525" i="6"/>
  <c r="S526" i="8"/>
  <c r="T526" i="8" s="1"/>
  <c r="U526" i="8" s="1"/>
  <c r="W526" i="8" s="1"/>
  <c r="Q527" i="5" l="1"/>
  <c r="V527" i="5" s="1"/>
  <c r="X527" i="5" s="1"/>
  <c r="Q527" i="8"/>
  <c r="V527" i="8" s="1"/>
  <c r="X527" i="8" s="1"/>
  <c r="V526" i="6"/>
  <c r="S526" i="5"/>
  <c r="T526" i="5" s="1"/>
  <c r="U526" i="5" s="1"/>
  <c r="W526" i="5" s="1"/>
  <c r="U525" i="6"/>
  <c r="W526" i="6"/>
  <c r="S527" i="5" l="1"/>
  <c r="T527" i="5" s="1"/>
  <c r="U527" i="5" s="1"/>
  <c r="W527" i="5" s="1"/>
  <c r="S527" i="8"/>
  <c r="T527" i="8" s="1"/>
  <c r="U527" i="8" s="1"/>
  <c r="W527" i="8" s="1"/>
  <c r="Q528" i="5"/>
  <c r="V528" i="5" s="1"/>
  <c r="X528" i="5" s="1"/>
  <c r="Q528" i="8"/>
  <c r="V528" i="8" s="1"/>
  <c r="X528" i="8" s="1"/>
  <c r="V527" i="6"/>
  <c r="U526" i="6"/>
  <c r="Q529" i="8"/>
  <c r="V529" i="8" s="1"/>
  <c r="X529" i="8" s="1"/>
  <c r="S528" i="5" l="1"/>
  <c r="T528" i="5" s="1"/>
  <c r="U528" i="5" s="1"/>
  <c r="W528" i="5" s="1"/>
  <c r="S528" i="8"/>
  <c r="T528" i="8" s="1"/>
  <c r="U528" i="8" s="1"/>
  <c r="W528" i="8" s="1"/>
  <c r="Q529" i="5"/>
  <c r="V529" i="5" s="1"/>
  <c r="X529" i="5" s="1"/>
  <c r="V528" i="6"/>
  <c r="U527" i="6"/>
  <c r="W527" i="6"/>
  <c r="S529" i="8"/>
  <c r="T529" i="8" s="1"/>
  <c r="U529" i="8" s="1"/>
  <c r="W529" i="8" s="1"/>
  <c r="Q530" i="5" l="1"/>
  <c r="V530" i="5" s="1"/>
  <c r="X530" i="5" s="1"/>
  <c r="Q530" i="8"/>
  <c r="V530" i="8" s="1"/>
  <c r="X530" i="8" s="1"/>
  <c r="V529" i="6"/>
  <c r="S529" i="5"/>
  <c r="T529" i="5" s="1"/>
  <c r="U529" i="5" s="1"/>
  <c r="W529" i="5" s="1"/>
  <c r="U528" i="6"/>
  <c r="W528" i="6"/>
  <c r="Q531" i="5" l="1"/>
  <c r="V531" i="5" s="1"/>
  <c r="X531" i="5" s="1"/>
  <c r="Q531" i="8"/>
  <c r="V531" i="8" s="1"/>
  <c r="X531" i="8" s="1"/>
  <c r="S530" i="5"/>
  <c r="T530" i="5" s="1"/>
  <c r="U530" i="5" s="1"/>
  <c r="W530" i="5" s="1"/>
  <c r="S530" i="8"/>
  <c r="T530" i="8" s="1"/>
  <c r="U530" i="8" s="1"/>
  <c r="W530" i="8" s="1"/>
  <c r="U529" i="6"/>
  <c r="W529" i="6"/>
  <c r="V530" i="6"/>
  <c r="S531" i="8"/>
  <c r="T531" i="8" s="1"/>
  <c r="U531" i="8" s="1"/>
  <c r="W531" i="8" s="1"/>
  <c r="Q532" i="5" l="1"/>
  <c r="V532" i="5" s="1"/>
  <c r="X532" i="5" s="1"/>
  <c r="Q532" i="8"/>
  <c r="V532" i="8" s="1"/>
  <c r="X532" i="8" s="1"/>
  <c r="V531" i="6"/>
  <c r="S531" i="5"/>
  <c r="T531" i="5" s="1"/>
  <c r="U531" i="5" s="1"/>
  <c r="W531" i="5" s="1"/>
  <c r="U530" i="6"/>
  <c r="W530" i="6"/>
  <c r="W531" i="6"/>
  <c r="S532" i="5" l="1"/>
  <c r="T532" i="5" s="1"/>
  <c r="U532" i="5" s="1"/>
  <c r="W532" i="5" s="1"/>
  <c r="S532" i="8"/>
  <c r="T532" i="8" s="1"/>
  <c r="U532" i="8" s="1"/>
  <c r="W532" i="8" s="1"/>
  <c r="Q533" i="5"/>
  <c r="V533" i="5" s="1"/>
  <c r="X533" i="5" s="1"/>
  <c r="Q533" i="8"/>
  <c r="V533" i="8" s="1"/>
  <c r="X533" i="8" s="1"/>
  <c r="V532" i="6"/>
  <c r="U531" i="6"/>
  <c r="Q534" i="8"/>
  <c r="V534" i="8" s="1"/>
  <c r="X534" i="8" s="1"/>
  <c r="S533" i="8"/>
  <c r="T533" i="8" s="1"/>
  <c r="U533" i="8" s="1"/>
  <c r="W533" i="8" s="1"/>
  <c r="V533" i="6" l="1"/>
  <c r="S533" i="5"/>
  <c r="T533" i="5" s="1"/>
  <c r="U533" i="5" s="1"/>
  <c r="W533" i="5" s="1"/>
  <c r="Q534" i="5"/>
  <c r="V534" i="5" s="1"/>
  <c r="X534" i="5" s="1"/>
  <c r="U532" i="6"/>
  <c r="W532" i="6"/>
  <c r="S534" i="8"/>
  <c r="T534" i="8" s="1"/>
  <c r="U534" i="8" s="1"/>
  <c r="W534" i="8" s="1"/>
  <c r="Q535" i="5" l="1"/>
  <c r="V535" i="5" s="1"/>
  <c r="X535" i="5" s="1"/>
  <c r="Q535" i="8"/>
  <c r="V535" i="8" s="1"/>
  <c r="X535" i="8" s="1"/>
  <c r="V534" i="6"/>
  <c r="S534" i="5"/>
  <c r="T534" i="5" s="1"/>
  <c r="U534" i="5" s="1"/>
  <c r="W534" i="5" s="1"/>
  <c r="U533" i="6"/>
  <c r="W533" i="6"/>
  <c r="S535" i="8"/>
  <c r="T535" i="8" s="1"/>
  <c r="U535" i="8" s="1"/>
  <c r="W535" i="8" s="1"/>
  <c r="Q536" i="5" l="1"/>
  <c r="V536" i="5" s="1"/>
  <c r="X536" i="5" s="1"/>
  <c r="Q536" i="8"/>
  <c r="V536" i="8" s="1"/>
  <c r="X536" i="8" s="1"/>
  <c r="V535" i="6"/>
  <c r="S535" i="5"/>
  <c r="T535" i="5" s="1"/>
  <c r="U535" i="5" s="1"/>
  <c r="W535" i="5" s="1"/>
  <c r="W534" i="6"/>
  <c r="U534" i="6"/>
  <c r="W535" i="6"/>
  <c r="Q537" i="8"/>
  <c r="V537" i="8" s="1"/>
  <c r="X537" i="8" s="1"/>
  <c r="S536" i="8"/>
  <c r="T536" i="8" s="1"/>
  <c r="U536" i="8" s="1"/>
  <c r="W536" i="8" s="1"/>
  <c r="Q537" i="5" l="1"/>
  <c r="V537" i="5" s="1"/>
  <c r="X537" i="5" s="1"/>
  <c r="V536" i="6"/>
  <c r="S536" i="5"/>
  <c r="T536" i="5" s="1"/>
  <c r="U536" i="5" s="1"/>
  <c r="W536" i="5" s="1"/>
  <c r="U535" i="6"/>
  <c r="S537" i="8"/>
  <c r="T537" i="8" s="1"/>
  <c r="U537" i="8" s="1"/>
  <c r="W537" i="8" s="1"/>
  <c r="Q538" i="5" l="1"/>
  <c r="V538" i="5" s="1"/>
  <c r="X538" i="5" s="1"/>
  <c r="Q538" i="8"/>
  <c r="V538" i="8" s="1"/>
  <c r="X538" i="8" s="1"/>
  <c r="V537" i="6"/>
  <c r="S537" i="5"/>
  <c r="T537" i="5" s="1"/>
  <c r="U537" i="5" s="1"/>
  <c r="W537" i="5" s="1"/>
  <c r="U536" i="6"/>
  <c r="W536" i="6"/>
  <c r="Q540" i="8" l="1"/>
  <c r="V540" i="8" s="1"/>
  <c r="X540" i="8" s="1"/>
  <c r="Q540" i="5"/>
  <c r="V540" i="5" s="1"/>
  <c r="X540" i="5" s="1"/>
  <c r="S538" i="5"/>
  <c r="T538" i="5" s="1"/>
  <c r="U538" i="5" s="1"/>
  <c r="W538" i="5" s="1"/>
  <c r="S538" i="8"/>
  <c r="T538" i="8" s="1"/>
  <c r="U538" i="8" s="1"/>
  <c r="W538" i="8" s="1"/>
  <c r="Q539" i="5"/>
  <c r="V539" i="5" s="1"/>
  <c r="X539" i="5" s="1"/>
  <c r="Q539" i="8"/>
  <c r="V539" i="8" s="1"/>
  <c r="X539" i="8" s="1"/>
  <c r="U537" i="6"/>
  <c r="W537" i="6"/>
  <c r="W538" i="6"/>
  <c r="V538" i="6"/>
  <c r="Q541" i="5" l="1"/>
  <c r="V541" i="5" s="1"/>
  <c r="X541" i="5" s="1"/>
  <c r="Q541" i="8"/>
  <c r="V541" i="8" s="1"/>
  <c r="X541" i="8" s="1"/>
  <c r="S540" i="5"/>
  <c r="T540" i="5" s="1"/>
  <c r="U540" i="5" s="1"/>
  <c r="W540" i="5" s="1"/>
  <c r="S540" i="8"/>
  <c r="T540" i="8" s="1"/>
  <c r="U540" i="8" s="1"/>
  <c r="W540" i="8" s="1"/>
  <c r="V540" i="6"/>
  <c r="S539" i="5"/>
  <c r="T539" i="5" s="1"/>
  <c r="U539" i="5" s="1"/>
  <c r="W539" i="5" s="1"/>
  <c r="S539" i="8"/>
  <c r="T539" i="8" s="1"/>
  <c r="U539" i="8" s="1"/>
  <c r="W539" i="8" s="1"/>
  <c r="U538" i="6"/>
  <c r="W539" i="6"/>
  <c r="V539" i="6"/>
  <c r="V541" i="6" l="1"/>
  <c r="S541" i="8"/>
  <c r="T541" i="8" s="1"/>
  <c r="U541" i="8" s="1"/>
  <c r="W541" i="8" s="1"/>
  <c r="S541" i="5"/>
  <c r="T541" i="5" s="1"/>
  <c r="U541" i="5" s="1"/>
  <c r="W541" i="5" s="1"/>
  <c r="U540" i="6"/>
  <c r="W540" i="6"/>
  <c r="Q542" i="8"/>
  <c r="V542" i="8" s="1"/>
  <c r="X542" i="8" s="1"/>
  <c r="Q542" i="5"/>
  <c r="V542" i="5" s="1"/>
  <c r="X542" i="5" s="1"/>
  <c r="W541" i="6"/>
  <c r="U541" i="6"/>
  <c r="U539" i="6"/>
  <c r="U542" i="6" l="1"/>
  <c r="W542" i="6"/>
  <c r="Q543" i="8"/>
  <c r="V543" i="8" s="1"/>
  <c r="X543" i="8" s="1"/>
  <c r="Q543" i="5"/>
  <c r="V543" i="5" s="1"/>
  <c r="X543" i="5" s="1"/>
  <c r="V542" i="6"/>
  <c r="S542" i="5"/>
  <c r="T542" i="5" s="1"/>
  <c r="U542" i="5" s="1"/>
  <c r="W542" i="5" s="1"/>
  <c r="S542" i="8"/>
  <c r="T542" i="8" s="1"/>
  <c r="U542" i="8" s="1"/>
  <c r="W542" i="8" s="1"/>
  <c r="W543" i="6" l="1"/>
  <c r="U543" i="6"/>
  <c r="Q544" i="5"/>
  <c r="V544" i="5" s="1"/>
  <c r="X544" i="5" s="1"/>
  <c r="Q544" i="8"/>
  <c r="V544" i="8" s="1"/>
  <c r="X544" i="8" s="1"/>
  <c r="V543" i="6"/>
  <c r="S543" i="5"/>
  <c r="T543" i="5" s="1"/>
  <c r="U543" i="5" s="1"/>
  <c r="W543" i="5" s="1"/>
  <c r="S543" i="8"/>
  <c r="T543" i="8" s="1"/>
  <c r="U543" i="8" s="1"/>
  <c r="W543" i="8" s="1"/>
  <c r="W544" i="6" l="1"/>
  <c r="U544" i="6"/>
  <c r="Q545" i="8"/>
  <c r="V545" i="8" s="1"/>
  <c r="X545" i="8" s="1"/>
  <c r="Q545" i="5"/>
  <c r="V545" i="5" s="1"/>
  <c r="X545" i="5" s="1"/>
  <c r="V544" i="6"/>
  <c r="S544" i="8"/>
  <c r="T544" i="8" s="1"/>
  <c r="U544" i="8" s="1"/>
  <c r="W544" i="8" s="1"/>
  <c r="S544" i="5"/>
  <c r="T544" i="5" s="1"/>
  <c r="U544" i="5" s="1"/>
  <c r="W544" i="5" s="1"/>
  <c r="W545" i="6" l="1"/>
  <c r="U545" i="6"/>
  <c r="V545" i="6"/>
  <c r="S545" i="8"/>
  <c r="T545" i="8" s="1"/>
  <c r="U545" i="8" s="1"/>
  <c r="W545" i="8" s="1"/>
  <c r="S545" i="5"/>
  <c r="T545" i="5" s="1"/>
  <c r="U545" i="5" s="1"/>
  <c r="W545" i="5" s="1"/>
  <c r="Q546" i="5"/>
  <c r="V546" i="5" s="1"/>
  <c r="X546" i="5" s="1"/>
  <c r="Q546" i="8"/>
  <c r="V546" i="8" s="1"/>
  <c r="X546" i="8" s="1"/>
  <c r="Q547" i="8" l="1"/>
  <c r="V547" i="8" s="1"/>
  <c r="X547" i="8" s="1"/>
  <c r="Q547" i="5"/>
  <c r="V547" i="5" s="1"/>
  <c r="X547" i="5" s="1"/>
  <c r="W546" i="6"/>
  <c r="U546" i="6"/>
  <c r="V546" i="6"/>
  <c r="S546" i="5"/>
  <c r="T546" i="5" s="1"/>
  <c r="U546" i="5" s="1"/>
  <c r="W546" i="5" s="1"/>
  <c r="S546" i="8"/>
  <c r="T546" i="8" s="1"/>
  <c r="U546" i="8" s="1"/>
  <c r="W546" i="8" s="1"/>
  <c r="W547" i="6" l="1"/>
  <c r="U547" i="6"/>
  <c r="V547" i="6"/>
  <c r="S547" i="8"/>
  <c r="T547" i="8" s="1"/>
  <c r="U547" i="8" s="1"/>
  <c r="W547" i="8" s="1"/>
  <c r="S547" i="5"/>
  <c r="T547" i="5" s="1"/>
  <c r="U547" i="5" s="1"/>
  <c r="W547" i="5" s="1"/>
  <c r="Q548" i="8"/>
  <c r="V548" i="8" s="1"/>
  <c r="X548" i="8" s="1"/>
  <c r="Q548" i="5"/>
  <c r="V548" i="5" s="1"/>
  <c r="X548" i="5" s="1"/>
  <c r="Q549" i="8" l="1"/>
  <c r="V549" i="8" s="1"/>
  <c r="X549" i="8" s="1"/>
  <c r="Q549" i="5"/>
  <c r="V549" i="5" s="1"/>
  <c r="X549" i="5" s="1"/>
  <c r="V548" i="6"/>
  <c r="S548" i="8"/>
  <c r="T548" i="8" s="1"/>
  <c r="U548" i="8" s="1"/>
  <c r="W548" i="8" s="1"/>
  <c r="S548" i="5"/>
  <c r="T548" i="5" s="1"/>
  <c r="U548" i="5" s="1"/>
  <c r="W548" i="5" s="1"/>
  <c r="Q550" i="5" l="1"/>
  <c r="V550" i="5" s="1"/>
  <c r="X550" i="5" s="1"/>
  <c r="Q550" i="8"/>
  <c r="V550" i="8" s="1"/>
  <c r="X550" i="8" s="1"/>
  <c r="V549" i="6"/>
  <c r="S549" i="8"/>
  <c r="T549" i="8" s="1"/>
  <c r="U549" i="8" s="1"/>
  <c r="W549" i="8" s="1"/>
  <c r="S549" i="5"/>
  <c r="T549" i="5" s="1"/>
  <c r="U549" i="5" s="1"/>
  <c r="W549" i="5" s="1"/>
  <c r="W548" i="6"/>
  <c r="U548" i="6"/>
  <c r="W549" i="6"/>
  <c r="U549" i="6"/>
  <c r="U550" i="6" l="1"/>
  <c r="W550" i="6"/>
  <c r="Q551" i="8"/>
  <c r="V551" i="8" s="1"/>
  <c r="X551" i="8" s="1"/>
  <c r="Q551" i="5"/>
  <c r="V551" i="5" s="1"/>
  <c r="X551" i="5" s="1"/>
  <c r="V550" i="6"/>
  <c r="S550" i="5"/>
  <c r="T550" i="5" s="1"/>
  <c r="U550" i="5" s="1"/>
  <c r="W550" i="5" s="1"/>
  <c r="S550" i="8"/>
  <c r="T550" i="8" s="1"/>
  <c r="U550" i="8" s="1"/>
  <c r="W550" i="8" s="1"/>
  <c r="W551" i="6" l="1"/>
  <c r="U551" i="6"/>
  <c r="V551" i="6"/>
  <c r="S551" i="8"/>
  <c r="T551" i="8" s="1"/>
  <c r="U551" i="8" s="1"/>
  <c r="W551" i="8" s="1"/>
  <c r="S551" i="5"/>
  <c r="T551" i="5" s="1"/>
  <c r="U551" i="5" s="1"/>
  <c r="W551" i="5" s="1"/>
  <c r="Q552" i="8"/>
  <c r="V552" i="8" s="1"/>
  <c r="X552" i="8" s="1"/>
  <c r="Q552" i="5"/>
  <c r="V552" i="5" s="1"/>
  <c r="X552" i="5" s="1"/>
  <c r="Q553" i="8" l="1"/>
  <c r="V553" i="8" s="1"/>
  <c r="X553" i="8" s="1"/>
  <c r="Q553" i="5"/>
  <c r="V553" i="5" s="1"/>
  <c r="X553" i="5" s="1"/>
  <c r="V552" i="6"/>
  <c r="S552" i="8"/>
  <c r="T552" i="8" s="1"/>
  <c r="U552" i="8" s="1"/>
  <c r="W552" i="8" s="1"/>
  <c r="S552" i="5"/>
  <c r="T552" i="5" s="1"/>
  <c r="U552" i="5" s="1"/>
  <c r="W552" i="5" s="1"/>
  <c r="V553" i="6" l="1"/>
  <c r="S553" i="8"/>
  <c r="T553" i="8" s="1"/>
  <c r="U553" i="8" s="1"/>
  <c r="W553" i="8" s="1"/>
  <c r="S553" i="5"/>
  <c r="T553" i="5" s="1"/>
  <c r="U553" i="5" s="1"/>
  <c r="W553" i="5" s="1"/>
  <c r="U552" i="6"/>
  <c r="W552" i="6"/>
  <c r="Q554" i="5"/>
  <c r="V554" i="5" s="1"/>
  <c r="X554" i="5" s="1"/>
  <c r="Q554" i="8"/>
  <c r="V554" i="8" s="1"/>
  <c r="X554" i="8" s="1"/>
  <c r="Q555" i="8" l="1"/>
  <c r="V555" i="8" s="1"/>
  <c r="X555" i="8" s="1"/>
  <c r="Q555" i="5"/>
  <c r="V555" i="5" s="1"/>
  <c r="X555" i="5" s="1"/>
  <c r="W553" i="6"/>
  <c r="U553" i="6"/>
  <c r="U554" i="6"/>
  <c r="W554" i="6"/>
  <c r="V554" i="6"/>
  <c r="S554" i="5"/>
  <c r="T554" i="5" s="1"/>
  <c r="U554" i="5" s="1"/>
  <c r="W554" i="5" s="1"/>
  <c r="S554" i="8"/>
  <c r="T554" i="8" s="1"/>
  <c r="U554" i="8" s="1"/>
  <c r="W554" i="8" s="1"/>
  <c r="Q556" i="8" l="1"/>
  <c r="V556" i="8" s="1"/>
  <c r="X556" i="8" s="1"/>
  <c r="Q556" i="5"/>
  <c r="V556" i="5" s="1"/>
  <c r="X556" i="5" s="1"/>
  <c r="W555" i="6"/>
  <c r="U555" i="6"/>
  <c r="V555" i="6"/>
  <c r="S555" i="8"/>
  <c r="T555" i="8" s="1"/>
  <c r="U555" i="8" s="1"/>
  <c r="W555" i="8" s="1"/>
  <c r="S555" i="5"/>
  <c r="T555" i="5" s="1"/>
  <c r="U555" i="5" s="1"/>
  <c r="W555" i="5" s="1"/>
  <c r="W556" i="6" l="1"/>
  <c r="U556" i="6"/>
  <c r="Q557" i="8"/>
  <c r="V557" i="8" s="1"/>
  <c r="X557" i="8" s="1"/>
  <c r="Q557" i="5"/>
  <c r="V557" i="5" s="1"/>
  <c r="X557" i="5" s="1"/>
  <c r="V556" i="6"/>
  <c r="S556" i="8"/>
  <c r="T556" i="8" s="1"/>
  <c r="U556" i="8" s="1"/>
  <c r="W556" i="8" s="1"/>
  <c r="S556" i="5"/>
  <c r="T556" i="5" s="1"/>
  <c r="U556" i="5" s="1"/>
  <c r="W556" i="5" s="1"/>
  <c r="V557" i="6" l="1"/>
  <c r="S557" i="8"/>
  <c r="T557" i="8" s="1"/>
  <c r="U557" i="8" s="1"/>
  <c r="W557" i="8" s="1"/>
  <c r="S557" i="5"/>
  <c r="T557" i="5" s="1"/>
  <c r="U557" i="5" s="1"/>
  <c r="W557" i="5" s="1"/>
  <c r="Q558" i="8"/>
  <c r="V558" i="8" s="1"/>
  <c r="X558" i="8" s="1"/>
  <c r="Q558" i="5"/>
  <c r="V558" i="5" s="1"/>
  <c r="X558" i="5" s="1"/>
  <c r="W557" i="6" l="1"/>
  <c r="U557" i="6"/>
  <c r="Q559" i="8"/>
  <c r="V559" i="8" s="1"/>
  <c r="X559" i="8" s="1"/>
  <c r="Q559" i="5"/>
  <c r="V559" i="5" s="1"/>
  <c r="X559" i="5" s="1"/>
  <c r="V558" i="6"/>
  <c r="S558" i="5"/>
  <c r="T558" i="5" s="1"/>
  <c r="U558" i="5" s="1"/>
  <c r="W558" i="5" s="1"/>
  <c r="S558" i="8"/>
  <c r="T558" i="8" s="1"/>
  <c r="U558" i="8" s="1"/>
  <c r="W558" i="8" s="1"/>
  <c r="U558" i="6" l="1"/>
  <c r="W558" i="6"/>
  <c r="Q560" i="8"/>
  <c r="V560" i="8" s="1"/>
  <c r="X560" i="8" s="1"/>
  <c r="Q560" i="5"/>
  <c r="V560" i="5" s="1"/>
  <c r="X560" i="5" s="1"/>
  <c r="V559" i="6"/>
  <c r="S559" i="5"/>
  <c r="T559" i="5" s="1"/>
  <c r="U559" i="5" s="1"/>
  <c r="W559" i="5" s="1"/>
  <c r="S559" i="8"/>
  <c r="T559" i="8" s="1"/>
  <c r="U559" i="8" s="1"/>
  <c r="W559" i="8" s="1"/>
  <c r="U560" i="6" l="1"/>
  <c r="W560" i="6"/>
  <c r="W559" i="6"/>
  <c r="U559" i="6"/>
  <c r="Q561" i="8"/>
  <c r="V561" i="8" s="1"/>
  <c r="X561" i="8" s="1"/>
  <c r="Q561" i="5"/>
  <c r="V561" i="5" s="1"/>
  <c r="X561" i="5" s="1"/>
  <c r="V560" i="6"/>
  <c r="S560" i="5"/>
  <c r="T560" i="5" s="1"/>
  <c r="U560" i="5" s="1"/>
  <c r="W560" i="5" s="1"/>
  <c r="S560" i="8"/>
  <c r="T560" i="8" s="1"/>
  <c r="U560" i="8" s="1"/>
  <c r="W560" i="8" s="1"/>
  <c r="V561" i="6" l="1"/>
  <c r="S561" i="8"/>
  <c r="T561" i="8" s="1"/>
  <c r="U561" i="8" s="1"/>
  <c r="W561" i="8" s="1"/>
  <c r="S561" i="5"/>
  <c r="T561" i="5" s="1"/>
  <c r="U561" i="5" s="1"/>
  <c r="W561" i="5" s="1"/>
  <c r="Q562" i="8"/>
  <c r="V562" i="8" s="1"/>
  <c r="X562" i="8" s="1"/>
  <c r="Q562" i="5"/>
  <c r="V562" i="5" s="1"/>
  <c r="X562" i="5" s="1"/>
  <c r="V562" i="6" l="1"/>
  <c r="S562" i="5"/>
  <c r="T562" i="5" s="1"/>
  <c r="U562" i="5" s="1"/>
  <c r="W562" i="5" s="1"/>
  <c r="S562" i="8"/>
  <c r="T562" i="8" s="1"/>
  <c r="U562" i="8" s="1"/>
  <c r="W562" i="8" s="1"/>
  <c r="W561" i="6"/>
  <c r="U561" i="6"/>
  <c r="W562" i="6"/>
  <c r="U562" i="6"/>
  <c r="Q563" i="8"/>
  <c r="V563" i="8" s="1"/>
  <c r="X563" i="8" s="1"/>
  <c r="Q563" i="5"/>
  <c r="V563" i="5" s="1"/>
  <c r="X563" i="5" s="1"/>
  <c r="V563" i="6" l="1"/>
  <c r="S563" i="8"/>
  <c r="T563" i="8" s="1"/>
  <c r="U563" i="8" s="1"/>
  <c r="W563" i="8" s="1"/>
  <c r="S563" i="5"/>
  <c r="T563" i="5" s="1"/>
  <c r="U563" i="5" s="1"/>
  <c r="W563" i="5" s="1"/>
  <c r="W563" i="6"/>
  <c r="U563" i="6"/>
  <c r="Q564" i="5"/>
  <c r="V564" i="5" s="1"/>
  <c r="X564" i="5" s="1"/>
  <c r="Q564" i="8"/>
  <c r="V564" i="8" s="1"/>
  <c r="X564" i="8" s="1"/>
  <c r="Q565" i="5" l="1"/>
  <c r="V565" i="5" s="1"/>
  <c r="X565" i="5" s="1"/>
  <c r="Q565" i="8"/>
  <c r="V565" i="8" s="1"/>
  <c r="X565" i="8" s="1"/>
  <c r="V564" i="6"/>
  <c r="S564" i="8"/>
  <c r="T564" i="8" s="1"/>
  <c r="U564" i="8" s="1"/>
  <c r="W564" i="8" s="1"/>
  <c r="S564" i="5"/>
  <c r="T564" i="5" s="1"/>
  <c r="U564" i="5" s="1"/>
  <c r="W564" i="5" s="1"/>
  <c r="U564" i="6"/>
  <c r="W564" i="6"/>
  <c r="V565" i="6" l="1"/>
  <c r="S565" i="5"/>
  <c r="T565" i="5" s="1"/>
  <c r="U565" i="5" s="1"/>
  <c r="W565" i="5" s="1"/>
  <c r="S565" i="8"/>
  <c r="T565" i="8" s="1"/>
  <c r="U565" i="8" s="1"/>
  <c r="W565" i="8" s="1"/>
  <c r="Q566" i="8"/>
  <c r="V566" i="8" s="1"/>
  <c r="X566" i="8" s="1"/>
  <c r="Q566" i="5"/>
  <c r="V566" i="5" s="1"/>
  <c r="X566" i="5" s="1"/>
  <c r="V566" i="6" l="1"/>
  <c r="S566" i="5"/>
  <c r="T566" i="5" s="1"/>
  <c r="U566" i="5" s="1"/>
  <c r="W566" i="5" s="1"/>
  <c r="S566" i="8"/>
  <c r="T566" i="8" s="1"/>
  <c r="U566" i="8" s="1"/>
  <c r="W566" i="8" s="1"/>
  <c r="Q567" i="5"/>
  <c r="V567" i="5" s="1"/>
  <c r="X567" i="5" s="1"/>
  <c r="Q567" i="8"/>
  <c r="V567" i="8" s="1"/>
  <c r="X567" i="8" s="1"/>
  <c r="W565" i="6"/>
  <c r="U565" i="6"/>
  <c r="U567" i="6" l="1"/>
  <c r="W567" i="6"/>
  <c r="V567" i="6"/>
  <c r="S567" i="8"/>
  <c r="T567" i="8" s="1"/>
  <c r="U567" i="8" s="1"/>
  <c r="W567" i="8" s="1"/>
  <c r="S567" i="5"/>
  <c r="T567" i="5" s="1"/>
  <c r="U567" i="5" s="1"/>
  <c r="W567" i="5" s="1"/>
  <c r="U566" i="6"/>
  <c r="W566" i="6"/>
  <c r="Q568" i="8"/>
  <c r="V568" i="8" s="1"/>
  <c r="X568" i="8" s="1"/>
  <c r="Q568" i="5"/>
  <c r="V568" i="5" s="1"/>
  <c r="X568" i="5" s="1"/>
  <c r="V568" i="6" l="1"/>
  <c r="S568" i="8"/>
  <c r="T568" i="8" s="1"/>
  <c r="U568" i="8" s="1"/>
  <c r="W568" i="8" s="1"/>
  <c r="S568" i="5"/>
  <c r="T568" i="5" s="1"/>
  <c r="U568" i="5" s="1"/>
  <c r="W568" i="5" s="1"/>
  <c r="Q569" i="8"/>
  <c r="V569" i="8" s="1"/>
  <c r="X569" i="8" s="1"/>
  <c r="Q569" i="5"/>
  <c r="V569" i="5" s="1"/>
  <c r="X569" i="5" s="1"/>
  <c r="V569" i="6" l="1"/>
  <c r="S569" i="8"/>
  <c r="T569" i="8" s="1"/>
  <c r="U569" i="8" s="1"/>
  <c r="W569" i="8" s="1"/>
  <c r="S569" i="5"/>
  <c r="T569" i="5" s="1"/>
  <c r="U569" i="5" s="1"/>
  <c r="W569" i="5" s="1"/>
  <c r="Q570" i="5"/>
  <c r="V570" i="5" s="1"/>
  <c r="X570" i="5" s="1"/>
  <c r="Q570" i="8"/>
  <c r="V570" i="8" s="1"/>
  <c r="X570" i="8" s="1"/>
  <c r="W568" i="6"/>
  <c r="U568" i="6"/>
  <c r="U570" i="6" l="1"/>
  <c r="W570" i="6"/>
  <c r="U569" i="6"/>
  <c r="W569" i="6"/>
  <c r="Q571" i="5"/>
  <c r="V571" i="5" s="1"/>
  <c r="X571" i="5" s="1"/>
  <c r="Q571" i="8"/>
  <c r="V571" i="8" s="1"/>
  <c r="X571" i="8" s="1"/>
  <c r="V570" i="6"/>
  <c r="S570" i="5"/>
  <c r="T570" i="5" s="1"/>
  <c r="U570" i="5" s="1"/>
  <c r="W570" i="5" s="1"/>
  <c r="S570" i="8"/>
  <c r="T570" i="8" s="1"/>
  <c r="U570" i="8" s="1"/>
  <c r="W570" i="8" s="1"/>
  <c r="Q572" i="5" l="1"/>
  <c r="V572" i="5" s="1"/>
  <c r="X572" i="5" s="1"/>
  <c r="Q572" i="8"/>
  <c r="V572" i="8" s="1"/>
  <c r="X572" i="8" s="1"/>
  <c r="V571" i="6"/>
  <c r="S571" i="8"/>
  <c r="T571" i="8" s="1"/>
  <c r="U571" i="8" s="1"/>
  <c r="W571" i="8" s="1"/>
  <c r="S571" i="5"/>
  <c r="T571" i="5" s="1"/>
  <c r="U571" i="5" s="1"/>
  <c r="W571" i="5" s="1"/>
  <c r="Q573" i="8" l="1"/>
  <c r="V573" i="8" s="1"/>
  <c r="X573" i="8" s="1"/>
  <c r="Q573" i="5"/>
  <c r="V573" i="5" s="1"/>
  <c r="X573" i="5" s="1"/>
  <c r="V572" i="6"/>
  <c r="S572" i="8"/>
  <c r="T572" i="8" s="1"/>
  <c r="U572" i="8" s="1"/>
  <c r="W572" i="8" s="1"/>
  <c r="S572" i="5"/>
  <c r="T572" i="5" s="1"/>
  <c r="U572" i="5" s="1"/>
  <c r="W572" i="5" s="1"/>
  <c r="U571" i="6"/>
  <c r="W571" i="6"/>
  <c r="V573" i="6" l="1"/>
  <c r="S573" i="8"/>
  <c r="T573" i="8" s="1"/>
  <c r="U573" i="8" s="1"/>
  <c r="W573" i="8" s="1"/>
  <c r="S573" i="5"/>
  <c r="T573" i="5" s="1"/>
  <c r="U573" i="5" s="1"/>
  <c r="W573" i="5" s="1"/>
  <c r="U573" i="6"/>
  <c r="W573" i="6"/>
  <c r="W572" i="6"/>
  <c r="U572" i="6"/>
  <c r="Q574" i="5"/>
  <c r="V574" i="5" s="1"/>
  <c r="X574" i="5" s="1"/>
  <c r="Q574" i="8"/>
  <c r="V574" i="8" s="1"/>
  <c r="X574" i="8" s="1"/>
  <c r="W574" i="6" l="1"/>
  <c r="U574" i="6"/>
  <c r="Q575" i="8"/>
  <c r="V575" i="8" s="1"/>
  <c r="X575" i="8" s="1"/>
  <c r="Q575" i="5"/>
  <c r="V575" i="5" s="1"/>
  <c r="X575" i="5" s="1"/>
  <c r="V574" i="6"/>
  <c r="S574" i="5"/>
  <c r="T574" i="5" s="1"/>
  <c r="U574" i="5" s="1"/>
  <c r="W574" i="5" s="1"/>
  <c r="S574" i="8"/>
  <c r="T574" i="8" s="1"/>
  <c r="U574" i="8" s="1"/>
  <c r="W574" i="8" s="1"/>
  <c r="W575" i="6" l="1"/>
  <c r="U575" i="6"/>
  <c r="Q576" i="8"/>
  <c r="V576" i="8" s="1"/>
  <c r="X576" i="8" s="1"/>
  <c r="Q576" i="5"/>
  <c r="V576" i="5" s="1"/>
  <c r="X576" i="5" s="1"/>
  <c r="V575" i="6"/>
  <c r="S575" i="8"/>
  <c r="T575" i="8" s="1"/>
  <c r="U575" i="8" s="1"/>
  <c r="W575" i="8" s="1"/>
  <c r="S575" i="5"/>
  <c r="T575" i="5" s="1"/>
  <c r="U575" i="5" s="1"/>
  <c r="W575" i="5" s="1"/>
  <c r="W576" i="6" l="1"/>
  <c r="U576" i="6"/>
  <c r="Q577" i="8"/>
  <c r="V577" i="8" s="1"/>
  <c r="X577" i="8" s="1"/>
  <c r="Q577" i="5"/>
  <c r="V577" i="5" s="1"/>
  <c r="X577" i="5" s="1"/>
  <c r="V576" i="6"/>
  <c r="S576" i="8"/>
  <c r="T576" i="8" s="1"/>
  <c r="U576" i="8" s="1"/>
  <c r="W576" i="8" s="1"/>
  <c r="S576" i="5"/>
  <c r="T576" i="5" s="1"/>
  <c r="U576" i="5" s="1"/>
  <c r="W576" i="5" s="1"/>
  <c r="W577" i="6" l="1"/>
  <c r="U577" i="6"/>
  <c r="Q578" i="5"/>
  <c r="V578" i="5" s="1"/>
  <c r="X578" i="5" s="1"/>
  <c r="Q578" i="8"/>
  <c r="V578" i="8" s="1"/>
  <c r="X578" i="8" s="1"/>
  <c r="V577" i="6"/>
  <c r="S577" i="8"/>
  <c r="T577" i="8" s="1"/>
  <c r="U577" i="8" s="1"/>
  <c r="W577" i="8" s="1"/>
  <c r="S577" i="5"/>
  <c r="T577" i="5" s="1"/>
  <c r="U577" i="5" s="1"/>
  <c r="W577" i="5" s="1"/>
  <c r="Q579" i="5" l="1"/>
  <c r="V579" i="5" s="1"/>
  <c r="X579" i="5" s="1"/>
  <c r="Q579" i="8"/>
  <c r="V579" i="8" s="1"/>
  <c r="X579" i="8" s="1"/>
  <c r="W578" i="6"/>
  <c r="U578" i="6"/>
  <c r="V578" i="6"/>
  <c r="S578" i="5"/>
  <c r="T578" i="5" s="1"/>
  <c r="U578" i="5" s="1"/>
  <c r="W578" i="5" s="1"/>
  <c r="S578" i="8"/>
  <c r="T578" i="8" s="1"/>
  <c r="U578" i="8" s="1"/>
  <c r="W578" i="8" s="1"/>
  <c r="U579" i="6" l="1"/>
  <c r="W579" i="6"/>
  <c r="Q580" i="8"/>
  <c r="V580" i="8" s="1"/>
  <c r="X580" i="8" s="1"/>
  <c r="Q580" i="5"/>
  <c r="V580" i="5" s="1"/>
  <c r="X580" i="5" s="1"/>
  <c r="V579" i="6"/>
  <c r="S579" i="8"/>
  <c r="T579" i="8" s="1"/>
  <c r="U579" i="8" s="1"/>
  <c r="W579" i="8" s="1"/>
  <c r="S579" i="5"/>
  <c r="T579" i="5" s="1"/>
  <c r="U579" i="5" s="1"/>
  <c r="W579" i="5" s="1"/>
  <c r="U580" i="6" l="1"/>
  <c r="W580" i="6"/>
  <c r="Q581" i="8"/>
  <c r="V581" i="8" s="1"/>
  <c r="X581" i="8" s="1"/>
  <c r="Q581" i="5"/>
  <c r="V581" i="5" s="1"/>
  <c r="X581" i="5" s="1"/>
  <c r="V580" i="6"/>
  <c r="S580" i="8"/>
  <c r="T580" i="8" s="1"/>
  <c r="U580" i="8" s="1"/>
  <c r="W580" i="8" s="1"/>
  <c r="S580" i="5"/>
  <c r="T580" i="5" s="1"/>
  <c r="U580" i="5" s="1"/>
  <c r="W580" i="5" s="1"/>
  <c r="W581" i="6" l="1"/>
  <c r="U581" i="6"/>
  <c r="Q582" i="8"/>
  <c r="V582" i="8" s="1"/>
  <c r="X582" i="8" s="1"/>
  <c r="Q582" i="5"/>
  <c r="V582" i="5" s="1"/>
  <c r="X582" i="5" s="1"/>
  <c r="V581" i="6"/>
  <c r="S581" i="8"/>
  <c r="T581" i="8" s="1"/>
  <c r="U581" i="8" s="1"/>
  <c r="W581" i="8" s="1"/>
  <c r="S581" i="5"/>
  <c r="T581" i="5" s="1"/>
  <c r="U581" i="5" s="1"/>
  <c r="W581" i="5" s="1"/>
  <c r="Q583" i="8" l="1"/>
  <c r="V583" i="8" s="1"/>
  <c r="X583" i="8" s="1"/>
  <c r="Q583" i="5"/>
  <c r="V583" i="5" s="1"/>
  <c r="X583" i="5" s="1"/>
  <c r="W582" i="6"/>
  <c r="U582" i="6"/>
  <c r="V582" i="6"/>
  <c r="S582" i="8"/>
  <c r="T582" i="8" s="1"/>
  <c r="U582" i="8" s="1"/>
  <c r="W582" i="8" s="1"/>
  <c r="S582" i="5"/>
  <c r="T582" i="5" s="1"/>
  <c r="U582" i="5" s="1"/>
  <c r="W582" i="5" s="1"/>
  <c r="V583" i="6" l="1"/>
  <c r="S583" i="8"/>
  <c r="T583" i="8" s="1"/>
  <c r="U583" i="8" s="1"/>
  <c r="W583" i="8" s="1"/>
  <c r="S583" i="5"/>
  <c r="T583" i="5" s="1"/>
  <c r="U583" i="5" s="1"/>
  <c r="W583" i="5" s="1"/>
  <c r="U583" i="6"/>
  <c r="W583" i="6"/>
  <c r="Q584" i="8"/>
  <c r="V584" i="8" s="1"/>
  <c r="X584" i="8" s="1"/>
  <c r="Q584" i="5"/>
  <c r="V584" i="5" s="1"/>
  <c r="X584" i="5" s="1"/>
  <c r="Q585" i="5" l="1"/>
  <c r="V585" i="5" s="1"/>
  <c r="X585" i="5" s="1"/>
  <c r="Q585" i="8"/>
  <c r="V585" i="8" s="1"/>
  <c r="X585" i="8" s="1"/>
  <c r="V584" i="6"/>
  <c r="S584" i="8"/>
  <c r="T584" i="8" s="1"/>
  <c r="U584" i="8" s="1"/>
  <c r="W584" i="8" s="1"/>
  <c r="S584" i="5"/>
  <c r="T584" i="5" s="1"/>
  <c r="U584" i="5" s="1"/>
  <c r="W584" i="5" s="1"/>
  <c r="W584" i="6"/>
  <c r="U584" i="6"/>
  <c r="V585" i="6" l="1"/>
  <c r="S585" i="8"/>
  <c r="T585" i="8" s="1"/>
  <c r="U585" i="8" s="1"/>
  <c r="W585" i="8" s="1"/>
  <c r="S585" i="5"/>
  <c r="T585" i="5" s="1"/>
  <c r="U585" i="5" s="1"/>
  <c r="W585" i="5" s="1"/>
  <c r="Q586" i="8"/>
  <c r="V586" i="8" s="1"/>
  <c r="X586" i="8" s="1"/>
  <c r="Q586" i="5"/>
  <c r="V586" i="5" s="1"/>
  <c r="X586" i="5" s="1"/>
  <c r="V586" i="6" l="1"/>
  <c r="S586" i="5"/>
  <c r="T586" i="5" s="1"/>
  <c r="U586" i="5" s="1"/>
  <c r="W586" i="5" s="1"/>
  <c r="S586" i="8"/>
  <c r="T586" i="8" s="1"/>
  <c r="U586" i="8" s="1"/>
  <c r="W586" i="8" s="1"/>
  <c r="Q587" i="8"/>
  <c r="V587" i="8" s="1"/>
  <c r="X587" i="8" s="1"/>
  <c r="Q587" i="5"/>
  <c r="V587" i="5" s="1"/>
  <c r="X587" i="5" s="1"/>
  <c r="W585" i="6"/>
  <c r="U585" i="6"/>
  <c r="V587" i="6" l="1"/>
  <c r="S587" i="8"/>
  <c r="T587" i="8" s="1"/>
  <c r="U587" i="8" s="1"/>
  <c r="W587" i="8" s="1"/>
  <c r="S587" i="5"/>
  <c r="T587" i="5" s="1"/>
  <c r="U587" i="5" s="1"/>
  <c r="W587" i="5" s="1"/>
  <c r="U587" i="6"/>
  <c r="W587" i="6"/>
  <c r="Q588" i="8"/>
  <c r="V588" i="8" s="1"/>
  <c r="X588" i="8" s="1"/>
  <c r="Q588" i="5"/>
  <c r="V588" i="5" s="1"/>
  <c r="X588" i="5" s="1"/>
  <c r="U586" i="6"/>
  <c r="W586" i="6"/>
  <c r="V588" i="6" l="1"/>
  <c r="S588" i="5"/>
  <c r="T588" i="5" s="1"/>
  <c r="U588" i="5" s="1"/>
  <c r="W588" i="5" s="1"/>
  <c r="S588" i="8"/>
  <c r="T588" i="8" s="1"/>
  <c r="U588" i="8" s="1"/>
  <c r="W588" i="8" s="1"/>
  <c r="Q589" i="8"/>
  <c r="V589" i="8" s="1"/>
  <c r="X589" i="8" s="1"/>
  <c r="Q589" i="5"/>
  <c r="V589" i="5" s="1"/>
  <c r="X589" i="5" s="1"/>
  <c r="W588" i="6" l="1"/>
  <c r="U588" i="6"/>
  <c r="Q590" i="8"/>
  <c r="V590" i="8" s="1"/>
  <c r="X590" i="8" s="1"/>
  <c r="Q590" i="5"/>
  <c r="V590" i="5" s="1"/>
  <c r="X590" i="5" s="1"/>
  <c r="V589" i="6"/>
  <c r="S589" i="8"/>
  <c r="T589" i="8" s="1"/>
  <c r="U589" i="8" s="1"/>
  <c r="W589" i="8" s="1"/>
  <c r="S589" i="5"/>
  <c r="T589" i="5" s="1"/>
  <c r="U589" i="5" s="1"/>
  <c r="W589" i="5" s="1"/>
  <c r="W589" i="6" l="1"/>
  <c r="U589" i="6"/>
  <c r="Q591" i="5"/>
  <c r="V591" i="5" s="1"/>
  <c r="X591" i="5" s="1"/>
  <c r="Q591" i="8"/>
  <c r="V591" i="8" s="1"/>
  <c r="X591" i="8" s="1"/>
  <c r="W590" i="6"/>
  <c r="U590" i="6"/>
  <c r="V590" i="6"/>
  <c r="S590" i="5"/>
  <c r="T590" i="5" s="1"/>
  <c r="U590" i="5" s="1"/>
  <c r="W590" i="5" s="1"/>
  <c r="S590" i="8"/>
  <c r="T590" i="8" s="1"/>
  <c r="U590" i="8" s="1"/>
  <c r="W590" i="8" s="1"/>
  <c r="W591" i="6" l="1"/>
  <c r="U591" i="6"/>
  <c r="Q592" i="8"/>
  <c r="V592" i="8" s="1"/>
  <c r="X592" i="8" s="1"/>
  <c r="Q592" i="5"/>
  <c r="V592" i="5" s="1"/>
  <c r="X592" i="5" s="1"/>
  <c r="V591" i="6"/>
  <c r="S591" i="8"/>
  <c r="T591" i="8" s="1"/>
  <c r="U591" i="8" s="1"/>
  <c r="W591" i="8" s="1"/>
  <c r="S591" i="5"/>
  <c r="T591" i="5" s="1"/>
  <c r="U591" i="5" s="1"/>
  <c r="W591" i="5" s="1"/>
  <c r="V592" i="6" l="1"/>
  <c r="S592" i="8"/>
  <c r="T592" i="8" s="1"/>
  <c r="U592" i="8" s="1"/>
  <c r="W592" i="8" s="1"/>
  <c r="S592" i="5"/>
  <c r="T592" i="5" s="1"/>
  <c r="U592" i="5" s="1"/>
  <c r="W592" i="5" s="1"/>
  <c r="Q593" i="8"/>
  <c r="V593" i="8" s="1"/>
  <c r="X593" i="8" s="1"/>
  <c r="Q593" i="5"/>
  <c r="V593" i="5" s="1"/>
  <c r="X593" i="5" s="1"/>
  <c r="W593" i="6" l="1"/>
  <c r="U593" i="6"/>
  <c r="Q594" i="8"/>
  <c r="V594" i="8" s="1"/>
  <c r="X594" i="8" s="1"/>
  <c r="Q594" i="5"/>
  <c r="V594" i="5" s="1"/>
  <c r="X594" i="5" s="1"/>
  <c r="U592" i="6"/>
  <c r="W592" i="6"/>
  <c r="V593" i="6"/>
  <c r="S593" i="8"/>
  <c r="T593" i="8" s="1"/>
  <c r="U593" i="8" s="1"/>
  <c r="W593" i="8" s="1"/>
  <c r="S593" i="5"/>
  <c r="T593" i="5" s="1"/>
  <c r="U593" i="5" s="1"/>
  <c r="W593" i="5" s="1"/>
  <c r="V594" i="6" l="1"/>
  <c r="S594" i="8"/>
  <c r="T594" i="8" s="1"/>
  <c r="U594" i="8" s="1"/>
  <c r="W594" i="8" s="1"/>
  <c r="S594" i="5"/>
  <c r="T594" i="5" s="1"/>
  <c r="U594" i="5" s="1"/>
  <c r="W594" i="5" s="1"/>
  <c r="U594" i="6"/>
  <c r="W594" i="6"/>
  <c r="Q595" i="8"/>
  <c r="V595" i="8" s="1"/>
  <c r="X595" i="8" s="1"/>
  <c r="Q595" i="5"/>
  <c r="V595" i="5" s="1"/>
  <c r="X595" i="5" s="1"/>
  <c r="Q596" i="8" l="1"/>
  <c r="V596" i="8" s="1"/>
  <c r="X596" i="8" s="1"/>
  <c r="Q596" i="5"/>
  <c r="V596" i="5" s="1"/>
  <c r="X596" i="5" s="1"/>
  <c r="V595" i="6"/>
  <c r="S595" i="8"/>
  <c r="T595" i="8" s="1"/>
  <c r="U595" i="8" s="1"/>
  <c r="W595" i="8" s="1"/>
  <c r="S595" i="5"/>
  <c r="T595" i="5" s="1"/>
  <c r="U595" i="5" s="1"/>
  <c r="W595" i="5" s="1"/>
  <c r="Q597" i="5" l="1"/>
  <c r="V597" i="5" s="1"/>
  <c r="X597" i="5" s="1"/>
  <c r="Q597" i="8"/>
  <c r="V597" i="8" s="1"/>
  <c r="X597" i="8" s="1"/>
  <c r="V596" i="6"/>
  <c r="S596" i="8"/>
  <c r="T596" i="8" s="1"/>
  <c r="U596" i="8" s="1"/>
  <c r="W596" i="8" s="1"/>
  <c r="S596" i="5"/>
  <c r="T596" i="5" s="1"/>
  <c r="U596" i="5" s="1"/>
  <c r="W596" i="5" s="1"/>
  <c r="W595" i="6"/>
  <c r="U595" i="6"/>
  <c r="U596" i="6" l="1"/>
  <c r="W596" i="6"/>
  <c r="V597" i="6"/>
  <c r="S597" i="8"/>
  <c r="T597" i="8" s="1"/>
  <c r="U597" i="8" s="1"/>
  <c r="W597" i="8" s="1"/>
  <c r="S597" i="5"/>
  <c r="T597" i="5" s="1"/>
  <c r="U597" i="5" s="1"/>
  <c r="W597" i="5" s="1"/>
  <c r="Q598" i="5"/>
  <c r="V598" i="5" s="1"/>
  <c r="X598" i="5" s="1"/>
  <c r="Q598" i="8"/>
  <c r="V598" i="8" s="1"/>
  <c r="X598" i="8" s="1"/>
  <c r="Q599" i="8" l="1"/>
  <c r="V599" i="8" s="1"/>
  <c r="X599" i="8" s="1"/>
  <c r="Q599" i="5"/>
  <c r="V599" i="5" s="1"/>
  <c r="X599" i="5" s="1"/>
  <c r="V598" i="6"/>
  <c r="S598" i="8"/>
  <c r="T598" i="8" s="1"/>
  <c r="U598" i="8" s="1"/>
  <c r="W598" i="8" s="1"/>
  <c r="S598" i="5"/>
  <c r="T598" i="5" s="1"/>
  <c r="U598" i="5" s="1"/>
  <c r="W598" i="5" s="1"/>
  <c r="W597" i="6"/>
  <c r="U597" i="6"/>
  <c r="W598" i="6"/>
  <c r="U598" i="6"/>
  <c r="Q600" i="8" l="1"/>
  <c r="V600" i="8" s="1"/>
  <c r="X600" i="8" s="1"/>
  <c r="Q600" i="5"/>
  <c r="V600" i="5" s="1"/>
  <c r="X600" i="5" s="1"/>
  <c r="W599" i="6"/>
  <c r="U599" i="6"/>
  <c r="V599" i="6"/>
  <c r="S599" i="8"/>
  <c r="T599" i="8" s="1"/>
  <c r="U599" i="8" s="1"/>
  <c r="W599" i="8" s="1"/>
  <c r="S599" i="5"/>
  <c r="T599" i="5" s="1"/>
  <c r="U599" i="5" s="1"/>
  <c r="W599" i="5" s="1"/>
  <c r="U600" i="6" l="1"/>
  <c r="W600" i="6"/>
  <c r="Q601" i="8"/>
  <c r="V601" i="8" s="1"/>
  <c r="X601" i="8" s="1"/>
  <c r="Q601" i="5"/>
  <c r="V601" i="5" s="1"/>
  <c r="X601" i="5" s="1"/>
  <c r="V600" i="6"/>
  <c r="S600" i="8"/>
  <c r="T600" i="8" s="1"/>
  <c r="U600" i="8" s="1"/>
  <c r="W600" i="8" s="1"/>
  <c r="S600" i="5"/>
  <c r="T600" i="5" s="1"/>
  <c r="U600" i="5" s="1"/>
  <c r="W600" i="5" s="1"/>
  <c r="W601" i="6" l="1"/>
  <c r="U601" i="6"/>
  <c r="Q602" i="8"/>
  <c r="V602" i="8" s="1"/>
  <c r="X602" i="8" s="1"/>
  <c r="Q602" i="5"/>
  <c r="V602" i="5" s="1"/>
  <c r="X602" i="5" s="1"/>
  <c r="V601" i="6"/>
  <c r="S601" i="8"/>
  <c r="T601" i="8" s="1"/>
  <c r="U601" i="8" s="1"/>
  <c r="W601" i="8" s="1"/>
  <c r="S601" i="5"/>
  <c r="T601" i="5" s="1"/>
  <c r="U601" i="5" s="1"/>
  <c r="W601" i="5" s="1"/>
  <c r="W602" i="6" l="1"/>
  <c r="U602" i="6"/>
  <c r="Q603" i="8"/>
  <c r="V603" i="8" s="1"/>
  <c r="X603" i="8" s="1"/>
  <c r="Q603" i="5"/>
  <c r="V603" i="5" s="1"/>
  <c r="X603" i="5" s="1"/>
  <c r="V602" i="6"/>
  <c r="S602" i="8"/>
  <c r="T602" i="8" s="1"/>
  <c r="U602" i="8" s="1"/>
  <c r="W602" i="8" s="1"/>
  <c r="S602" i="5"/>
  <c r="T602" i="5" s="1"/>
  <c r="U602" i="5" s="1"/>
  <c r="W602" i="5" s="1"/>
  <c r="V603" i="6" l="1"/>
  <c r="S603" i="8"/>
  <c r="T603" i="8" s="1"/>
  <c r="U603" i="8" s="1"/>
  <c r="W603" i="8" s="1"/>
  <c r="S603" i="5"/>
  <c r="T603" i="5" s="1"/>
  <c r="U603" i="5" s="1"/>
  <c r="W603" i="5" s="1"/>
  <c r="Q604" i="8"/>
  <c r="V604" i="8" s="1"/>
  <c r="X604" i="8" s="1"/>
  <c r="Q604" i="5"/>
  <c r="V604" i="5" s="1"/>
  <c r="X604" i="5" s="1"/>
  <c r="Q605" i="8" l="1"/>
  <c r="V605" i="8" s="1"/>
  <c r="X605" i="8" s="1"/>
  <c r="Q605" i="5"/>
  <c r="V605" i="5" s="1"/>
  <c r="X605" i="5" s="1"/>
  <c r="V604" i="6"/>
  <c r="S604" i="8"/>
  <c r="T604" i="8" s="1"/>
  <c r="U604" i="8" s="1"/>
  <c r="W604" i="8" s="1"/>
  <c r="S604" i="5"/>
  <c r="T604" i="5" s="1"/>
  <c r="U604" i="5" s="1"/>
  <c r="W604" i="5" s="1"/>
  <c r="W603" i="6"/>
  <c r="U603" i="6"/>
  <c r="U604" i="6"/>
  <c r="W604" i="6"/>
  <c r="V605" i="6" l="1"/>
  <c r="S605" i="8"/>
  <c r="T605" i="8" s="1"/>
  <c r="U605" i="8" s="1"/>
  <c r="W605" i="8" s="1"/>
  <c r="S605" i="5"/>
  <c r="T605" i="5" s="1"/>
  <c r="U605" i="5" s="1"/>
  <c r="W605" i="5" s="1"/>
  <c r="Q606" i="8"/>
  <c r="V606" i="8" s="1"/>
  <c r="X606" i="8" s="1"/>
  <c r="Q606" i="5"/>
  <c r="V606" i="5" s="1"/>
  <c r="X606" i="5" s="1"/>
  <c r="W606" i="6" l="1"/>
  <c r="U606" i="6"/>
  <c r="V606" i="6"/>
  <c r="S606" i="5"/>
  <c r="T606" i="5" s="1"/>
  <c r="U606" i="5" s="1"/>
  <c r="W606" i="5" s="1"/>
  <c r="S606" i="8"/>
  <c r="T606" i="8" s="1"/>
  <c r="U606" i="8" s="1"/>
  <c r="W606" i="8" s="1"/>
  <c r="Q607" i="8"/>
  <c r="V607" i="8" s="1"/>
  <c r="X607" i="8" s="1"/>
  <c r="Q607" i="5"/>
  <c r="V607" i="5" s="1"/>
  <c r="X607" i="5" s="1"/>
  <c r="U605" i="6"/>
  <c r="W605" i="6"/>
  <c r="W607" i="6" l="1"/>
  <c r="U607" i="6"/>
  <c r="Q608" i="8"/>
  <c r="V608" i="8" s="1"/>
  <c r="X608" i="8" s="1"/>
  <c r="Q608" i="5"/>
  <c r="V608" i="5" s="1"/>
  <c r="X608" i="5" s="1"/>
  <c r="V607" i="6"/>
  <c r="S607" i="5"/>
  <c r="T607" i="5" s="1"/>
  <c r="U607" i="5" s="1"/>
  <c r="W607" i="5" s="1"/>
  <c r="S607" i="8"/>
  <c r="T607" i="8" s="1"/>
  <c r="U607" i="8" s="1"/>
  <c r="W607" i="8" s="1"/>
  <c r="V608" i="6" l="1"/>
  <c r="S608" i="8"/>
  <c r="T608" i="8" s="1"/>
  <c r="U608" i="8" s="1"/>
  <c r="W608" i="8" s="1"/>
  <c r="S608" i="5"/>
  <c r="T608" i="5" s="1"/>
  <c r="U608" i="5" s="1"/>
  <c r="W608" i="5" s="1"/>
  <c r="Q609" i="8"/>
  <c r="V609" i="8" s="1"/>
  <c r="X609" i="8" s="1"/>
  <c r="Q609" i="5"/>
  <c r="V609" i="5" s="1"/>
  <c r="X609" i="5" s="1"/>
  <c r="Q610" i="8" l="1"/>
  <c r="V610" i="8" s="1"/>
  <c r="X610" i="8" s="1"/>
  <c r="X2" i="8" s="1"/>
  <c r="E21" i="9" s="1"/>
  <c r="Q610" i="5"/>
  <c r="V610" i="5" s="1"/>
  <c r="X610" i="5" s="1"/>
  <c r="U608" i="6"/>
  <c r="W608" i="6"/>
  <c r="V609" i="6"/>
  <c r="S609" i="8"/>
  <c r="T609" i="8" s="1"/>
  <c r="U609" i="8" s="1"/>
  <c r="W609" i="8" s="1"/>
  <c r="S609" i="5"/>
  <c r="T609" i="5" s="1"/>
  <c r="U609" i="5" s="1"/>
  <c r="W609" i="5" s="1"/>
  <c r="W609" i="6"/>
  <c r="U609" i="6"/>
  <c r="W610" i="6" l="1"/>
  <c r="U610" i="6"/>
  <c r="V610" i="6"/>
  <c r="S610" i="8"/>
  <c r="T610" i="8" s="1"/>
  <c r="U610" i="8" s="1"/>
  <c r="W610" i="8" s="1"/>
  <c r="W2" i="8" s="1"/>
  <c r="D21" i="9" s="1"/>
  <c r="F21" i="9" s="1"/>
  <c r="S610" i="5"/>
  <c r="T610" i="5" s="1"/>
  <c r="U610" i="5" s="1"/>
  <c r="W610" i="5" s="1"/>
  <c r="Q611" i="5"/>
  <c r="V611" i="5" s="1"/>
  <c r="X611" i="5" s="1"/>
  <c r="W611" i="6" l="1"/>
  <c r="U611" i="6"/>
  <c r="Q612" i="5"/>
  <c r="V612" i="5" s="1"/>
  <c r="X612" i="5" s="1"/>
  <c r="X2" i="5" s="1"/>
  <c r="E20" i="9" s="1"/>
  <c r="V611" i="6"/>
  <c r="S611" i="5"/>
  <c r="T611" i="5" s="1"/>
  <c r="U611" i="5" s="1"/>
  <c r="W611" i="5" s="1"/>
  <c r="V612" i="6" l="1"/>
  <c r="S612" i="5"/>
  <c r="T612" i="5" s="1"/>
  <c r="U612" i="5" s="1"/>
  <c r="W612" i="5" s="1"/>
  <c r="W2" i="5" s="1"/>
  <c r="D20" i="9" s="1"/>
  <c r="F20" i="9" s="1"/>
  <c r="U612" i="6" l="1"/>
  <c r="W612" i="6"/>
</calcChain>
</file>

<file path=xl/sharedStrings.xml><?xml version="1.0" encoding="utf-8"?>
<sst xmlns="http://schemas.openxmlformats.org/spreadsheetml/2006/main" count="256" uniqueCount="157">
  <si>
    <t>Input</t>
  </si>
  <si>
    <t>Soil</t>
  </si>
  <si>
    <t>Water table</t>
  </si>
  <si>
    <r>
      <t>D</t>
    </r>
    <r>
      <rPr>
        <vertAlign val="subscript"/>
        <sz val="11"/>
        <color theme="1"/>
        <rFont val="Times New Roman"/>
        <family val="1"/>
      </rPr>
      <t>w</t>
    </r>
    <r>
      <rPr>
        <sz val="11"/>
        <color theme="1"/>
        <rFont val="Times New Roman"/>
        <family val="1"/>
      </rPr>
      <t xml:space="preserve"> (ft)=</t>
    </r>
  </si>
  <si>
    <r>
      <t>D</t>
    </r>
    <r>
      <rPr>
        <vertAlign val="subscript"/>
        <sz val="11"/>
        <color theme="1"/>
        <rFont val="Times New Roman"/>
        <family val="1"/>
      </rPr>
      <t>w</t>
    </r>
    <r>
      <rPr>
        <sz val="11"/>
        <color theme="1"/>
        <rFont val="Times New Roman"/>
        <family val="1"/>
      </rPr>
      <t xml:space="preserve"> (m)=</t>
    </r>
  </si>
  <si>
    <t>Soil above water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</si>
  <si>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Times New Roman"/>
        <family val="1"/>
      </rPr>
      <t xml:space="preserve"> (kN/m3)</t>
    </r>
  </si>
  <si>
    <t>Soil below water</t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</si>
  <si>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Times New Roman"/>
        <family val="1"/>
      </rPr>
      <t>sat</t>
    </r>
    <r>
      <rPr>
        <sz val="11"/>
        <color theme="1"/>
        <rFont val="Times New Roman"/>
        <family val="1"/>
      </rPr>
      <t xml:space="preserve"> (kN/m3)</t>
    </r>
  </si>
  <si>
    <t>Foundation</t>
  </si>
  <si>
    <t>Depth of footing</t>
  </si>
  <si>
    <r>
      <t>D</t>
    </r>
    <r>
      <rPr>
        <vertAlign val="subscript"/>
        <sz val="11"/>
        <color theme="1"/>
        <rFont val="Times New Roman"/>
        <family val="1"/>
      </rPr>
      <t xml:space="preserve">f </t>
    </r>
    <r>
      <rPr>
        <sz val="11"/>
        <color theme="1"/>
        <rFont val="Times New Roman"/>
        <family val="1"/>
      </rPr>
      <t>(in)=</t>
    </r>
  </si>
  <si>
    <r>
      <t>D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 xml:space="preserve"> (m)=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</si>
  <si>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 xml:space="preserve"> (pcf)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</si>
  <si>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 xml:space="preserve"> (kN/m3)</t>
    </r>
  </si>
  <si>
    <t>t (year)</t>
  </si>
  <si>
    <t>B (ft)</t>
  </si>
  <si>
    <t>B (m)</t>
  </si>
  <si>
    <t>L (ft)</t>
  </si>
  <si>
    <t>L (m)</t>
  </si>
  <si>
    <t>Square footing</t>
  </si>
  <si>
    <t>strip footing</t>
  </si>
  <si>
    <t>Vertical bearing capacity</t>
  </si>
  <si>
    <t>Shear resistance</t>
  </si>
  <si>
    <t>Output</t>
  </si>
  <si>
    <t>FS</t>
  </si>
  <si>
    <r>
      <t>q</t>
    </r>
    <r>
      <rPr>
        <b/>
        <vertAlign val="subscript"/>
        <sz val="11"/>
        <color theme="1"/>
        <rFont val="Times New Roman"/>
        <family val="1"/>
      </rPr>
      <t>all</t>
    </r>
    <r>
      <rPr>
        <b/>
        <sz val="11"/>
        <color theme="1"/>
        <rFont val="Times New Roman"/>
        <family val="1"/>
      </rPr>
      <t xml:space="preserve"> (kPa)</t>
    </r>
  </si>
  <si>
    <r>
      <t>Q</t>
    </r>
    <r>
      <rPr>
        <b/>
        <vertAlign val="subscript"/>
        <sz val="11"/>
        <color theme="1"/>
        <rFont val="Times New Roman"/>
        <family val="1"/>
      </rPr>
      <t>all</t>
    </r>
    <r>
      <rPr>
        <b/>
        <sz val="11"/>
        <color theme="1"/>
        <rFont val="Times New Roman"/>
        <family val="1"/>
      </rPr>
      <t xml:space="preserve"> (Kn or kn/m)</t>
    </r>
  </si>
  <si>
    <r>
      <t>P+W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Times New Roman"/>
        <family val="1"/>
      </rPr>
      <t xml:space="preserve"> (kN or Kn/m)</t>
    </r>
  </si>
  <si>
    <t>p (kPa)</t>
  </si>
  <si>
    <t>Check</t>
  </si>
  <si>
    <t>Va (Kn)</t>
  </si>
  <si>
    <t>Settlement (mm)</t>
  </si>
  <si>
    <t>Schmertmann's method</t>
  </si>
  <si>
    <t>Modulus based method 1</t>
  </si>
  <si>
    <t>Modulus based method 2</t>
  </si>
  <si>
    <t>Summary</t>
  </si>
  <si>
    <t>Ultimate limit state</t>
  </si>
  <si>
    <t>Servicability limit state (1 inch)</t>
  </si>
  <si>
    <t>Allowable bearing capacity (kPa)</t>
  </si>
  <si>
    <t>Applied pressure(kPa)</t>
  </si>
  <si>
    <t>Criterion</t>
  </si>
  <si>
    <t>Fail</t>
  </si>
  <si>
    <t>Pass</t>
  </si>
  <si>
    <t>Strip footing</t>
  </si>
  <si>
    <t>p(kPa)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</si>
  <si>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 xml:space="preserve"> (m)</t>
    </r>
  </si>
  <si>
    <r>
      <t>D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(inch)</t>
    </r>
  </si>
  <si>
    <r>
      <t>D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</si>
  <si>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square</t>
    </r>
    <r>
      <rPr>
        <sz val="11"/>
        <color theme="1"/>
        <rFont val="Calibri"/>
        <family val="2"/>
        <scheme val="minor"/>
      </rPr>
      <t xml:space="preserve"> (ft)</t>
    </r>
  </si>
  <si>
    <r>
      <t>B</t>
    </r>
    <r>
      <rPr>
        <vertAlign val="subscript"/>
        <sz val="11"/>
        <color theme="1"/>
        <rFont val="Calibri"/>
        <family val="2"/>
        <scheme val="minor"/>
      </rPr>
      <t>square</t>
    </r>
    <r>
      <rPr>
        <sz val="11"/>
        <color theme="1"/>
        <rFont val="Calibri"/>
        <family val="2"/>
        <scheme val="minor"/>
      </rPr>
      <t xml:space="preserve"> 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</si>
  <si>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strip</t>
    </r>
    <r>
      <rPr>
        <sz val="11"/>
        <color theme="1"/>
        <rFont val="Calibri"/>
        <family val="2"/>
        <scheme val="minor"/>
      </rPr>
      <t>(ft)</t>
    </r>
  </si>
  <si>
    <r>
      <t>B</t>
    </r>
    <r>
      <rPr>
        <vertAlign val="subscript"/>
        <sz val="11"/>
        <color theme="1"/>
        <rFont val="Calibri"/>
        <family val="2"/>
        <scheme val="minor"/>
      </rPr>
      <t>strip</t>
    </r>
    <r>
      <rPr>
        <sz val="11"/>
        <color theme="1"/>
        <rFont val="Calibri"/>
        <family val="2"/>
        <scheme val="minor"/>
      </rPr>
      <t xml:space="preserve"> (m)</t>
    </r>
  </si>
  <si>
    <t>Z (m)</t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</si>
  <si>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(MPa)</t>
    </r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</si>
  <si>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(kPa)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</si>
  <si>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(kPa)</t>
    </r>
  </si>
  <si>
    <r>
      <t>a</t>
    </r>
    <r>
      <rPr>
        <vertAlign val="subscript"/>
        <sz val="11"/>
        <color theme="1"/>
        <rFont val="Calibri"/>
        <family val="2"/>
        <scheme val="minor"/>
      </rPr>
      <t>n</t>
    </r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</si>
  <si>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</si>
  <si>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Z 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</si>
  <si>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</si>
  <si>
    <r>
      <rPr>
        <i/>
        <sz val="11"/>
        <color theme="1"/>
        <rFont val="Symbol"/>
        <family val="1"/>
        <charset val="2"/>
      </rPr>
      <t>g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(kN/m3)</t>
    </r>
  </si>
  <si>
    <r>
      <rPr>
        <i/>
        <sz val="11"/>
        <color theme="1"/>
        <rFont val="Symbol"/>
        <family val="1"/>
        <charset val="2"/>
      </rPr>
      <t>s</t>
    </r>
    <r>
      <rPr>
        <i/>
        <vertAlign val="subscript"/>
        <sz val="11"/>
        <color theme="1"/>
        <rFont val="Calibri"/>
        <family val="2"/>
        <scheme val="minor"/>
      </rPr>
      <t>o(m)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</si>
  <si>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</si>
  <si>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Symbol"/>
        <family val="1"/>
        <charset val="2"/>
      </rPr>
      <t>s</t>
    </r>
    <r>
      <rPr>
        <i/>
        <sz val="11"/>
        <color theme="1"/>
        <rFont val="Arial"/>
        <family val="2"/>
      </rPr>
      <t>'</t>
    </r>
    <r>
      <rPr>
        <i/>
        <vertAlign val="subscript"/>
        <sz val="11"/>
        <color theme="1"/>
        <rFont val="Calibri"/>
        <family val="2"/>
        <scheme val="minor"/>
      </rPr>
      <t>o(m)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</si>
  <si>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c(m)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</si>
  <si>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t(m)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</si>
  <si>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s(m)</t>
    </r>
    <r>
      <rPr>
        <sz val="11"/>
        <color theme="1"/>
        <rFont val="Calibri"/>
        <family val="2"/>
        <scheme val="minor"/>
      </rPr>
      <t xml:space="preserve"> (kPa)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</si>
  <si>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2(m)</t>
    </r>
    <r>
      <rPr>
        <sz val="11"/>
        <color theme="1"/>
        <rFont val="Calibri"/>
        <family val="2"/>
        <scheme val="minor"/>
      </rPr>
      <t>(kPa)</t>
    </r>
  </si>
  <si>
    <r>
      <t>Q</t>
    </r>
    <r>
      <rPr>
        <i/>
        <vertAlign val="subscript"/>
        <sz val="11"/>
        <color theme="1"/>
        <rFont val="Calibri"/>
        <family val="2"/>
        <scheme val="minor"/>
      </rPr>
      <t>t</t>
    </r>
  </si>
  <si>
    <t>FR</t>
  </si>
  <si>
    <r>
      <t>I</t>
    </r>
    <r>
      <rPr>
        <i/>
        <vertAlign val="subscript"/>
        <sz val="11"/>
        <color theme="1"/>
        <rFont val="Calibri"/>
        <family val="2"/>
        <scheme val="minor"/>
      </rPr>
      <t>c</t>
    </r>
  </si>
  <si>
    <t>Soil Behavior Type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</si>
  <si>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'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</si>
  <si>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'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</si>
  <si>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rPr>
        <b/>
        <i/>
        <sz val="11"/>
        <color theme="1"/>
        <rFont val="Symbol"/>
        <family val="1"/>
        <charset val="2"/>
      </rPr>
      <t>f</t>
    </r>
    <r>
      <rPr>
        <b/>
        <i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</t>
    </r>
  </si>
  <si>
    <r>
      <rPr>
        <b/>
        <i/>
        <sz val="11"/>
        <color theme="1"/>
        <rFont val="Symbol"/>
        <family val="1"/>
        <charset val="2"/>
      </rPr>
      <t>f</t>
    </r>
    <r>
      <rPr>
        <b/>
        <i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av</t>
    </r>
    <r>
      <rPr>
        <b/>
        <sz val="11"/>
        <color theme="1"/>
        <rFont val="Calibri"/>
        <family val="2"/>
        <scheme val="minor"/>
      </rPr>
      <t>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 for 3B</t>
    </r>
  </si>
  <si>
    <r>
      <rPr>
        <b/>
        <i/>
        <sz val="11"/>
        <color theme="1"/>
        <rFont val="Calibri"/>
        <family val="2"/>
        <scheme val="minor"/>
      </rPr>
      <t xml:space="preserve">c' </t>
    </r>
    <r>
      <rPr>
        <b/>
        <sz val="11"/>
        <color theme="1"/>
        <rFont val="Calibri"/>
        <family val="2"/>
        <scheme val="minor"/>
      </rPr>
      <t>(kPa)</t>
    </r>
  </si>
  <si>
    <r>
      <rPr>
        <b/>
        <i/>
        <sz val="11"/>
        <color theme="1"/>
        <rFont val="Calibri"/>
        <family val="2"/>
        <scheme val="minor"/>
      </rPr>
      <t>c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(kPa)</t>
    </r>
  </si>
  <si>
    <r>
      <t>D</t>
    </r>
    <r>
      <rPr>
        <b/>
        <i/>
        <vertAlign val="subscript"/>
        <sz val="11"/>
        <color theme="1"/>
        <rFont val="Calibri"/>
        <family val="2"/>
        <scheme val="minor"/>
      </rPr>
      <t>f</t>
    </r>
    <r>
      <rPr>
        <b/>
        <i/>
        <sz val="11"/>
        <color theme="1"/>
        <rFont val="Calibri"/>
        <family val="2"/>
        <scheme val="minor"/>
      </rPr>
      <t>(m)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</si>
  <si>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square</t>
    </r>
    <r>
      <rPr>
        <b/>
        <i/>
        <sz val="11"/>
        <color theme="1"/>
        <rFont val="Calibri"/>
        <family val="2"/>
        <scheme val="minor"/>
      </rPr>
      <t xml:space="preserve"> (m)</t>
    </r>
  </si>
  <si>
    <r>
      <t>D</t>
    </r>
    <r>
      <rPr>
        <b/>
        <i/>
        <vertAlign val="subscript"/>
        <sz val="11"/>
        <color theme="1"/>
        <rFont val="Calibri"/>
        <family val="2"/>
        <scheme val="minor"/>
      </rPr>
      <t>f</t>
    </r>
    <r>
      <rPr>
        <b/>
        <i/>
        <sz val="11"/>
        <color theme="1"/>
        <rFont val="Calibri"/>
        <family val="2"/>
        <scheme val="minor"/>
      </rPr>
      <t>/B</t>
    </r>
    <r>
      <rPr>
        <b/>
        <i/>
        <vertAlign val="subscript"/>
        <sz val="11"/>
        <color theme="1"/>
        <rFont val="Calibri"/>
        <family val="2"/>
        <scheme val="minor"/>
      </rPr>
      <t>square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</si>
  <si>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square</t>
    </r>
    <r>
      <rPr>
        <b/>
        <i/>
        <sz val="11"/>
        <color theme="1"/>
        <rFont val="Calibri"/>
        <family val="2"/>
        <scheme val="minor"/>
      </rPr>
      <t xml:space="preserve"> +D</t>
    </r>
    <r>
      <rPr>
        <b/>
        <i/>
        <vertAlign val="subscript"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theme="1"/>
        <rFont val="Calibri"/>
        <family val="2"/>
        <scheme val="minor"/>
      </rPr>
      <t>(m)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</si>
  <si>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strip</t>
    </r>
    <r>
      <rPr>
        <b/>
        <i/>
        <sz val="11"/>
        <color theme="1"/>
        <rFont val="Calibri"/>
        <family val="2"/>
        <scheme val="minor"/>
      </rPr>
      <t xml:space="preserve"> (m)</t>
    </r>
  </si>
  <si>
    <r>
      <t>D</t>
    </r>
    <r>
      <rPr>
        <b/>
        <i/>
        <vertAlign val="subscript"/>
        <sz val="11"/>
        <color theme="1"/>
        <rFont val="Calibri"/>
        <family val="2"/>
        <scheme val="minor"/>
      </rPr>
      <t>f</t>
    </r>
    <r>
      <rPr>
        <b/>
        <i/>
        <sz val="11"/>
        <color theme="1"/>
        <rFont val="Calibri"/>
        <family val="2"/>
        <scheme val="minor"/>
      </rPr>
      <t>/B</t>
    </r>
    <r>
      <rPr>
        <b/>
        <i/>
        <vertAlign val="subscript"/>
        <sz val="11"/>
        <color theme="1"/>
        <rFont val="Calibri"/>
        <family val="2"/>
        <scheme val="minor"/>
      </rPr>
      <t>strip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</si>
  <si>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strip</t>
    </r>
    <r>
      <rPr>
        <b/>
        <i/>
        <sz val="11"/>
        <color theme="1"/>
        <rFont val="Calibri"/>
        <family val="2"/>
        <scheme val="minor"/>
      </rPr>
      <t>+D</t>
    </r>
    <r>
      <rPr>
        <b/>
        <i/>
        <vertAlign val="subscript"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theme="1"/>
        <rFont val="Calibri"/>
        <family val="2"/>
        <scheme val="minor"/>
      </rPr>
      <t>(m)</t>
    </r>
  </si>
  <si>
    <r>
      <rPr>
        <b/>
        <i/>
        <sz val="11"/>
        <color theme="1"/>
        <rFont val="Symbol"/>
        <family val="1"/>
        <charset val="2"/>
      </rPr>
      <t>g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(kN/m3)</t>
    </r>
  </si>
  <si>
    <t>q (kPa)</t>
  </si>
  <si>
    <r>
      <rPr>
        <b/>
        <i/>
        <sz val="11"/>
        <color theme="1"/>
        <rFont val="Calibri"/>
        <family val="2"/>
        <scheme val="minor"/>
      </rPr>
      <t>D</t>
    </r>
    <r>
      <rPr>
        <b/>
        <i/>
        <vertAlign val="subscript"/>
        <sz val="11"/>
        <color theme="1"/>
        <rFont val="Calibri"/>
        <family val="2"/>
        <scheme val="minor"/>
      </rPr>
      <t>w</t>
    </r>
    <r>
      <rPr>
        <b/>
        <i/>
        <sz val="11"/>
        <color theme="1"/>
        <rFont val="Calibri"/>
        <family val="2"/>
        <scheme val="minor"/>
      </rPr>
      <t xml:space="preserve"> (m)</t>
    </r>
  </si>
  <si>
    <t>GW Effect</t>
  </si>
  <si>
    <r>
      <t>N</t>
    </r>
    <r>
      <rPr>
        <b/>
        <i/>
        <vertAlign val="subscript"/>
        <sz val="11"/>
        <color theme="1"/>
        <rFont val="Arial"/>
        <family val="2"/>
      </rPr>
      <t>c</t>
    </r>
  </si>
  <si>
    <r>
      <t>F</t>
    </r>
    <r>
      <rPr>
        <b/>
        <i/>
        <vertAlign val="subscript"/>
        <sz val="11"/>
        <color theme="1"/>
        <rFont val="Arial"/>
        <family val="2"/>
      </rPr>
      <t>cs</t>
    </r>
  </si>
  <si>
    <r>
      <t>F</t>
    </r>
    <r>
      <rPr>
        <b/>
        <i/>
        <vertAlign val="subscript"/>
        <sz val="11"/>
        <color theme="1"/>
        <rFont val="Arial"/>
        <family val="2"/>
      </rPr>
      <t>cd</t>
    </r>
  </si>
  <si>
    <r>
      <t>F</t>
    </r>
    <r>
      <rPr>
        <b/>
        <i/>
        <vertAlign val="subscript"/>
        <sz val="11"/>
        <color theme="1"/>
        <rFont val="Arial"/>
        <family val="2"/>
      </rPr>
      <t>ci</t>
    </r>
  </si>
  <si>
    <r>
      <t>N</t>
    </r>
    <r>
      <rPr>
        <b/>
        <i/>
        <vertAlign val="subscript"/>
        <sz val="11"/>
        <color theme="1"/>
        <rFont val="Arial"/>
        <family val="2"/>
      </rPr>
      <t>q</t>
    </r>
  </si>
  <si>
    <r>
      <t>F</t>
    </r>
    <r>
      <rPr>
        <b/>
        <i/>
        <vertAlign val="subscript"/>
        <sz val="11"/>
        <color theme="1"/>
        <rFont val="Arial"/>
        <family val="2"/>
      </rPr>
      <t>qs</t>
    </r>
  </si>
  <si>
    <r>
      <t>F</t>
    </r>
    <r>
      <rPr>
        <b/>
        <i/>
        <vertAlign val="subscript"/>
        <sz val="11"/>
        <color theme="1"/>
        <rFont val="Arial"/>
        <family val="2"/>
      </rPr>
      <t>qd</t>
    </r>
  </si>
  <si>
    <r>
      <t>F</t>
    </r>
    <r>
      <rPr>
        <b/>
        <i/>
        <vertAlign val="subscript"/>
        <sz val="11"/>
        <color theme="1"/>
        <rFont val="Arial"/>
        <family val="2"/>
      </rPr>
      <t>qi</t>
    </r>
  </si>
  <si>
    <r>
      <t>N</t>
    </r>
    <r>
      <rPr>
        <b/>
        <i/>
        <vertAlign val="subscript"/>
        <sz val="11"/>
        <color theme="1"/>
        <rFont val="Arial"/>
        <family val="2"/>
      </rPr>
      <t>g</t>
    </r>
  </si>
  <si>
    <r>
      <t>F</t>
    </r>
    <r>
      <rPr>
        <b/>
        <i/>
        <vertAlign val="subscript"/>
        <sz val="11"/>
        <color theme="1"/>
        <rFont val="Arial"/>
        <family val="2"/>
      </rPr>
      <t>gs</t>
    </r>
  </si>
  <si>
    <r>
      <t>F</t>
    </r>
    <r>
      <rPr>
        <b/>
        <i/>
        <vertAlign val="subscript"/>
        <sz val="11"/>
        <color theme="1"/>
        <rFont val="Arial"/>
        <family val="2"/>
      </rPr>
      <t>gd</t>
    </r>
  </si>
  <si>
    <r>
      <t>F</t>
    </r>
    <r>
      <rPr>
        <b/>
        <i/>
        <vertAlign val="subscript"/>
        <sz val="11"/>
        <color theme="1"/>
        <rFont val="Arial"/>
        <family val="2"/>
      </rPr>
      <t>gi</t>
    </r>
  </si>
  <si>
    <r>
      <t>q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 xml:space="preserve"> (kPa)</t>
    </r>
  </si>
  <si>
    <r>
      <rPr>
        <b/>
        <i/>
        <sz val="11"/>
        <color theme="1"/>
        <rFont val="Symbol"/>
        <family val="1"/>
        <charset val="2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(kN/m3)</t>
    </r>
  </si>
  <si>
    <r>
      <t>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(kN)</t>
    </r>
  </si>
  <si>
    <r>
      <t>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(Kn/m)</t>
    </r>
  </si>
  <si>
    <r>
      <t>q</t>
    </r>
    <r>
      <rPr>
        <b/>
        <i/>
        <vertAlign val="subscript"/>
        <sz val="11"/>
        <color theme="1"/>
        <rFont val="Calibri"/>
        <family val="2"/>
        <scheme val="minor"/>
      </rPr>
      <t>all</t>
    </r>
    <r>
      <rPr>
        <b/>
        <i/>
        <sz val="11"/>
        <color theme="1"/>
        <rFont val="Calibri"/>
        <family val="2"/>
        <scheme val="minor"/>
      </rPr>
      <t xml:space="preserve"> (kPa)</t>
    </r>
  </si>
  <si>
    <t>P (kN)</t>
  </si>
  <si>
    <t>P (kN/m)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</si>
  <si>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all</t>
    </r>
    <r>
      <rPr>
        <b/>
        <sz val="11"/>
        <color theme="1"/>
        <rFont val="Calibri"/>
        <family val="2"/>
        <scheme val="minor"/>
      </rPr>
      <t xml:space="preserve"> (kN)</t>
    </r>
  </si>
  <si>
    <r>
      <t>P+W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(kN)</t>
    </r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</si>
  <si>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all</t>
    </r>
    <r>
      <rPr>
        <b/>
        <sz val="11"/>
        <color theme="1"/>
        <rFont val="Calibri"/>
        <family val="2"/>
        <scheme val="minor"/>
      </rPr>
      <t xml:space="preserve"> (kN/m)</t>
    </r>
  </si>
  <si>
    <r>
      <t>P+W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(kN/m)</t>
    </r>
  </si>
  <si>
    <r>
      <rPr>
        <b/>
        <i/>
        <sz val="11"/>
        <color theme="1"/>
        <rFont val="Symbol"/>
        <family val="1"/>
        <charset val="2"/>
      </rPr>
      <t>f</t>
    </r>
    <r>
      <rPr>
        <b/>
        <i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av</t>
    </r>
    <r>
      <rPr>
        <b/>
        <sz val="11"/>
        <color theme="1"/>
        <rFont val="Calibri"/>
        <family val="2"/>
        <scheme val="minor"/>
      </rPr>
      <t>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 for D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</si>
  <si>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A (m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</si>
  <si>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r>
      <t>u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b/>
        <i/>
        <sz val="11"/>
        <color theme="1"/>
        <rFont val="Calibri"/>
        <family val="2"/>
        <scheme val="minor"/>
      </rPr>
      <t xml:space="preserve"> (kPa)</t>
    </r>
  </si>
  <si>
    <t>m</t>
  </si>
  <si>
    <r>
      <t>P</t>
    </r>
    <r>
      <rPr>
        <b/>
        <i/>
        <vertAlign val="subscript"/>
        <sz val="11"/>
        <color theme="1"/>
        <rFont val="Arial"/>
        <family val="2"/>
      </rPr>
      <t>p</t>
    </r>
    <r>
      <rPr>
        <b/>
        <i/>
        <sz val="11"/>
        <color theme="1"/>
        <rFont val="Arial"/>
        <family val="2"/>
      </rPr>
      <t xml:space="preserve"> (kN)</t>
    </r>
  </si>
  <si>
    <r>
      <t>P</t>
    </r>
    <r>
      <rPr>
        <b/>
        <i/>
        <vertAlign val="subscript"/>
        <sz val="11"/>
        <color theme="1"/>
        <rFont val="Arial"/>
        <family val="2"/>
      </rPr>
      <t>a</t>
    </r>
    <r>
      <rPr>
        <b/>
        <i/>
        <sz val="11"/>
        <color theme="1"/>
        <rFont val="Arial"/>
        <family val="2"/>
      </rPr>
      <t xml:space="preserve"> (kN)</t>
    </r>
  </si>
  <si>
    <r>
      <t>V</t>
    </r>
    <r>
      <rPr>
        <b/>
        <i/>
        <vertAlign val="subscript"/>
        <sz val="11"/>
        <color theme="1"/>
        <rFont val="Arial"/>
        <family val="2"/>
      </rPr>
      <t>a</t>
    </r>
    <r>
      <rPr>
        <b/>
        <i/>
        <sz val="11"/>
        <color theme="1"/>
        <rFont val="Arial"/>
        <family val="2"/>
      </rPr>
      <t xml:space="preserve"> (kN)</t>
    </r>
  </si>
  <si>
    <r>
      <t>z</t>
    </r>
    <r>
      <rPr>
        <i/>
        <vertAlign val="subscript"/>
        <sz val="10"/>
        <color theme="1"/>
        <rFont val="Arial"/>
        <family val="2"/>
      </rPr>
      <t>1(st)</t>
    </r>
    <r>
      <rPr>
        <i/>
        <sz val="10"/>
        <color theme="1"/>
        <rFont val="Arial"/>
        <family val="2"/>
      </rPr>
      <t>=</t>
    </r>
  </si>
  <si>
    <r>
      <t>z</t>
    </r>
    <r>
      <rPr>
        <i/>
        <vertAlign val="subscript"/>
        <sz val="10"/>
        <color theme="1"/>
        <rFont val="Arial"/>
        <family val="2"/>
      </rPr>
      <t>2(st)</t>
    </r>
    <r>
      <rPr>
        <i/>
        <sz val="10"/>
        <color theme="1"/>
        <rFont val="Arial"/>
        <family val="2"/>
      </rPr>
      <t>=</t>
    </r>
  </si>
  <si>
    <r>
      <t>I</t>
    </r>
    <r>
      <rPr>
        <i/>
        <vertAlign val="subscript"/>
        <sz val="10"/>
        <color theme="1"/>
        <rFont val="Arial"/>
        <family val="2"/>
      </rPr>
      <t>z(m)(st)</t>
    </r>
    <r>
      <rPr>
        <i/>
        <sz val="10"/>
        <color theme="1"/>
        <rFont val="Arial"/>
        <family val="2"/>
      </rPr>
      <t>=</t>
    </r>
  </si>
  <si>
    <r>
      <rPr>
        <b/>
        <i/>
        <sz val="10"/>
        <color theme="1"/>
        <rFont val="Arial"/>
        <family val="2"/>
      </rPr>
      <t>Z</t>
    </r>
    <r>
      <rPr>
        <b/>
        <i/>
        <vertAlign val="subscript"/>
        <sz val="10"/>
        <color theme="1"/>
        <rFont val="Arial"/>
        <family val="2"/>
      </rPr>
      <t>m</t>
    </r>
    <r>
      <rPr>
        <b/>
        <sz val="10"/>
        <color theme="1"/>
        <rFont val="Arial"/>
        <family val="2"/>
      </rPr>
      <t xml:space="preserve"> (m)</t>
    </r>
  </si>
  <si>
    <r>
      <rPr>
        <b/>
        <i/>
        <sz val="10"/>
        <color theme="1"/>
        <rFont val="Arial"/>
        <family val="2"/>
      </rPr>
      <t>z</t>
    </r>
    <r>
      <rPr>
        <b/>
        <i/>
        <vertAlign val="subscript"/>
        <sz val="10"/>
        <color theme="1"/>
        <rFont val="Arial"/>
        <family val="2"/>
      </rPr>
      <t>m</t>
    </r>
    <r>
      <rPr>
        <b/>
        <sz val="10"/>
        <color theme="1"/>
        <rFont val="Arial"/>
        <family val="2"/>
      </rPr>
      <t xml:space="preserve"> (m)</t>
    </r>
  </si>
  <si>
    <r>
      <rPr>
        <b/>
        <i/>
        <sz val="10"/>
        <color theme="1"/>
        <rFont val="Symbol"/>
        <family val="1"/>
        <charset val="2"/>
      </rPr>
      <t>D</t>
    </r>
    <r>
      <rPr>
        <b/>
        <i/>
        <sz val="10"/>
        <color theme="1"/>
        <rFont val="Arial"/>
        <family val="2"/>
      </rPr>
      <t>z</t>
    </r>
    <r>
      <rPr>
        <b/>
        <sz val="10"/>
        <color theme="1"/>
        <rFont val="Arial"/>
        <family val="2"/>
      </rPr>
      <t xml:space="preserve"> (m)</t>
    </r>
  </si>
  <si>
    <r>
      <rPr>
        <b/>
        <i/>
        <sz val="10"/>
        <color theme="1"/>
        <rFont val="Arial"/>
        <family val="2"/>
      </rPr>
      <t>q</t>
    </r>
    <r>
      <rPr>
        <b/>
        <i/>
        <vertAlign val="subscript"/>
        <sz val="10"/>
        <color theme="1"/>
        <rFont val="Arial"/>
        <family val="2"/>
      </rPr>
      <t>c</t>
    </r>
    <r>
      <rPr>
        <b/>
        <sz val="10"/>
        <color theme="1"/>
        <rFont val="Arial"/>
        <family val="2"/>
      </rPr>
      <t xml:space="preserve"> (kPa)</t>
    </r>
  </si>
  <si>
    <r>
      <t>I</t>
    </r>
    <r>
      <rPr>
        <b/>
        <i/>
        <vertAlign val="subscript"/>
        <sz val="10"/>
        <color theme="1"/>
        <rFont val="Arial"/>
        <family val="2"/>
      </rPr>
      <t>z(sq)</t>
    </r>
  </si>
  <si>
    <r>
      <t>E</t>
    </r>
    <r>
      <rPr>
        <b/>
        <i/>
        <vertAlign val="subscript"/>
        <sz val="10"/>
        <color theme="1"/>
        <rFont val="Arial"/>
        <family val="2"/>
      </rPr>
      <t xml:space="preserve">s(sq) </t>
    </r>
    <r>
      <rPr>
        <b/>
        <i/>
        <sz val="10"/>
        <color theme="1"/>
        <rFont val="Arial"/>
        <family val="2"/>
      </rPr>
      <t>(kPa)</t>
    </r>
  </si>
  <si>
    <r>
      <rPr>
        <b/>
        <i/>
        <sz val="10"/>
        <color theme="1"/>
        <rFont val="Arial"/>
        <family val="2"/>
      </rPr>
      <t>I</t>
    </r>
    <r>
      <rPr>
        <b/>
        <i/>
        <vertAlign val="subscript"/>
        <sz val="10"/>
        <color theme="1"/>
        <rFont val="Arial"/>
        <family val="2"/>
      </rPr>
      <t>z</t>
    </r>
    <r>
      <rPr>
        <b/>
        <i/>
        <sz val="10"/>
        <color theme="1"/>
        <rFont val="Arial"/>
        <family val="2"/>
      </rPr>
      <t>/E</t>
    </r>
    <r>
      <rPr>
        <b/>
        <i/>
        <vertAlign val="subscript"/>
        <sz val="10"/>
        <color theme="1"/>
        <rFont val="Arial"/>
        <family val="2"/>
      </rPr>
      <t>s</t>
    </r>
    <r>
      <rPr>
        <b/>
        <i/>
        <sz val="10"/>
        <color theme="1"/>
        <rFont val="Symbol"/>
        <family val="1"/>
        <charset val="2"/>
      </rPr>
      <t>D</t>
    </r>
    <r>
      <rPr>
        <b/>
        <i/>
        <sz val="10"/>
        <color theme="1"/>
        <rFont val="Arial"/>
        <family val="2"/>
      </rPr>
      <t xml:space="preserve">z </t>
    </r>
    <r>
      <rPr>
        <b/>
        <sz val="10"/>
        <color theme="1"/>
        <rFont val="Arial"/>
        <family val="2"/>
      </rPr>
      <t>(</t>
    </r>
    <r>
      <rPr>
        <b/>
        <i/>
        <sz val="10"/>
        <color theme="1"/>
        <rFont val="Arial"/>
        <family val="2"/>
      </rPr>
      <t>m/kPa</t>
    </r>
    <r>
      <rPr>
        <b/>
        <sz val="10"/>
        <color theme="1"/>
        <rFont val="Arial"/>
        <family val="2"/>
      </rPr>
      <t>)</t>
    </r>
  </si>
  <si>
    <r>
      <rPr>
        <b/>
        <i/>
        <sz val="11"/>
        <color theme="1"/>
        <rFont val="Arial"/>
        <family val="2"/>
      </rPr>
      <t>S</t>
    </r>
    <r>
      <rPr>
        <b/>
        <i/>
        <vertAlign val="subscript"/>
        <sz val="11"/>
        <color theme="1"/>
        <rFont val="Arial"/>
        <family val="2"/>
      </rPr>
      <t>e</t>
    </r>
    <r>
      <rPr>
        <b/>
        <i/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(mm)</t>
    </r>
  </si>
  <si>
    <r>
      <t>z</t>
    </r>
    <r>
      <rPr>
        <i/>
        <vertAlign val="subscript"/>
        <sz val="10"/>
        <color theme="1"/>
        <rFont val="Arial"/>
        <family val="2"/>
      </rPr>
      <t>1(sq)</t>
    </r>
    <r>
      <rPr>
        <i/>
        <sz val="10"/>
        <color theme="1"/>
        <rFont val="Arial"/>
        <family val="2"/>
      </rPr>
      <t>=</t>
    </r>
  </si>
  <si>
    <r>
      <t>z</t>
    </r>
    <r>
      <rPr>
        <i/>
        <vertAlign val="subscript"/>
        <sz val="10"/>
        <color theme="1"/>
        <rFont val="Arial"/>
        <family val="2"/>
      </rPr>
      <t>2(sq)</t>
    </r>
    <r>
      <rPr>
        <i/>
        <sz val="10"/>
        <color theme="1"/>
        <rFont val="Arial"/>
        <family val="2"/>
      </rPr>
      <t>=</t>
    </r>
  </si>
  <si>
    <r>
      <t>I</t>
    </r>
    <r>
      <rPr>
        <i/>
        <vertAlign val="subscript"/>
        <sz val="10"/>
        <color theme="1"/>
        <rFont val="Arial"/>
        <family val="2"/>
      </rPr>
      <t>z(m)(sq)</t>
    </r>
    <r>
      <rPr>
        <i/>
        <sz val="10"/>
        <color theme="1"/>
        <rFont val="Arial"/>
        <family val="2"/>
      </rPr>
      <t>=</t>
    </r>
  </si>
  <si>
    <t>Method 1</t>
  </si>
  <si>
    <t>Method 2</t>
  </si>
  <si>
    <r>
      <rPr>
        <b/>
        <i/>
        <sz val="10"/>
        <color theme="1"/>
        <rFont val="Arial"/>
        <family val="2"/>
      </rPr>
      <t>Se</t>
    </r>
    <r>
      <rPr>
        <b/>
        <i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(mm)</t>
    </r>
  </si>
  <si>
    <r>
      <rPr>
        <b/>
        <i/>
        <sz val="10"/>
        <color theme="1"/>
        <rFont val="Arial"/>
        <family val="2"/>
      </rPr>
      <t>Se</t>
    </r>
    <r>
      <rPr>
        <b/>
        <i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(mm)</t>
    </r>
  </si>
  <si>
    <t>x</t>
  </si>
  <si>
    <r>
      <rPr>
        <b/>
        <i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z (m)</t>
    </r>
  </si>
  <si>
    <r>
      <t>z</t>
    </r>
    <r>
      <rPr>
        <b/>
        <i/>
        <vertAlign val="subscript"/>
        <sz val="11"/>
        <color theme="1"/>
        <rFont val="Calibri"/>
        <family val="2"/>
        <scheme val="minor"/>
      </rPr>
      <t>m</t>
    </r>
    <r>
      <rPr>
        <b/>
        <i/>
        <sz val="11"/>
        <color theme="1"/>
        <rFont val="Calibri"/>
        <family val="2"/>
        <scheme val="minor"/>
      </rPr>
      <t xml:space="preserve"> (m)</t>
    </r>
  </si>
  <si>
    <t>term1</t>
  </si>
  <si>
    <t>term2</t>
  </si>
  <si>
    <t>term3</t>
  </si>
  <si>
    <r>
      <t>I</t>
    </r>
    <r>
      <rPr>
        <b/>
        <i/>
        <vertAlign val="subscript"/>
        <sz val="11"/>
        <color theme="1"/>
        <rFont val="Symbol"/>
        <family val="1"/>
        <charset val="2"/>
      </rPr>
      <t>s</t>
    </r>
  </si>
  <si>
    <r>
      <rPr>
        <b/>
        <i/>
        <sz val="11"/>
        <color theme="1"/>
        <rFont val="Symbol"/>
        <family val="1"/>
        <charset val="2"/>
      </rPr>
      <t>Ds</t>
    </r>
    <r>
      <rPr>
        <b/>
        <i/>
        <sz val="11"/>
        <color theme="1"/>
        <rFont val="Calibri"/>
        <family val="2"/>
        <scheme val="minor"/>
      </rPr>
      <t>' (kPa)</t>
    </r>
  </si>
  <si>
    <r>
      <rPr>
        <b/>
        <i/>
        <sz val="10"/>
        <color theme="1"/>
        <rFont val="Arial"/>
        <family val="2"/>
      </rPr>
      <t>q</t>
    </r>
    <r>
      <rPr>
        <b/>
        <i/>
        <vertAlign val="subscript"/>
        <sz val="10"/>
        <color theme="1"/>
        <rFont val="Arial"/>
        <family val="2"/>
      </rPr>
      <t>c(m)</t>
    </r>
    <r>
      <rPr>
        <b/>
        <sz val="10"/>
        <color theme="1"/>
        <rFont val="Arial"/>
        <family val="2"/>
      </rPr>
      <t xml:space="preserve"> (kPa)</t>
    </r>
  </si>
  <si>
    <r>
      <rPr>
        <b/>
        <i/>
        <sz val="10"/>
        <color theme="1"/>
        <rFont val="Arial"/>
        <family val="2"/>
      </rPr>
      <t>q</t>
    </r>
    <r>
      <rPr>
        <b/>
        <i/>
        <vertAlign val="subscript"/>
        <sz val="10"/>
        <color theme="1"/>
        <rFont val="Arial"/>
        <family val="2"/>
      </rPr>
      <t>t(m)</t>
    </r>
    <r>
      <rPr>
        <b/>
        <sz val="10"/>
        <color theme="1"/>
        <rFont val="Arial"/>
        <family val="2"/>
      </rPr>
      <t xml:space="preserve"> (kPa)</t>
    </r>
  </si>
  <si>
    <r>
      <rPr>
        <b/>
        <i/>
        <sz val="10"/>
        <color theme="1"/>
        <rFont val="Symbol"/>
        <family val="1"/>
        <charset val="2"/>
      </rPr>
      <t>s</t>
    </r>
    <r>
      <rPr>
        <b/>
        <i/>
        <vertAlign val="subscript"/>
        <sz val="10"/>
        <color theme="1"/>
        <rFont val="Arial"/>
        <family val="2"/>
      </rPr>
      <t>om</t>
    </r>
    <r>
      <rPr>
        <b/>
        <sz val="10"/>
        <color theme="1"/>
        <rFont val="Arial"/>
        <family val="2"/>
      </rPr>
      <t xml:space="preserve"> (kPa)</t>
    </r>
  </si>
  <si>
    <r>
      <rPr>
        <b/>
        <i/>
        <sz val="10"/>
        <color theme="1"/>
        <rFont val="Symbol"/>
        <family val="1"/>
        <charset val="2"/>
      </rPr>
      <t>s</t>
    </r>
    <r>
      <rPr>
        <b/>
        <i/>
        <vertAlign val="subscript"/>
        <sz val="10"/>
        <color theme="1"/>
        <rFont val="Arial"/>
        <family val="2"/>
      </rPr>
      <t>o(m)</t>
    </r>
    <r>
      <rPr>
        <b/>
        <sz val="10"/>
        <color theme="1"/>
        <rFont val="Arial"/>
        <family val="2"/>
      </rPr>
      <t>' (kPa)</t>
    </r>
  </si>
  <si>
    <r>
      <rPr>
        <b/>
        <i/>
        <sz val="10"/>
        <color theme="1"/>
        <rFont val="Arial"/>
        <family val="2"/>
      </rPr>
      <t>D</t>
    </r>
    <r>
      <rPr>
        <b/>
        <i/>
        <vertAlign val="subscript"/>
        <sz val="10"/>
        <color theme="1"/>
        <rFont val="Arial"/>
        <family val="2"/>
      </rPr>
      <t>r</t>
    </r>
    <r>
      <rPr>
        <b/>
        <sz val="10"/>
        <color theme="1"/>
        <rFont val="Arial"/>
        <family val="2"/>
      </rPr>
      <t xml:space="preserve"> (%)</t>
    </r>
  </si>
  <si>
    <r>
      <rPr>
        <b/>
        <i/>
        <sz val="10"/>
        <color theme="1"/>
        <rFont val="Arial"/>
        <family val="2"/>
      </rPr>
      <t>M</t>
    </r>
    <r>
      <rPr>
        <b/>
        <i/>
        <vertAlign val="subscript"/>
        <sz val="10"/>
        <color theme="1"/>
        <rFont val="Arial"/>
        <family val="2"/>
      </rPr>
      <t>1</t>
    </r>
    <r>
      <rPr>
        <b/>
        <i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(kPa)</t>
    </r>
  </si>
  <si>
    <r>
      <rPr>
        <b/>
        <i/>
        <sz val="10"/>
        <color theme="1"/>
        <rFont val="Arial"/>
        <family val="2"/>
      </rPr>
      <t>M</t>
    </r>
    <r>
      <rPr>
        <b/>
        <i/>
        <vertAlign val="subscript"/>
        <sz val="10"/>
        <color theme="1"/>
        <rFont val="Arial"/>
        <family val="2"/>
      </rPr>
      <t>2</t>
    </r>
    <r>
      <rPr>
        <b/>
        <i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(kPa)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</si>
  <si>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</si>
  <si>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b/>
        <i/>
        <vertAlign val="subscript"/>
        <sz val="11"/>
        <color theme="1"/>
        <rFont val="Calibri"/>
        <family val="2"/>
        <scheme val="minor"/>
      </rPr>
      <t>1</t>
    </r>
  </si>
  <si>
    <r>
      <t>I</t>
    </r>
    <r>
      <rPr>
        <b/>
        <i/>
        <vertAlign val="subscript"/>
        <sz val="11"/>
        <color theme="1"/>
        <rFont val="Calibri"/>
        <family val="2"/>
        <scheme val="minor"/>
      </rPr>
      <t>c</t>
    </r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</si>
  <si>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s_corrected</t>
    </r>
    <r>
      <rPr>
        <sz val="11"/>
        <color theme="1"/>
        <rFont val="Calibri"/>
        <family val="2"/>
        <scheme val="minor"/>
      </rPr>
      <t xml:space="preserve"> (kPa)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</si>
</sst>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  <font>
      <i/>
      <vertAlign val="subscript"/>
      <sz val="10"/>
      <color theme="1"/>
      <name val="Arial"/>
      <family val="2"/>
    </font>
    <font>
      <sz val="11"/>
      <color theme="9" tint="-0.249977111117893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vertAlign val="subscript"/>
      <sz val="10"/>
      <color theme="1"/>
      <name val="Arial"/>
      <family val="2"/>
    </font>
    <font>
      <b/>
      <i/>
      <sz val="10"/>
      <color theme="1"/>
      <name val="Symbol"/>
      <family val="1"/>
      <charset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vertAlign val="subscript"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sz val="11"/>
      <color rgb="FF0070C0"/>
      <name val="Arial"/>
      <family val="2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i/>
      <vertAlign val="subscript"/>
      <sz val="11"/>
      <color theme="1"/>
      <name val="Symbol"/>
      <family val="1"/>
      <charset val="2"/>
    </font>
    <font>
      <b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4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1" fontId="1" fillId="3" borderId="0" xfId="0" applyNumberFormat="1" applyFont="1" applyFill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0" fontId="14" fillId="0" borderId="0" xfId="0" applyFont="1"/>
    <xf numFmtId="2" fontId="0" fillId="0" borderId="0" xfId="0" applyNumberFormat="1"/>
    <xf numFmtId="0" fontId="0" fillId="0" borderId="5" xfId="0" applyBorder="1"/>
    <xf numFmtId="0" fontId="6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2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14" fillId="0" borderId="5" xfId="0" applyFont="1" applyBorder="1"/>
    <xf numFmtId="0" fontId="23" fillId="0" borderId="9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165" fontId="23" fillId="0" borderId="5" xfId="0" applyNumberFormat="1" applyFont="1" applyBorder="1" applyAlignment="1">
      <alignment horizontal="center"/>
    </xf>
    <xf numFmtId="164" fontId="23" fillId="0" borderId="5" xfId="0" applyNumberFormat="1" applyFont="1" applyBorder="1"/>
    <xf numFmtId="164" fontId="24" fillId="0" borderId="5" xfId="0" applyNumberFormat="1" applyFont="1" applyBorder="1" applyAlignment="1">
      <alignment horizontal="center"/>
    </xf>
    <xf numFmtId="165" fontId="23" fillId="0" borderId="5" xfId="0" applyNumberFormat="1" applyFont="1" applyBorder="1"/>
    <xf numFmtId="0" fontId="23" fillId="3" borderId="5" xfId="0" applyFont="1" applyFill="1" applyBorder="1" applyAlignment="1">
      <alignment horizontal="center"/>
    </xf>
    <xf numFmtId="165" fontId="23" fillId="3" borderId="5" xfId="0" applyNumberFormat="1" applyFont="1" applyFill="1" applyBorder="1" applyAlignment="1">
      <alignment horizontal="center"/>
    </xf>
    <xf numFmtId="0" fontId="23" fillId="0" borderId="5" xfId="0" applyFont="1" applyBorder="1"/>
    <xf numFmtId="2" fontId="23" fillId="0" borderId="5" xfId="0" applyNumberFormat="1" applyFont="1" applyBorder="1"/>
    <xf numFmtId="0" fontId="23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17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1" fillId="3" borderId="8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165" fontId="13" fillId="5" borderId="5" xfId="0" applyNumberFormat="1" applyFont="1" applyFill="1" applyBorder="1" applyAlignment="1">
      <alignment horizontal="center"/>
    </xf>
    <xf numFmtId="2" fontId="23" fillId="3" borderId="5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/>
    </xf>
    <xf numFmtId="1" fontId="1" fillId="3" borderId="0" xfId="0" applyNumberFormat="1" applyFont="1" applyFill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4" fontId="1" fillId="3" borderId="17" xfId="0" applyNumberFormat="1" applyFont="1" applyFill="1" applyBorder="1" applyAlignment="1">
      <alignment horizontal="center"/>
    </xf>
    <xf numFmtId="11" fontId="1" fillId="3" borderId="17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2" fontId="1" fillId="3" borderId="1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1" fontId="1" fillId="3" borderId="11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65" fontId="36" fillId="0" borderId="0" xfId="0" applyNumberFormat="1" applyFont="1" applyAlignment="1">
      <alignment horizontal="center"/>
    </xf>
    <xf numFmtId="165" fontId="23" fillId="4" borderId="0" xfId="0" applyNumberFormat="1" applyFont="1" applyFill="1" applyAlignment="1">
      <alignment horizontal="center"/>
    </xf>
    <xf numFmtId="1" fontId="23" fillId="4" borderId="0" xfId="0" applyNumberFormat="1" applyFont="1" applyFill="1" applyAlignment="1">
      <alignment horizontal="center"/>
    </xf>
    <xf numFmtId="0" fontId="33" fillId="0" borderId="0" xfId="0" applyFont="1" applyAlignment="1">
      <alignment horizontal="center" wrapText="1"/>
    </xf>
    <xf numFmtId="165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38" fillId="8" borderId="0" xfId="0" applyFont="1" applyFill="1" applyAlignment="1">
      <alignment horizontal="center"/>
    </xf>
    <xf numFmtId="0" fontId="0" fillId="3" borderId="0" xfId="0" applyFill="1"/>
    <xf numFmtId="0" fontId="39" fillId="3" borderId="0" xfId="0" applyFont="1" applyFill="1" applyAlignment="1">
      <alignment horizontal="left"/>
    </xf>
    <xf numFmtId="0" fontId="39" fillId="3" borderId="0" xfId="0" applyFont="1" applyFill="1" applyAlignment="1">
      <alignment horizontal="center"/>
    </xf>
    <xf numFmtId="1" fontId="39" fillId="3" borderId="0" xfId="0" applyNumberFormat="1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5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02664257745764"/>
          <c:y val="5.0926038091392421E-2"/>
          <c:w val="0.79777425484584619"/>
          <c:h val="0.77128098571011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Summary!$G$24</c:f>
              <c:strCache>
                <c:ptCount val="1"/>
                <c:pt idx="0">
                  <c:v>Allowable bearing capacity (kPa)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Summary!$G$25:$G$28</c:f>
              <c:numCache>
                <c:formatCode>General</c:formatCode>
                <c:ptCount val="4"/>
                <c:pt idx="0">
                  <c:v>412</c:v>
                </c:pt>
                <c:pt idx="1">
                  <c:v>503</c:v>
                </c:pt>
                <c:pt idx="2">
                  <c:v>573</c:v>
                </c:pt>
                <c:pt idx="3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8-4E27-8E07-AF1D30536920}"/>
            </c:ext>
          </c:extLst>
        </c:ser>
        <c:ser>
          <c:idx val="1"/>
          <c:order val="1"/>
          <c:tx>
            <c:strRef>
              <c:f>Summary!$H$24</c:f>
              <c:strCache>
                <c:ptCount val="1"/>
                <c:pt idx="0">
                  <c:v>Applied pressure(kPa)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Summary!$H$25:$H$28</c:f>
              <c:numCache>
                <c:formatCode>General</c:formatCode>
                <c:ptCount val="4"/>
                <c:pt idx="0">
                  <c:v>2644</c:v>
                </c:pt>
                <c:pt idx="1">
                  <c:v>669</c:v>
                </c:pt>
                <c:pt idx="2">
                  <c:v>303</c:v>
                </c:pt>
                <c:pt idx="3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8-4E27-8E07-AF1D3053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20048"/>
        <c:axId val="694522544"/>
      </c:scatterChart>
      <c:valAx>
        <c:axId val="69452004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522544"/>
        <c:crosses val="autoZero"/>
        <c:crossBetween val="midCat"/>
      </c:valAx>
      <c:valAx>
        <c:axId val="6945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c:rich>
          </c:tx>
          <c:layout>
            <c:manualLayout>
              <c:xMode val="edge"/>
              <c:yMode val="edge"/>
              <c:x val="7.8589164461961951E-3"/>
              <c:y val="8.19937411669695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5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5563263078885"/>
          <c:y val="7.5230500033649644E-2"/>
          <c:w val="0.526174924693804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1269685039370076"/>
          <c:h val="0.77128098571011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Summary!$K$24</c:f>
              <c:strCache>
                <c:ptCount val="1"/>
                <c:pt idx="0">
                  <c:v>Schmertmann's method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Summary!$K$25:$K$28</c:f>
              <c:numCache>
                <c:formatCode>General</c:formatCode>
                <c:ptCount val="4"/>
                <c:pt idx="0">
                  <c:v>282</c:v>
                </c:pt>
                <c:pt idx="1">
                  <c:v>54</c:v>
                </c:pt>
                <c:pt idx="2">
                  <c:v>23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9-41E9-83FA-032C2DEF083E}"/>
            </c:ext>
          </c:extLst>
        </c:ser>
        <c:ser>
          <c:idx val="1"/>
          <c:order val="1"/>
          <c:tx>
            <c:strRef>
              <c:f>Summary!$L$24</c:f>
              <c:strCache>
                <c:ptCount val="1"/>
                <c:pt idx="0">
                  <c:v>Modulus based method 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Summary!$L$25:$L$28</c:f>
              <c:numCache>
                <c:formatCode>General</c:formatCode>
                <c:ptCount val="4"/>
                <c:pt idx="0">
                  <c:v>92</c:v>
                </c:pt>
                <c:pt idx="1">
                  <c:v>37</c:v>
                </c:pt>
                <c:pt idx="2">
                  <c:v>22</c:v>
                </c:pt>
                <c:pt idx="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9-41E9-83FA-032C2DEF083E}"/>
            </c:ext>
          </c:extLst>
        </c:ser>
        <c:ser>
          <c:idx val="2"/>
          <c:order val="2"/>
          <c:tx>
            <c:strRef>
              <c:f>Summary!$M$24</c:f>
              <c:strCache>
                <c:ptCount val="1"/>
                <c:pt idx="0">
                  <c:v>Modulus based method 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Summary!$M$25:$M$28</c:f>
              <c:numCache>
                <c:formatCode>General</c:formatCode>
                <c:ptCount val="4"/>
                <c:pt idx="0">
                  <c:v>80</c:v>
                </c:pt>
                <c:pt idx="1">
                  <c:v>31</c:v>
                </c:pt>
                <c:pt idx="2">
                  <c:v>17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79-41E9-83FA-032C2DEF083E}"/>
            </c:ext>
          </c:extLst>
        </c:ser>
        <c:ser>
          <c:idx val="3"/>
          <c:order val="3"/>
          <c:tx>
            <c:strRef>
              <c:f>Summary!$O$24</c:f>
              <c:strCache>
                <c:ptCount val="1"/>
                <c:pt idx="0">
                  <c:v>Criterion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Summary!$O$25:$O$28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79-41E9-83FA-032C2DEF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20048"/>
        <c:axId val="694522544"/>
      </c:scatterChart>
      <c:valAx>
        <c:axId val="69452004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522544"/>
        <c:crosses val="autoZero"/>
        <c:crossBetween val="midCat"/>
      </c:valAx>
      <c:valAx>
        <c:axId val="694522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5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95666276931204"/>
          <c:y val="7.9524587043235312E-2"/>
          <c:w val="0.46248757660516726"/>
          <c:h val="0.28673720115515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40482</xdr:colOff>
      <xdr:row>0</xdr:row>
      <xdr:rowOff>0</xdr:rowOff>
    </xdr:from>
    <xdr:to>
      <xdr:col>7</xdr:col>
      <xdr:colOff>28576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0</xdr:row>
      <xdr:rowOff>0</xdr:rowOff>
    </xdr:from>
    <xdr:to>
      <xdr:col>14</xdr:col>
      <xdr:colOff>124514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276225</xdr:colOff>
      <xdr:row>10</xdr:row>
      <xdr:rowOff>133350</xdr:rowOff>
    </xdr:from>
    <xdr:to>
      <xdr:col>3</xdr:col>
      <xdr:colOff>276225</xdr:colOff>
      <xdr:row>12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105025" y="2038350"/>
          <a:ext cx="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552450</xdr:colOff>
      <xdr:row>1</xdr:row>
      <xdr:rowOff>19050</xdr:rowOff>
    </xdr:from>
    <xdr:ext cx="606063" cy="2544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00450" y="209550"/>
          <a:ext cx="6060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>
              <a:latin typeface="Times New Roman" panose="02020603050405020304" pitchFamily="18" charset="0"/>
              <a:cs typeface="Times New Roman" panose="02020603050405020304" pitchFamily="18" charset="0"/>
            </a:rPr>
            <a:t>FS=3.0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0.62963</cdr:x>
      <cdr:y>0.61943</cdr:y>
    </cdr:from>
    <cdr:to>
      <cdr:x>0.62963</cdr:x>
      <cdr:y>0.82126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C17103A-2F4B-FA4A-9A02-7DDD87054CDD}"/>
            </a:ext>
          </a:extLst>
        </cdr:cNvPr>
        <cdr:cNvCxnSpPr/>
      </cdr:nvCxnSpPr>
      <cdr:spPr>
        <a:xfrm xmlns:a="http://schemas.openxmlformats.org/drawingml/2006/main">
          <a:off x="2698750" y="1831975"/>
          <a:ext cx="0" cy="596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21</xdr:row>
      <xdr:rowOff>0</xdr:rowOff>
    </xdr:from>
    <xdr:to>
      <xdr:col>33</xdr:col>
      <xdr:colOff>47887</xdr:colOff>
      <xdr:row>23</xdr:row>
      <xdr:rowOff>99393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ounded Rectangl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20781065" y="4447761"/>
              <a:ext cx="3004779" cy="480393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CA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sub>
                            </m:s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𝜇</m:t>
                        </m:r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+0.5</m:t>
                        </m:r>
                        <m:sSub>
                          <m:sSub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𝐹𝑜𝑆</m:t>
                        </m:r>
                      </m:den>
                    </m:f>
                    <m:r>
                      <a:rPr lang="en-CA" sz="1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CA" sz="1400"/>
            </a:p>
          </xdr:txBody>
        </xdr:sp>
      </mc:Choice>
      <mc:Fallback xmlns="">
        <xdr:sp macro="" textlink="">
          <xdr:nvSpPr>
            <xdr:cNvPr id="6" name="Rounded Rectangle 5"/>
            <xdr:cNvSpPr/>
          </xdr:nvSpPr>
          <xdr:spPr>
            <a:xfrm>
              <a:off x="20781065" y="4447761"/>
              <a:ext cx="3004779" cy="480393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CA" sz="1400" b="0" i="0">
                  <a:latin typeface="Cambria Math" panose="02040503050406030204" pitchFamily="18" charset="0"/>
                </a:rPr>
                <a:t>𝑉_𝑎=((𝑃+𝑊_𝑓−𝑢_𝐷 𝐴)𝜇+0.5𝑃_𝑝)/𝐹𝑜𝑆−𝑃_𝑎</a:t>
              </a:r>
              <a:endParaRPr lang="en-CA" sz="1400"/>
            </a:p>
          </xdr:txBody>
        </xdr:sp>
      </mc:Fallback>
    </mc:AlternateContent>
    <xdr:clientData/>
  </xdr:twoCellAnchor>
  <xdr:twoCellAnchor>
    <xdr:from>
      <xdr:col>29</xdr:col>
      <xdr:colOff>8284</xdr:colOff>
      <xdr:row>24</xdr:row>
      <xdr:rowOff>4</xdr:rowOff>
    </xdr:from>
    <xdr:to>
      <xdr:col>33</xdr:col>
      <xdr:colOff>91110</xdr:colOff>
      <xdr:row>25</xdr:row>
      <xdr:rowOff>207068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ounded Rectangl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20789349" y="5060678"/>
              <a:ext cx="3039718" cy="397564"/>
            </a:xfrm>
            <a:prstGeom prst="roundRect">
              <a:avLst/>
            </a:prstGeom>
            <a:noFill/>
            <a:ln w="9525" cap="flat" cmpd="sng" algn="ctr">
              <a:solidFill>
                <a:schemeClr val="accent3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3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CA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func>
                      <m:func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CA" sz="1400" b="0" i="0">
                                <a:latin typeface="Cambria Math" panose="02040503050406030204" pitchFamily="18" charset="0"/>
                              </a:rPr>
                              <m:t>tan</m:t>
                            </m:r>
                          </m:e>
                          <m:sup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45°+</m:t>
                            </m:r>
                            <m:f>
                              <m:fPr>
                                <m:ctrlP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  <m:t>𝜙</m:t>
                                    </m:r>
                                  </m:e>
                                  <m:sup>
                                    <m: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𝛾</m:t>
                        </m:r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sSubSup>
                          <m:sSubSup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  <m:sup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en-CA" sz="1400"/>
            </a:p>
          </xdr:txBody>
        </xdr:sp>
      </mc:Choice>
      <mc:Fallback xmlns="">
        <xdr:sp macro="" textlink="">
          <xdr:nvSpPr>
            <xdr:cNvPr id="7" name="Rounded Rectangle 6"/>
            <xdr:cNvSpPr/>
          </xdr:nvSpPr>
          <xdr:spPr>
            <a:xfrm>
              <a:off x="20789349" y="5060678"/>
              <a:ext cx="3039718" cy="397564"/>
            </a:xfrm>
            <a:prstGeom prst="roundRect">
              <a:avLst/>
            </a:prstGeom>
            <a:noFill/>
            <a:ln w="9525" cap="flat" cmpd="sng" algn="ctr">
              <a:solidFill>
                <a:schemeClr val="accent3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3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CA" sz="1400" b="0" i="0">
                  <a:latin typeface="Cambria Math" panose="02040503050406030204" pitchFamily="18" charset="0"/>
                </a:rPr>
                <a:t>𝑃_𝑝</a:t>
              </a:r>
              <a:r>
                <a:rPr lang="en-CA" sz="1400" i="0">
                  <a:latin typeface="Cambria Math" panose="02040503050406030204" pitchFamily="18" charset="0"/>
                </a:rPr>
                <a:t>=</a:t>
              </a:r>
              <a:r>
                <a:rPr lang="en-CA" sz="1400" b="0" i="0">
                  <a:latin typeface="Cambria Math" panose="02040503050406030204" pitchFamily="18" charset="0"/>
                </a:rPr>
                <a:t>1/2  tan^2⁡〖(45°+𝜙^′/2)𝛾𝐵𝐷_𝑓^2 〗</a:t>
              </a:r>
              <a:endParaRPr lang="en-CA" sz="1400"/>
            </a:p>
          </xdr:txBody>
        </xdr:sp>
      </mc:Fallback>
    </mc:AlternateContent>
    <xdr:clientData/>
  </xdr:twoCellAnchor>
  <xdr:twoCellAnchor>
    <xdr:from>
      <xdr:col>29</xdr:col>
      <xdr:colOff>41414</xdr:colOff>
      <xdr:row>26</xdr:row>
      <xdr:rowOff>134910</xdr:rowOff>
    </xdr:from>
    <xdr:to>
      <xdr:col>33</xdr:col>
      <xdr:colOff>96289</xdr:colOff>
      <xdr:row>28</xdr:row>
      <xdr:rowOff>173936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ounded Rectangl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20822479" y="5617997"/>
              <a:ext cx="3011767" cy="444874"/>
            </a:xfrm>
            <a:prstGeom prst="roundRect">
              <a:avLst/>
            </a:prstGeom>
            <a:noFill/>
            <a:ln w="9525" cap="flat" cmpd="sng" algn="ctr">
              <a:solidFill>
                <a:schemeClr val="accent3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3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CA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func>
                      <m:func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CA" sz="1400" b="0" i="0">
                                <a:latin typeface="Cambria Math" panose="02040503050406030204" pitchFamily="18" charset="0"/>
                              </a:rPr>
                              <m:t>tan</m:t>
                            </m:r>
                          </m:e>
                          <m:sup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45°−</m:t>
                            </m:r>
                            <m:f>
                              <m:fPr>
                                <m:ctrlP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  <m:t>𝜙</m:t>
                                    </m:r>
                                  </m:e>
                                  <m:sup>
                                    <m: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𝛾</m:t>
                        </m:r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sSubSup>
                          <m:sSubSup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  <m:sup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en-CA" sz="1400"/>
            </a:p>
          </xdr:txBody>
        </xdr:sp>
      </mc:Choice>
      <mc:Fallback xmlns="">
        <xdr:sp macro="" textlink="">
          <xdr:nvSpPr>
            <xdr:cNvPr id="8" name="Rounded Rectangle 7"/>
            <xdr:cNvSpPr/>
          </xdr:nvSpPr>
          <xdr:spPr>
            <a:xfrm>
              <a:off x="20822479" y="5617997"/>
              <a:ext cx="3011767" cy="444874"/>
            </a:xfrm>
            <a:prstGeom prst="roundRect">
              <a:avLst/>
            </a:prstGeom>
            <a:noFill/>
            <a:ln w="9525" cap="flat" cmpd="sng" algn="ctr">
              <a:solidFill>
                <a:schemeClr val="accent3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3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CA" sz="1400" b="0" i="0">
                  <a:latin typeface="Cambria Math" panose="02040503050406030204" pitchFamily="18" charset="0"/>
                </a:rPr>
                <a:t>𝑃_𝑎</a:t>
              </a:r>
              <a:r>
                <a:rPr lang="en-CA" sz="1400" i="0">
                  <a:latin typeface="Cambria Math" panose="02040503050406030204" pitchFamily="18" charset="0"/>
                </a:rPr>
                <a:t>=</a:t>
              </a:r>
              <a:r>
                <a:rPr lang="en-CA" sz="1400" b="0" i="0">
                  <a:latin typeface="Cambria Math" panose="02040503050406030204" pitchFamily="18" charset="0"/>
                </a:rPr>
                <a:t>1/2  tan^2⁡〖(45°−𝜙^′/2)𝛾𝐵𝐷_𝑓^2 〗</a:t>
              </a:r>
              <a:endParaRPr lang="en-CA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419101</xdr:colOff>
      <xdr:row>0</xdr:row>
      <xdr:rowOff>92527</xdr:rowOff>
    </xdr:from>
    <xdr:to>
      <xdr:col>12</xdr:col>
      <xdr:colOff>908957</xdr:colOff>
      <xdr:row>1</xdr:row>
      <xdr:rowOff>87085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ounded Rectangle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/>
          </xdr:nvSpPr>
          <xdr:spPr>
            <a:xfrm>
              <a:off x="7234239" y="92527"/>
              <a:ext cx="1794781" cy="199346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𝑧</m:t>
                      </m:r>
                      <m:d>
                        <m:dPr>
                          <m:ctrlP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</m:d>
                    </m:sub>
                  </m:sSub>
                  <m:r>
                    <a:rPr lang="en-CA" sz="70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=0.5+0.1</m:t>
                  </m:r>
                  <m:rad>
                    <m:radPr>
                      <m:degHide m:val="on"/>
                      <m:ctrlP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acc>
                            <m:accPr>
                              <m:chr m:val="̅"/>
                              <m:ctrlP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</m:acc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𝑞</m:t>
                          </m:r>
                        </m:num>
                        <m:den>
                          <m:sSubSup>
                            <m:sSubSupPr>
                              <m:ctrlP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𝑧</m:t>
                              </m:r>
                              <m:d>
                                <m:dPr>
                                  <m:ctrlPr>
                                    <a:rPr lang="en-CA" sz="7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CA" sz="7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</m:d>
                            </m:sub>
                            <m:sup>
                              <m: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′</m:t>
                              </m:r>
                            </m:sup>
                          </m:sSubSup>
                        </m:den>
                      </m:f>
                    </m:e>
                  </m:rad>
                  <m:r>
                    <a:rPr lang="en-CA" sz="7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n-US" sz="600">
                  <a:solidFill>
                    <a:schemeClr val="tx1"/>
                  </a:solidFill>
                </a:rPr>
                <a:t>  (7.21)</a:t>
              </a:r>
            </a:p>
          </xdr:txBody>
        </xdr:sp>
      </mc:Choice>
      <mc:Fallback xmlns="">
        <xdr:sp macro="" textlink="">
          <xdr:nvSpPr>
            <xdr:cNvPr id="2" name="Rounded Rectangle 1"/>
            <xdr:cNvSpPr/>
          </xdr:nvSpPr>
          <xdr:spPr>
            <a:xfrm>
              <a:off x="7234239" y="92527"/>
              <a:ext cx="1794781" cy="199346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7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𝐼_𝑧(𝑚) =0.5+0.1√((𝑞 ̅−𝑞)/(𝑞</a:t>
              </a:r>
              <a:r>
                <a:rPr lang="en-CA" sz="7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_𝑧(1)^′ ))    </a:t>
              </a:r>
              <a:r>
                <a:rPr lang="en-US" sz="600">
                  <a:solidFill>
                    <a:schemeClr val="tx1"/>
                  </a:solidFill>
                </a:rPr>
                <a:t>  (7.21)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0</xdr:row>
      <xdr:rowOff>10886</xdr:rowOff>
    </xdr:from>
    <xdr:ext cx="50815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0" y="1088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088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 ̅(𝑘𝑃𝑎)=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16328</xdr:rowOff>
    </xdr:from>
    <xdr:ext cx="50815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0" y="1773691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773691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10885</xdr:rowOff>
    </xdr:from>
    <xdr:ext cx="514115" cy="166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0" y="215673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215673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𝐷_𝑓 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5443</xdr:colOff>
      <xdr:row>2</xdr:row>
      <xdr:rowOff>43542</xdr:rowOff>
    </xdr:from>
    <xdr:ext cx="516295" cy="111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443" y="424542"/>
              <a:ext cx="516295" cy="111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7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CA" sz="7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7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CA" sz="7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7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7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443" y="424542"/>
              <a:ext cx="516295" cy="111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700" b="0" i="0">
                  <a:latin typeface="Cambria Math" panose="02040503050406030204" pitchFamily="18" charset="0"/>
                </a:rPr>
                <a:t>𝛾(𝑘𝑁/𝑚^3)=</a:t>
              </a:r>
              <a:endParaRPr lang="en-CA" sz="700"/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10885</xdr:rowOff>
    </xdr:from>
    <xdr:ext cx="46423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0" y="568098"/>
              <a:ext cx="46423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0" y="568098"/>
              <a:ext cx="46423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𝐵(𝑚)=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10885</xdr:rowOff>
    </xdr:from>
    <xdr:ext cx="44736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0" y="739548"/>
              <a:ext cx="44736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739548"/>
              <a:ext cx="44736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𝐿(𝑚)=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5</xdr:col>
      <xdr:colOff>522515</xdr:colOff>
      <xdr:row>0</xdr:row>
      <xdr:rowOff>43543</xdr:rowOff>
    </xdr:from>
    <xdr:ext cx="672299" cy="1555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3784828" y="43543"/>
              <a:ext cx="672299" cy="155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𝑧</m:t>
                        </m:r>
                        <m:d>
                          <m:dPr>
                            <m:ctrlPr>
                              <a:rPr lang="en-CA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sub>
                      <m:sup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84828" y="43543"/>
              <a:ext cx="672299" cy="155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𝑞_𝑧(1)^′ 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10885</xdr:rowOff>
    </xdr:from>
    <xdr:ext cx="28597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0" y="1082448"/>
              <a:ext cx="28597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0" y="1082448"/>
              <a:ext cx="28597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𝐶_1=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1</xdr:colOff>
      <xdr:row>7</xdr:row>
      <xdr:rowOff>10885</xdr:rowOff>
    </xdr:from>
    <xdr:ext cx="27758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1" y="1253898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" y="1253898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𝐶_2=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1</xdr:colOff>
      <xdr:row>8</xdr:row>
      <xdr:rowOff>10885</xdr:rowOff>
    </xdr:from>
    <xdr:ext cx="27758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1" y="1425348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" y="1425348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𝐶_3=</a:t>
              </a:r>
              <a:endParaRPr lang="en-CA" sz="1000"/>
            </a:p>
          </xdr:txBody>
        </xdr:sp>
      </mc:Fallback>
    </mc:AlternateContent>
    <xdr:clientData/>
  </xdr:oneCellAnchor>
  <xdr:twoCellAnchor>
    <xdr:from>
      <xdr:col>10</xdr:col>
      <xdr:colOff>397328</xdr:colOff>
      <xdr:row>1</xdr:row>
      <xdr:rowOff>130628</xdr:rowOff>
    </xdr:from>
    <xdr:to>
      <xdr:col>12</xdr:col>
      <xdr:colOff>293914</xdr:colOff>
      <xdr:row>3</xdr:row>
      <xdr:rowOff>38101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Rounded Rectangle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7212466" y="335416"/>
              <a:ext cx="1201511" cy="259898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𝐶</m:t>
                        </m:r>
                      </m:e>
                      <m:sub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1</m:t>
                        </m:r>
                      </m:sub>
                    </m:sSub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=1−0.5</m:t>
                    </m:r>
                    <m:d>
                      <m:dPr>
                        <m:begChr m:val="["/>
                        <m:endChr m:val="]"/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𝑞</m:t>
                            </m:r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n-CA" sz="8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en-CA" sz="8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𝑞</m:t>
                                </m:r>
                              </m:e>
                            </m:acc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−</m:t>
                            </m:r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𝑞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600"/>
            </a:p>
          </xdr:txBody>
        </xdr:sp>
      </mc:Choice>
      <mc:Fallback xmlns="">
        <xdr:sp macro="" textlink="">
          <xdr:nvSpPr>
            <xdr:cNvPr id="13" name="Rounded Rectangle 12"/>
            <xdr:cNvSpPr/>
          </xdr:nvSpPr>
          <xdr:spPr>
            <a:xfrm>
              <a:off x="7212466" y="335416"/>
              <a:ext cx="1201511" cy="259898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800" b="0" i="0">
                  <a:latin typeface="Cambria Math" panose="02040503050406030204" pitchFamily="18" charset="0"/>
                  <a:cs typeface="Arial" pitchFamily="34" charset="0"/>
                </a:rPr>
                <a:t>𝐶_1=1−0.5[𝑞/(𝑞 ̅−𝑞)]</a:t>
              </a:r>
              <a:endParaRPr lang="en-US" sz="600"/>
            </a:p>
          </xdr:txBody>
        </xdr:sp>
      </mc:Fallback>
    </mc:AlternateContent>
    <xdr:clientData/>
  </xdr:twoCellAnchor>
  <xdr:twoCellAnchor>
    <xdr:from>
      <xdr:col>10</xdr:col>
      <xdr:colOff>413657</xdr:colOff>
      <xdr:row>3</xdr:row>
      <xdr:rowOff>81642</xdr:rowOff>
    </xdr:from>
    <xdr:to>
      <xdr:col>12</xdr:col>
      <xdr:colOff>696686</xdr:colOff>
      <xdr:row>5</xdr:row>
      <xdr:rowOff>5443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Rounded Rectangle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7228795" y="638855"/>
              <a:ext cx="1587954" cy="266701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2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  <a:cs typeface="Arial" pitchFamily="34" charset="0"/>
                      </a:rPr>
                      <m:t>=1+0.2</m:t>
                    </m:r>
                    <m:func>
                      <m:funcPr>
                        <m:ctrlP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CA" sz="1000" b="0" i="0">
                            <a:latin typeface="Cambria Math" panose="02040503050406030204" pitchFamily="18" charset="0"/>
                            <a:cs typeface="Arial" pitchFamily="34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CA" sz="10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CA" sz="10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CA" sz="1000" b="0" i="0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t</m:t>
                                </m:r>
                              </m:num>
                              <m:den>
                                <m:r>
                                  <a:rPr lang="en-CA" sz="1000" b="0" i="0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0.1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14" name="Rounded Rectangle 13"/>
            <xdr:cNvSpPr/>
          </xdr:nvSpPr>
          <xdr:spPr>
            <a:xfrm>
              <a:off x="7228795" y="638855"/>
              <a:ext cx="1587954" cy="266701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000" b="0" i="0">
                  <a:latin typeface="Cambria Math" panose="02040503050406030204" pitchFamily="18" charset="0"/>
                  <a:cs typeface="Arial" pitchFamily="34" charset="0"/>
                </a:rPr>
                <a:t>𝐶_2=1+0.2 log⁡(t/0.1)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10</xdr:col>
      <xdr:colOff>429986</xdr:colOff>
      <xdr:row>5</xdr:row>
      <xdr:rowOff>70758</xdr:rowOff>
    </xdr:from>
    <xdr:to>
      <xdr:col>13</xdr:col>
      <xdr:colOff>370115</xdr:colOff>
      <xdr:row>6</xdr:row>
      <xdr:rowOff>130628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Rounded Rectangle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7245124" y="970871"/>
              <a:ext cx="2254704" cy="231320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36000" bIns="0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  <m:t>3</m:t>
                      </m:r>
                    </m:sub>
                  </m:sSub>
                  <m:r>
                    <a:rPr lang="en-CA" sz="1050" b="0" i="1">
                      <a:latin typeface="Cambria Math" panose="02040503050406030204" pitchFamily="18" charset="0"/>
                      <a:cs typeface="Arial" pitchFamily="34" charset="0"/>
                    </a:rPr>
                    <m:t>=</m:t>
                  </m:r>
                  <m:func>
                    <m:funcPr>
                      <m:ctrlP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CA" sz="1050" b="0" i="0">
                          <a:latin typeface="Cambria Math" panose="02040503050406030204" pitchFamily="18" charset="0"/>
                          <a:cs typeface="Arial" pitchFamily="34" charset="0"/>
                        </a:rPr>
                        <m:t>max</m:t>
                      </m:r>
                    </m:fName>
                    <m:e>
                      <m:d>
                        <m:dPr>
                          <m:begChr m:val="["/>
                          <m:endChr m:val="]"/>
                          <m:ctrlPr>
                            <a:rPr lang="en-CA" sz="105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dPr>
                        <m:e>
                          <m:d>
                            <m:dPr>
                              <m:ctrlPr>
                                <a:rPr lang="en-CA" sz="105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</m:ctrlPr>
                            </m:dPr>
                            <m:e>
                              <m:r>
                                <a:rPr lang="en-CA" sz="105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  <m:t>1.03−</m:t>
                              </m:r>
                              <m:f>
                                <m:fPr>
                                  <m:ctrlP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0.03</m:t>
                                  </m:r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𝐿</m:t>
                                  </m:r>
                                </m:num>
                                <m:den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𝐵</m:t>
                                  </m:r>
                                </m:den>
                              </m:f>
                            </m:e>
                          </m:d>
                          <m:r>
                            <a:rPr lang="en-CA" sz="105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, 0.73</m:t>
                          </m:r>
                        </m:e>
                      </m:d>
                    </m:e>
                  </m:func>
                </m:oMath>
              </a14:m>
              <a:r>
                <a:rPr lang="en-US" sz="900"/>
                <a:t> </a:t>
              </a:r>
            </a:p>
          </xdr:txBody>
        </xdr:sp>
      </mc:Choice>
      <mc:Fallback xmlns="">
        <xdr:sp macro="" textlink="">
          <xdr:nvSpPr>
            <xdr:cNvPr id="15" name="Rounded Rectangle 14"/>
            <xdr:cNvSpPr/>
          </xdr:nvSpPr>
          <xdr:spPr>
            <a:xfrm>
              <a:off x="7245124" y="970871"/>
              <a:ext cx="2254704" cy="231320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36000" bIns="0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050" b="0" i="0">
                  <a:latin typeface="Cambria Math" panose="02040503050406030204" pitchFamily="18" charset="0"/>
                  <a:cs typeface="Arial" pitchFamily="34" charset="0"/>
                </a:rPr>
                <a:t>𝐶_3=max⁡[(1.03−0.03𝐿/𝐵), 0.73]</a:t>
              </a:r>
              <a:r>
                <a:rPr lang="en-US" sz="900"/>
                <a:t> 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5</xdr:row>
      <xdr:rowOff>10885</xdr:rowOff>
    </xdr:from>
    <xdr:ext cx="591187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0" y="910998"/>
              <a:ext cx="59118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0" y="910998"/>
              <a:ext cx="59118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𝑡(𝑦𝑒𝑎𝑟)=</a:t>
              </a:r>
              <a:endParaRPr lang="en-CA" sz="1000"/>
            </a:p>
          </xdr:txBody>
        </xdr:sp>
      </mc:Fallback>
    </mc:AlternateContent>
    <xdr:clientData/>
  </xdr:oneCellAnchor>
  <xdr:twoCellAnchor>
    <xdr:from>
      <xdr:col>10</xdr:col>
      <xdr:colOff>391887</xdr:colOff>
      <xdr:row>7</xdr:row>
      <xdr:rowOff>43543</xdr:rowOff>
    </xdr:from>
    <xdr:to>
      <xdr:col>15</xdr:col>
      <xdr:colOff>54429</xdr:colOff>
      <xdr:row>8</xdr:row>
      <xdr:rowOff>136071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Rounded Rectangle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7207025" y="1286556"/>
              <a:ext cx="3343954" cy="263978"/>
            </a:xfrm>
            <a:prstGeom prst="roundRect">
              <a:avLst/>
            </a:prstGeom>
            <a:noFill/>
            <a:ln w="9525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120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i="1">
                          <a:latin typeface="Cambria Math" panose="02040503050406030204" pitchFamily="18" charset="0"/>
                          <a:cs typeface="Arial" pitchFamily="34" charset="0"/>
                        </a:rPr>
                        <m:t>𝑆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𝑒</m:t>
                      </m:r>
                    </m:sub>
                  </m:sSub>
                  <m:r>
                    <a:rPr lang="en-CA" sz="1200" i="1">
                      <a:latin typeface="Cambria Math" panose="02040503050406030204" pitchFamily="18" charset="0"/>
                      <a:cs typeface="Arial" pitchFamily="34" charset="0"/>
                    </a:rPr>
                    <m:t>=</m:t>
                  </m:r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3</m:t>
                      </m:r>
                    </m:sub>
                  </m:sSub>
                  <m:d>
                    <m:d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dPr>
                    <m:e>
                      <m:acc>
                        <m:accPr>
                          <m:chr m:val="̅"/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accPr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𝑞</m:t>
                          </m:r>
                        </m:e>
                      </m:acc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−</m:t>
                      </m:r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𝑞</m:t>
                      </m:r>
                    </m:e>
                  </m:d>
                  <m:nary>
                    <m:naryPr>
                      <m:chr m:val="∑"/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naryPr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0</m:t>
                      </m:r>
                    </m:sub>
                    <m:sup>
                      <m:sSub>
                        <m:sSubPr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sSubPr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𝑧</m:t>
                          </m:r>
                        </m:e>
                        <m:sub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2</m:t>
                          </m:r>
                        </m:sub>
                      </m:sSub>
                    </m:sup>
                    <m:e>
                      <m:d>
                        <m:dPr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CA" sz="120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𝑧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𝐸</m:t>
                                  </m:r>
                                </m:e>
                                <m:sub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𝑠</m:t>
                                  </m:r>
                                </m:sub>
                              </m:sSub>
                            </m:den>
                          </m:f>
                          <m:r>
                            <m:rPr>
                              <m:sty m:val="p"/>
                            </m:rPr>
                            <a:rPr lang="en-CA" sz="1200" b="0" i="0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Δ</m:t>
                          </m:r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𝑧</m:t>
                          </m:r>
                        </m:e>
                      </m:d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   </m:t>
                      </m:r>
                    </m:e>
                  </m:nary>
                </m:oMath>
              </a14:m>
              <a:r>
                <a:rPr lang="en-US" sz="1050"/>
                <a:t>(7.20)</a:t>
              </a:r>
            </a:p>
          </xdr:txBody>
        </xdr:sp>
      </mc:Choice>
      <mc:Fallback xmlns="">
        <xdr:sp macro="" textlink="">
          <xdr:nvSpPr>
            <xdr:cNvPr id="17" name="Rounded Rectangle 16"/>
            <xdr:cNvSpPr/>
          </xdr:nvSpPr>
          <xdr:spPr>
            <a:xfrm>
              <a:off x="7207025" y="1286556"/>
              <a:ext cx="3343954" cy="263978"/>
            </a:xfrm>
            <a:prstGeom prst="roundRect">
              <a:avLst/>
            </a:prstGeom>
            <a:noFill/>
            <a:ln w="9525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200" i="0">
                  <a:latin typeface="Cambria Math" panose="02040503050406030204" pitchFamily="18" charset="0"/>
                  <a:cs typeface="Arial" pitchFamily="34" charset="0"/>
                </a:rPr>
                <a:t>𝑆_</a:t>
              </a:r>
              <a:r>
                <a:rPr lang="en-CA" sz="1200" b="0" i="0">
                  <a:latin typeface="Cambria Math" panose="02040503050406030204" pitchFamily="18" charset="0"/>
                  <a:cs typeface="Arial" pitchFamily="34" charset="0"/>
                </a:rPr>
                <a:t>𝑒</a:t>
              </a:r>
              <a:r>
                <a:rPr lang="en-CA" sz="1200" i="0">
                  <a:latin typeface="Cambria Math" panose="02040503050406030204" pitchFamily="18" charset="0"/>
                  <a:cs typeface="Arial" pitchFamily="34" charset="0"/>
                </a:rPr>
                <a:t>=</a:t>
              </a:r>
              <a:r>
                <a:rPr lang="en-CA" sz="1200" b="0" i="0">
                  <a:latin typeface="Cambria Math" panose="02040503050406030204" pitchFamily="18" charset="0"/>
                  <a:cs typeface="Arial" pitchFamily="34" charset="0"/>
                </a:rPr>
                <a:t>𝐶_1 𝐶_2 𝐶_3 (𝑞 ̅−𝑞) ∑_0^(𝑧_2)▒〖(𝐼_𝑧/𝐸_𝑠  Δ𝑧)    〗</a:t>
              </a:r>
              <a:r>
                <a:rPr lang="en-US" sz="1050"/>
                <a:t>(7.20)</a:t>
              </a:r>
            </a:p>
          </xdr:txBody>
        </xdr:sp>
      </mc:Fallback>
    </mc:AlternateContent>
    <xdr:clientData/>
  </xdr:twoCellAnchor>
  <xdr:twoCellAnchor>
    <xdr:from>
      <xdr:col>6</xdr:col>
      <xdr:colOff>429986</xdr:colOff>
      <xdr:row>9</xdr:row>
      <xdr:rowOff>179614</xdr:rowOff>
    </xdr:from>
    <xdr:to>
      <xdr:col>7</xdr:col>
      <xdr:colOff>576943</xdr:colOff>
      <xdr:row>10</xdr:row>
      <xdr:rowOff>163286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Rounded Rectangle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4344761" y="1756002"/>
              <a:ext cx="799420" cy="164647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∑</m:t>
                    </m:r>
                    <m:sSub>
                      <m:sSubPr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𝑆</m:t>
                        </m:r>
                      </m:e>
                      <m:sub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𝑒</m:t>
                        </m:r>
                      </m:sub>
                    </m:sSub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(</m:t>
                    </m:r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𝑚𝑚</m:t>
                    </m:r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)=</m:t>
                    </m:r>
                  </m:oMath>
                </m:oMathPara>
              </a14:m>
              <a:endParaRPr lang="en-US" sz="600"/>
            </a:p>
          </xdr:txBody>
        </xdr:sp>
      </mc:Choice>
      <mc:Fallback xmlns="">
        <xdr:sp macro="" textlink="">
          <xdr:nvSpPr>
            <xdr:cNvPr id="18" name="Rounded Rectangle 17"/>
            <xdr:cNvSpPr/>
          </xdr:nvSpPr>
          <xdr:spPr>
            <a:xfrm>
              <a:off x="4344761" y="1756002"/>
              <a:ext cx="799420" cy="164647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800" b="0" i="0">
                  <a:latin typeface="Cambria Math" panose="02040503050406030204" pitchFamily="18" charset="0"/>
                  <a:cs typeface="Arial" pitchFamily="34" charset="0"/>
                </a:rPr>
                <a:t>∑𝑆_𝑒 (𝑚𝑚)=</a:t>
              </a:r>
              <a:endParaRPr lang="en-US" sz="6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419101</xdr:colOff>
      <xdr:row>0</xdr:row>
      <xdr:rowOff>92527</xdr:rowOff>
    </xdr:from>
    <xdr:to>
      <xdr:col>12</xdr:col>
      <xdr:colOff>908957</xdr:colOff>
      <xdr:row>1</xdr:row>
      <xdr:rowOff>87085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ounded Rectangle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/>
          </xdr:nvSpPr>
          <xdr:spPr>
            <a:xfrm>
              <a:off x="6787244" y="92527"/>
              <a:ext cx="1709056" cy="206829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𝑧</m:t>
                      </m:r>
                      <m:d>
                        <m:dPr>
                          <m:ctrlP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</m:d>
                    </m:sub>
                  </m:sSub>
                  <m:r>
                    <a:rPr lang="en-CA" sz="70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=0.5+0.1</m:t>
                  </m:r>
                  <m:rad>
                    <m:radPr>
                      <m:degHide m:val="on"/>
                      <m:ctrlP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acc>
                            <m:accPr>
                              <m:chr m:val="̅"/>
                              <m:ctrlP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</m:acc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𝑞</m:t>
                          </m:r>
                        </m:num>
                        <m:den>
                          <m:sSubSup>
                            <m:sSubSupPr>
                              <m:ctrlP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𝑧</m:t>
                              </m:r>
                              <m:d>
                                <m:dPr>
                                  <m:ctrlPr>
                                    <a:rPr lang="en-CA" sz="7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CA" sz="7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</m:d>
                            </m:sub>
                            <m:sup>
                              <m: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′</m:t>
                              </m:r>
                            </m:sup>
                          </m:sSubSup>
                        </m:den>
                      </m:f>
                    </m:e>
                  </m:rad>
                  <m:r>
                    <a:rPr lang="en-CA" sz="7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n-US" sz="600">
                  <a:solidFill>
                    <a:schemeClr val="tx1"/>
                  </a:solidFill>
                </a:rPr>
                <a:t>  (7.21)</a:t>
              </a:r>
            </a:p>
          </xdr:txBody>
        </xdr:sp>
      </mc:Choice>
      <mc:Fallback xmlns="">
        <xdr:sp macro="" textlink="">
          <xdr:nvSpPr>
            <xdr:cNvPr id="2" name="Rounded Rectangle 1"/>
            <xdr:cNvSpPr/>
          </xdr:nvSpPr>
          <xdr:spPr>
            <a:xfrm>
              <a:off x="6787244" y="92527"/>
              <a:ext cx="1709056" cy="206829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7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𝐼_𝑧(𝑚) =0.5+0.1√((𝑞 ̅−𝑞)/(𝑞</a:t>
              </a:r>
              <a:r>
                <a:rPr lang="en-CA" sz="7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_𝑧(1)^′ ))    </a:t>
              </a:r>
              <a:r>
                <a:rPr lang="en-US" sz="600">
                  <a:solidFill>
                    <a:schemeClr val="tx1"/>
                  </a:solidFill>
                </a:rPr>
                <a:t>  (7.21)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0</xdr:row>
      <xdr:rowOff>10886</xdr:rowOff>
    </xdr:from>
    <xdr:ext cx="50815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0" y="166823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66823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latin typeface="Cambria Math" panose="02040503050406030204" pitchFamily="18" charset="0"/>
                </a:rPr>
                <a:t>𝑞 ̅(𝑘𝑃𝑎)=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16328</xdr:rowOff>
    </xdr:from>
    <xdr:ext cx="50815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0" y="3569153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3569153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latin typeface="Cambria Math" panose="02040503050406030204" pitchFamily="18" charset="0"/>
                </a:rPr>
                <a:t>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10885</xdr:rowOff>
    </xdr:from>
    <xdr:ext cx="514115" cy="166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0" y="187778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187778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𝐷_𝑓 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5443</xdr:colOff>
      <xdr:row>2</xdr:row>
      <xdr:rowOff>43542</xdr:rowOff>
    </xdr:from>
    <xdr:ext cx="516295" cy="111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443" y="2119992"/>
              <a:ext cx="516295" cy="111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7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CA" sz="7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7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CA" sz="7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7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7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443" y="2119992"/>
              <a:ext cx="516295" cy="111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700" b="0" i="0">
                  <a:latin typeface="Cambria Math" panose="02040503050406030204" pitchFamily="18" charset="0"/>
                </a:rPr>
                <a:t>𝛾(𝑘𝑁/𝑚^3)=</a:t>
              </a:r>
              <a:endParaRPr lang="en-CA" sz="700"/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10885</xdr:rowOff>
    </xdr:from>
    <xdr:ext cx="46423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0" y="2296885"/>
              <a:ext cx="46423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0" y="2296885"/>
              <a:ext cx="46423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𝐵(𝑚)=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10885</xdr:rowOff>
    </xdr:from>
    <xdr:ext cx="44736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0" y="2477860"/>
              <a:ext cx="44736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2477860"/>
              <a:ext cx="44736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𝐿(𝑚)=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5</xdr:col>
      <xdr:colOff>522515</xdr:colOff>
      <xdr:row>0</xdr:row>
      <xdr:rowOff>43543</xdr:rowOff>
    </xdr:from>
    <xdr:ext cx="672299" cy="1555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3570515" y="1700893"/>
              <a:ext cx="672299" cy="155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𝑧</m:t>
                        </m:r>
                        <m:d>
                          <m:dPr>
                            <m:ctrlPr>
                              <a:rPr lang="en-CA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sub>
                      <m:sup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70515" y="1700893"/>
              <a:ext cx="672299" cy="155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latin typeface="Cambria Math" panose="02040503050406030204" pitchFamily="18" charset="0"/>
                </a:rPr>
                <a:t>𝑞_𝑧(1)^′ 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10885</xdr:rowOff>
    </xdr:from>
    <xdr:ext cx="28597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0" y="2839810"/>
              <a:ext cx="28597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0" y="2839810"/>
              <a:ext cx="28597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𝐶_1=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1</xdr:colOff>
      <xdr:row>7</xdr:row>
      <xdr:rowOff>10885</xdr:rowOff>
    </xdr:from>
    <xdr:ext cx="27758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1" y="3020785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" y="3020785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𝐶_2=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1</xdr:colOff>
      <xdr:row>8</xdr:row>
      <xdr:rowOff>10885</xdr:rowOff>
    </xdr:from>
    <xdr:ext cx="27758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1" y="3201760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" y="3201760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𝐶_3=</a:t>
              </a:r>
              <a:endParaRPr lang="en-CA" sz="1000"/>
            </a:p>
          </xdr:txBody>
        </xdr:sp>
      </mc:Fallback>
    </mc:AlternateContent>
    <xdr:clientData/>
  </xdr:oneCellAnchor>
  <xdr:twoCellAnchor>
    <xdr:from>
      <xdr:col>10</xdr:col>
      <xdr:colOff>397328</xdr:colOff>
      <xdr:row>1</xdr:row>
      <xdr:rowOff>130628</xdr:rowOff>
    </xdr:from>
    <xdr:to>
      <xdr:col>12</xdr:col>
      <xdr:colOff>293914</xdr:colOff>
      <xdr:row>3</xdr:row>
      <xdr:rowOff>38101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Rounded Rectangle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/>
          </xdr:nvSpPr>
          <xdr:spPr>
            <a:xfrm>
              <a:off x="6765471" y="342899"/>
              <a:ext cx="1115786" cy="288473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𝐶</m:t>
                        </m:r>
                      </m:e>
                      <m:sub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1</m:t>
                        </m:r>
                      </m:sub>
                    </m:sSub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=1−0.5</m:t>
                    </m:r>
                    <m:d>
                      <m:dPr>
                        <m:begChr m:val="["/>
                        <m:endChr m:val="]"/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𝑞</m:t>
                            </m:r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n-CA" sz="8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en-CA" sz="8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𝑞</m:t>
                                </m:r>
                              </m:e>
                            </m:acc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−</m:t>
                            </m:r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𝑞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600"/>
            </a:p>
          </xdr:txBody>
        </xdr:sp>
      </mc:Choice>
      <mc:Fallback xmlns="">
        <xdr:sp macro="" textlink="">
          <xdr:nvSpPr>
            <xdr:cNvPr id="14" name="Rounded Rectangle 13"/>
            <xdr:cNvSpPr/>
          </xdr:nvSpPr>
          <xdr:spPr>
            <a:xfrm>
              <a:off x="6765471" y="342899"/>
              <a:ext cx="1115786" cy="288473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800" b="0" i="0">
                  <a:latin typeface="Cambria Math" panose="02040503050406030204" pitchFamily="18" charset="0"/>
                  <a:cs typeface="Arial" pitchFamily="34" charset="0"/>
                </a:rPr>
                <a:t>𝐶_1=1−0.5[𝑞/(𝑞 ̅−𝑞)]</a:t>
              </a:r>
              <a:endParaRPr lang="en-US" sz="600"/>
            </a:p>
          </xdr:txBody>
        </xdr:sp>
      </mc:Fallback>
    </mc:AlternateContent>
    <xdr:clientData/>
  </xdr:twoCellAnchor>
  <xdr:twoCellAnchor>
    <xdr:from>
      <xdr:col>10</xdr:col>
      <xdr:colOff>413657</xdr:colOff>
      <xdr:row>3</xdr:row>
      <xdr:rowOff>81642</xdr:rowOff>
    </xdr:from>
    <xdr:to>
      <xdr:col>12</xdr:col>
      <xdr:colOff>696686</xdr:colOff>
      <xdr:row>5</xdr:row>
      <xdr:rowOff>5443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Rounded Rectangle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/>
          </xdr:nvSpPr>
          <xdr:spPr>
            <a:xfrm>
              <a:off x="6781800" y="674913"/>
              <a:ext cx="1502229" cy="283030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2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  <a:cs typeface="Arial" pitchFamily="34" charset="0"/>
                      </a:rPr>
                      <m:t>=1+0.2</m:t>
                    </m:r>
                    <m:func>
                      <m:funcPr>
                        <m:ctrlP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CA" sz="1000" b="0" i="0">
                            <a:latin typeface="Cambria Math" panose="02040503050406030204" pitchFamily="18" charset="0"/>
                            <a:cs typeface="Arial" pitchFamily="34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CA" sz="10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CA" sz="10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CA" sz="1000" b="0" i="0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t</m:t>
                                </m:r>
                              </m:num>
                              <m:den>
                                <m:r>
                                  <a:rPr lang="en-CA" sz="1000" b="0" i="0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0.1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15" name="Rounded Rectangle 14"/>
            <xdr:cNvSpPr/>
          </xdr:nvSpPr>
          <xdr:spPr>
            <a:xfrm>
              <a:off x="6781800" y="674913"/>
              <a:ext cx="1502229" cy="283030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000" b="0" i="0">
                  <a:latin typeface="Cambria Math" panose="02040503050406030204" pitchFamily="18" charset="0"/>
                  <a:cs typeface="Arial" pitchFamily="34" charset="0"/>
                </a:rPr>
                <a:t>𝐶_2=1+0.2 log⁡(t/0.1)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10</xdr:col>
      <xdr:colOff>429986</xdr:colOff>
      <xdr:row>5</xdr:row>
      <xdr:rowOff>70758</xdr:rowOff>
    </xdr:from>
    <xdr:to>
      <xdr:col>13</xdr:col>
      <xdr:colOff>370115</xdr:colOff>
      <xdr:row>6</xdr:row>
      <xdr:rowOff>130628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Rounded Rectangle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/>
          </xdr:nvSpPr>
          <xdr:spPr>
            <a:xfrm>
              <a:off x="6798129" y="1023258"/>
              <a:ext cx="2100943" cy="239484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36000" bIns="0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  <m:t>3</m:t>
                      </m:r>
                    </m:sub>
                  </m:sSub>
                  <m:r>
                    <a:rPr lang="en-CA" sz="1050" b="0" i="1">
                      <a:latin typeface="Cambria Math" panose="02040503050406030204" pitchFamily="18" charset="0"/>
                      <a:cs typeface="Arial" pitchFamily="34" charset="0"/>
                    </a:rPr>
                    <m:t>=</m:t>
                  </m:r>
                  <m:func>
                    <m:funcPr>
                      <m:ctrlP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CA" sz="1050" b="0" i="0">
                          <a:latin typeface="Cambria Math" panose="02040503050406030204" pitchFamily="18" charset="0"/>
                          <a:cs typeface="Arial" pitchFamily="34" charset="0"/>
                        </a:rPr>
                        <m:t>max</m:t>
                      </m:r>
                    </m:fName>
                    <m:e>
                      <m:d>
                        <m:dPr>
                          <m:begChr m:val="["/>
                          <m:endChr m:val="]"/>
                          <m:ctrlPr>
                            <a:rPr lang="en-CA" sz="105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dPr>
                        <m:e>
                          <m:d>
                            <m:dPr>
                              <m:ctrlPr>
                                <a:rPr lang="en-CA" sz="105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</m:ctrlPr>
                            </m:dPr>
                            <m:e>
                              <m:r>
                                <a:rPr lang="en-CA" sz="105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  <m:t>1.03−</m:t>
                              </m:r>
                              <m:f>
                                <m:fPr>
                                  <m:ctrlP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0.03</m:t>
                                  </m:r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𝐿</m:t>
                                  </m:r>
                                </m:num>
                                <m:den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𝐵</m:t>
                                  </m:r>
                                </m:den>
                              </m:f>
                            </m:e>
                          </m:d>
                          <m:r>
                            <a:rPr lang="en-CA" sz="105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, 0.73</m:t>
                          </m:r>
                        </m:e>
                      </m:d>
                    </m:e>
                  </m:func>
                </m:oMath>
              </a14:m>
              <a:r>
                <a:rPr lang="en-US" sz="900"/>
                <a:t> </a:t>
              </a:r>
            </a:p>
          </xdr:txBody>
        </xdr:sp>
      </mc:Choice>
      <mc:Fallback xmlns="">
        <xdr:sp macro="" textlink="">
          <xdr:nvSpPr>
            <xdr:cNvPr id="16" name="Rounded Rectangle 15"/>
            <xdr:cNvSpPr/>
          </xdr:nvSpPr>
          <xdr:spPr>
            <a:xfrm>
              <a:off x="6798129" y="1023258"/>
              <a:ext cx="2100943" cy="239484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36000" bIns="0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050" b="0" i="0">
                  <a:latin typeface="Cambria Math" panose="02040503050406030204" pitchFamily="18" charset="0"/>
                  <a:cs typeface="Arial" pitchFamily="34" charset="0"/>
                </a:rPr>
                <a:t>𝐶_3=max⁡[(1.03−0.03𝐿/𝐵), 0.73]</a:t>
              </a:r>
              <a:r>
                <a:rPr lang="en-US" sz="900"/>
                <a:t> 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5</xdr:row>
      <xdr:rowOff>10885</xdr:rowOff>
    </xdr:from>
    <xdr:ext cx="591187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 txBox="1"/>
          </xdr:nvSpPr>
          <xdr:spPr>
            <a:xfrm>
              <a:off x="0" y="2658835"/>
              <a:ext cx="59118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0" y="2658835"/>
              <a:ext cx="59118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𝑡(𝑦𝑒𝑎𝑟)=</a:t>
              </a:r>
              <a:endParaRPr lang="en-CA" sz="1000"/>
            </a:p>
          </xdr:txBody>
        </xdr:sp>
      </mc:Fallback>
    </mc:AlternateContent>
    <xdr:clientData/>
  </xdr:oneCellAnchor>
  <xdr:twoCellAnchor>
    <xdr:from>
      <xdr:col>10</xdr:col>
      <xdr:colOff>391887</xdr:colOff>
      <xdr:row>7</xdr:row>
      <xdr:rowOff>43543</xdr:rowOff>
    </xdr:from>
    <xdr:to>
      <xdr:col>15</xdr:col>
      <xdr:colOff>54429</xdr:colOff>
      <xdr:row>8</xdr:row>
      <xdr:rowOff>136071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Rounded Rectangle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/>
          </xdr:nvSpPr>
          <xdr:spPr>
            <a:xfrm>
              <a:off x="6760030" y="1355272"/>
              <a:ext cx="3102428" cy="272142"/>
            </a:xfrm>
            <a:prstGeom prst="roundRect">
              <a:avLst/>
            </a:prstGeom>
            <a:noFill/>
            <a:ln w="9525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120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i="1">
                          <a:latin typeface="Cambria Math" panose="02040503050406030204" pitchFamily="18" charset="0"/>
                          <a:cs typeface="Arial" pitchFamily="34" charset="0"/>
                        </a:rPr>
                        <m:t>𝑆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𝑒</m:t>
                      </m:r>
                    </m:sub>
                  </m:sSub>
                  <m:r>
                    <a:rPr lang="en-CA" sz="1200" i="1">
                      <a:latin typeface="Cambria Math" panose="02040503050406030204" pitchFamily="18" charset="0"/>
                      <a:cs typeface="Arial" pitchFamily="34" charset="0"/>
                    </a:rPr>
                    <m:t>=</m:t>
                  </m:r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3</m:t>
                      </m:r>
                    </m:sub>
                  </m:sSub>
                  <m:d>
                    <m:d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dPr>
                    <m:e>
                      <m:acc>
                        <m:accPr>
                          <m:chr m:val="̅"/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accPr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𝑞</m:t>
                          </m:r>
                        </m:e>
                      </m:acc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−</m:t>
                      </m:r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𝑞</m:t>
                      </m:r>
                    </m:e>
                  </m:d>
                  <m:nary>
                    <m:naryPr>
                      <m:chr m:val="∑"/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naryPr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0</m:t>
                      </m:r>
                    </m:sub>
                    <m:sup>
                      <m:sSub>
                        <m:sSubPr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sSubPr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𝑧</m:t>
                          </m:r>
                        </m:e>
                        <m:sub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2</m:t>
                          </m:r>
                        </m:sub>
                      </m:sSub>
                    </m:sup>
                    <m:e>
                      <m:d>
                        <m:dPr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CA" sz="120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𝑧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𝐸</m:t>
                                  </m:r>
                                </m:e>
                                <m:sub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𝑠</m:t>
                                  </m:r>
                                </m:sub>
                              </m:sSub>
                            </m:den>
                          </m:f>
                          <m:r>
                            <m:rPr>
                              <m:sty m:val="p"/>
                            </m:rPr>
                            <a:rPr lang="en-CA" sz="1200" b="0" i="0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Δ</m:t>
                          </m:r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𝑧</m:t>
                          </m:r>
                        </m:e>
                      </m:d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   </m:t>
                      </m:r>
                    </m:e>
                  </m:nary>
                </m:oMath>
              </a14:m>
              <a:r>
                <a:rPr lang="en-US" sz="1050"/>
                <a:t>(7.20)</a:t>
              </a:r>
            </a:p>
          </xdr:txBody>
        </xdr:sp>
      </mc:Choice>
      <mc:Fallback xmlns="">
        <xdr:sp macro="" textlink="">
          <xdr:nvSpPr>
            <xdr:cNvPr id="18" name="Rounded Rectangle 17"/>
            <xdr:cNvSpPr/>
          </xdr:nvSpPr>
          <xdr:spPr>
            <a:xfrm>
              <a:off x="6760030" y="1355272"/>
              <a:ext cx="3102428" cy="272142"/>
            </a:xfrm>
            <a:prstGeom prst="roundRect">
              <a:avLst/>
            </a:prstGeom>
            <a:noFill/>
            <a:ln w="9525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200" i="0">
                  <a:latin typeface="Cambria Math" panose="02040503050406030204" pitchFamily="18" charset="0"/>
                  <a:cs typeface="Arial" pitchFamily="34" charset="0"/>
                </a:rPr>
                <a:t>𝑆_</a:t>
              </a:r>
              <a:r>
                <a:rPr lang="en-CA" sz="1200" b="0" i="0">
                  <a:latin typeface="Cambria Math" panose="02040503050406030204" pitchFamily="18" charset="0"/>
                  <a:cs typeface="Arial" pitchFamily="34" charset="0"/>
                </a:rPr>
                <a:t>𝑒</a:t>
              </a:r>
              <a:r>
                <a:rPr lang="en-CA" sz="1200" i="0">
                  <a:latin typeface="Cambria Math" panose="02040503050406030204" pitchFamily="18" charset="0"/>
                  <a:cs typeface="Arial" pitchFamily="34" charset="0"/>
                </a:rPr>
                <a:t>=</a:t>
              </a:r>
              <a:r>
                <a:rPr lang="en-CA" sz="1200" b="0" i="0">
                  <a:latin typeface="Cambria Math" panose="02040503050406030204" pitchFamily="18" charset="0"/>
                  <a:cs typeface="Arial" pitchFamily="34" charset="0"/>
                </a:rPr>
                <a:t>𝐶_1 𝐶_2 𝐶_3 (𝑞 ̅−𝑞) ∑_0^(𝑧_2)▒〖(𝐼_𝑧/𝐸_𝑠  Δ𝑧)    〗</a:t>
              </a:r>
              <a:r>
                <a:rPr lang="en-US" sz="1050"/>
                <a:t>(7.20)</a:t>
              </a:r>
            </a:p>
          </xdr:txBody>
        </xdr:sp>
      </mc:Fallback>
    </mc:AlternateContent>
    <xdr:clientData/>
  </xdr:twoCellAnchor>
  <xdr:twoCellAnchor>
    <xdr:from>
      <xdr:col>6</xdr:col>
      <xdr:colOff>429986</xdr:colOff>
      <xdr:row>9</xdr:row>
      <xdr:rowOff>179614</xdr:rowOff>
    </xdr:from>
    <xdr:to>
      <xdr:col>7</xdr:col>
      <xdr:colOff>576943</xdr:colOff>
      <xdr:row>10</xdr:row>
      <xdr:rowOff>163286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Rounded Rectangle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SpPr/>
          </xdr:nvSpPr>
          <xdr:spPr>
            <a:xfrm>
              <a:off x="4087586" y="1850571"/>
              <a:ext cx="756557" cy="163286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∑</m:t>
                    </m:r>
                    <m:sSub>
                      <m:sSubPr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𝑆</m:t>
                        </m:r>
                      </m:e>
                      <m:sub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𝑒</m:t>
                        </m:r>
                      </m:sub>
                    </m:sSub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(</m:t>
                    </m:r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𝑚𝑚</m:t>
                    </m:r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)=</m:t>
                    </m:r>
                  </m:oMath>
                </m:oMathPara>
              </a14:m>
              <a:endParaRPr lang="en-US" sz="600"/>
            </a:p>
          </xdr:txBody>
        </xdr:sp>
      </mc:Choice>
      <mc:Fallback xmlns="">
        <xdr:sp macro="" textlink="">
          <xdr:nvSpPr>
            <xdr:cNvPr id="21" name="Rounded Rectangle 20"/>
            <xdr:cNvSpPr/>
          </xdr:nvSpPr>
          <xdr:spPr>
            <a:xfrm>
              <a:off x="4087586" y="1850571"/>
              <a:ext cx="756557" cy="163286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800" b="0" i="0">
                  <a:latin typeface="Cambria Math" panose="02040503050406030204" pitchFamily="18" charset="0"/>
                  <a:cs typeface="Arial" pitchFamily="34" charset="0"/>
                </a:rPr>
                <a:t>∑𝑆_𝑒 (𝑚𝑚)=</a:t>
              </a:r>
              <a:endParaRPr lang="en-US" sz="6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12</xdr:row>
      <xdr:rowOff>171450</xdr:rowOff>
    </xdr:from>
    <xdr:to>
      <xdr:col>0</xdr:col>
      <xdr:colOff>790575</xdr:colOff>
      <xdr:row>14</xdr:row>
      <xdr:rowOff>119063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" y="2371725"/>
          <a:ext cx="395288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257175</xdr:colOff>
      <xdr:row>12</xdr:row>
      <xdr:rowOff>100012</xdr:rowOff>
    </xdr:from>
    <xdr:to>
      <xdr:col>2</xdr:col>
      <xdr:colOff>23813</xdr:colOff>
      <xdr:row>14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300287"/>
          <a:ext cx="419101" cy="366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219075</xdr:colOff>
      <xdr:row>4</xdr:row>
      <xdr:rowOff>29936</xdr:rowOff>
    </xdr:from>
    <xdr:ext cx="50815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219075" y="782411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9075" y="782411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𝑞 ̅(𝑘𝑃𝑎)=</a:t>
              </a:r>
              <a:endParaRPr lang="en-CA" sz="9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276225</xdr:colOff>
      <xdr:row>3</xdr:row>
      <xdr:rowOff>29935</xdr:rowOff>
    </xdr:from>
    <xdr:ext cx="514115" cy="166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276225" y="60143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6225" y="60143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𝐷_𝑓 (𝑚)=</a:t>
              </a:r>
              <a:endParaRPr lang="en-CA" sz="10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205468</xdr:colOff>
      <xdr:row>5</xdr:row>
      <xdr:rowOff>53067</xdr:rowOff>
    </xdr:from>
    <xdr:ext cx="589970" cy="127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205468" y="986517"/>
              <a:ext cx="589970" cy="127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8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05468" y="986517"/>
              <a:ext cx="589970" cy="127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8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𝛾(𝑘𝑁/𝑚^3)=</a:t>
              </a:r>
              <a:endParaRPr lang="en-CA" sz="8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76200</xdr:colOff>
      <xdr:row>2</xdr:row>
      <xdr:rowOff>28575</xdr:rowOff>
    </xdr:from>
    <xdr:ext cx="50815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709738" y="419100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709738" y="419100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2</xdr:col>
      <xdr:colOff>9525</xdr:colOff>
      <xdr:row>3</xdr:row>
      <xdr:rowOff>28575</xdr:rowOff>
    </xdr:from>
    <xdr:ext cx="711285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643063" y="600075"/>
              <a:ext cx="71128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643063" y="600075"/>
              <a:ext cx="71128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 ̅−𝑞(𝑘𝑃𝑎)=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200025</xdr:colOff>
      <xdr:row>6</xdr:row>
      <xdr:rowOff>19050</xdr:rowOff>
    </xdr:from>
    <xdr:ext cx="54220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200025" y="1133475"/>
              <a:ext cx="5422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00025" y="1133475"/>
              <a:ext cx="5422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𝐷_𝑤 (𝑚)=</a:t>
              </a:r>
              <a:endParaRPr lang="en-CA" sz="10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18</xdr:row>
      <xdr:rowOff>0</xdr:rowOff>
    </xdr:from>
    <xdr:to>
      <xdr:col>6</xdr:col>
      <xdr:colOff>301262</xdr:colOff>
      <xdr:row>23</xdr:row>
      <xdr:rowOff>45963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5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0" y="3286125"/>
              <a:ext cx="4516075" cy="9508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𝜎</m:t>
                      </m:r>
                    </m:sub>
                  </m:sSub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CA" sz="12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𝜋</m:t>
                      </m:r>
                    </m:den>
                  </m:f>
                  <m:d>
                    <m:dPr>
                      <m:begChr m:val="["/>
                      <m:endChr m:val="]"/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CA" sz="120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func>
                            <m:funcPr>
                              <m:ctrlPr>
                                <a:rPr lang="en-CA" sz="120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CA" sz="1200">
                                      <a:latin typeface="Cambria Math" panose="02040503050406030204" pitchFamily="18" charset="0"/>
                                    </a:rPr>
                                    <m:t>tan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−1</m:t>
                                  </m:r>
                                </m:sup>
                              </m:sSup>
                            </m:fName>
                            <m:e>
                              <m:d>
                                <m:d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𝑧</m:t>
                                      </m:r>
                                    </m:num>
                                    <m:den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f>
                                        <m:f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𝐵</m:t>
                                          </m:r>
                                        </m:num>
                                        <m:den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den>
                                      </m:f>
                                    </m:den>
                                  </m:f>
                                </m:e>
                              </m:d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</m:e>
                          </m:func>
                          <m:sSup>
                            <m:sSupPr>
                              <m:ctrlPr>
                                <a:rPr lang="en-CA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n-CA" sz="1200">
                                  <a:latin typeface="Cambria Math" panose="02040503050406030204" pitchFamily="18" charset="0"/>
                                </a:rPr>
                                <m:t>tan</m:t>
                              </m:r>
                            </m:e>
                            <m:sup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sup>
                          </m:sSup>
                          <m:d>
                            <m:dPr>
                              <m:ctrlPr>
                                <a:rPr lang="en-CA" sz="12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𝑧</m:t>
                                  </m:r>
                                </m:num>
                                <m:den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f>
                                    <m:fPr>
                                      <m:ctrlP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𝐵</m:t>
                                      </m:r>
                                    </m:num>
                                    <m:den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den>
                                  </m:f>
                                </m:den>
                              </m:f>
                            </m:e>
                          </m:d>
                        </m:e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CA" sz="1200" b="0" i="1">
                              <a:latin typeface="Cambria Math" panose="02040503050406030204" pitchFamily="18" charset="0"/>
                            </a:rPr>
                            <m:t>𝐵𝑧</m:t>
                          </m:r>
                          <m:f>
                            <m:fPr>
                              <m:ctrlPr>
                                <a:rPr lang="en-CA" sz="12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𝑧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d>
                                <m:d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sSup>
                                        <m:sSup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𝐵</m:t>
                                          </m:r>
                                        </m:e>
                                        <m:sup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num>
                                    <m:den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4</m:t>
                                      </m:r>
                                    </m:den>
                                  </m:f>
                                </m:e>
                              </m:d>
                            </m:num>
                            <m:den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d>
                                    <m:dPr>
                                      <m:ctrlP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sSup>
                                        <m:sSup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𝑥</m:t>
                                          </m:r>
                                        </m:e>
                                        <m:sup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+</m:t>
                                      </m:r>
                                      <m:sSup>
                                        <m:sSup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𝑧</m:t>
                                          </m:r>
                                        </m:e>
                                        <m:sup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f>
                                        <m:f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fPr>
                                        <m:num>
                                          <m:sSup>
                                            <m:sSupPr>
                                              <m:ctrlPr>
                                                <a:rPr lang="en-CA" sz="1200" i="1">
                                                  <a:latin typeface="Cambria Math" panose="02040503050406030204" pitchFamily="18" charset="0"/>
                                                </a:rPr>
                                              </m:ctrlPr>
                                            </m:sSupPr>
                                            <m:e>
                                              <m:r>
                                                <a:rPr lang="en-CA" sz="1200" i="1">
                                                  <a:latin typeface="Cambria Math" panose="02040503050406030204" pitchFamily="18" charset="0"/>
                                                </a:rPr>
                                                <m:t>𝐵</m:t>
                                              </m:r>
                                            </m:e>
                                            <m:sup>
                                              <m:r>
                                                <a:rPr lang="en-CA" sz="1200" i="1">
                                                  <a:latin typeface="Cambria Math" panose="02040503050406030204" pitchFamily="18" charset="0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</m:num>
                                        <m:den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4</m:t>
                                          </m:r>
                                        </m:den>
                                      </m:f>
                                    </m:e>
                                  </m:d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𝐵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𝑧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den>
                          </m:f>
                        </m:e>
                      </m:eqArr>
                    </m:e>
                  </m:d>
                </m:oMath>
              </a14:m>
              <a:r>
                <a:rPr lang="en-US" sz="1200"/>
                <a:t>   </a:t>
              </a:r>
              <a:r>
                <a:rPr lang="en-US" sz="1100"/>
                <a:t>(6.7)</a:t>
              </a:r>
            </a:p>
          </xdr:txBody>
        </xdr:sp>
      </mc:Choice>
      <mc:Fallback xmlns="">
        <xdr:sp macro="" textlink="">
          <xdr:nvSpPr>
            <xdr:cNvPr id="11" name="TextBox 5">
              <a:extLst>
                <a:ext uri="{FF2B5EF4-FFF2-40B4-BE49-F238E27FC236}">
                  <a16:creationId xmlns:a16="http://schemas.microsoft.com/office/drawing/2014/main" id="{3DF26B20-A0FD-4A4E-9865-46AC5DB98EDF}"/>
                </a:ext>
              </a:extLst>
            </xdr:cNvPr>
            <xdr:cNvSpPr txBox="1"/>
          </xdr:nvSpPr>
          <xdr:spPr>
            <a:xfrm>
              <a:off x="0" y="3286125"/>
              <a:ext cx="4516075" cy="9508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 sz="1200" b="0" i="0">
                  <a:latin typeface="Cambria Math" panose="02040503050406030204" pitchFamily="18" charset="0"/>
                </a:rPr>
                <a:t>𝐼_𝜎</a:t>
              </a:r>
              <a:r>
                <a:rPr lang="en-US" sz="1200" b="0" i="0">
                  <a:latin typeface="Cambria Math" panose="02040503050406030204" pitchFamily="18" charset="0"/>
                </a:rPr>
                <a:t>=</a:t>
              </a:r>
              <a:r>
                <a:rPr lang="en-CA" sz="1200" b="0" i="0">
                  <a:latin typeface="Cambria Math" panose="02040503050406030204" pitchFamily="18" charset="0"/>
                </a:rPr>
                <a:t>1/𝜋 [█(</a:t>
              </a:r>
              <a:r>
                <a:rPr lang="en-CA" sz="1200" i="0">
                  <a:latin typeface="Cambria Math" panose="02040503050406030204" pitchFamily="18" charset="0"/>
                </a:rPr>
                <a:t>tan^(−1)⁡〖(𝑧/(𝑥−𝐵/2))−〗 tan^(−1) (𝑧/(𝑥+𝐵/2))@</a:t>
              </a:r>
              <a:r>
                <a:rPr lang="en-CA" sz="1200" b="0" i="0">
                  <a:latin typeface="Cambria Math" panose="02040503050406030204" pitchFamily="18" charset="0"/>
                </a:rPr>
                <a:t>−𝐵𝑧 (</a:t>
              </a:r>
              <a:r>
                <a:rPr lang="en-CA" sz="1200" i="0">
                  <a:latin typeface="Cambria Math" panose="02040503050406030204" pitchFamily="18" charset="0"/>
                </a:rPr>
                <a:t>𝑥^2−𝑧^2−(𝐵^2/4))/( (𝑥^2+𝑧^2−𝐵^2/4)^2+𝐵^2 𝑧^2 ))]</a:t>
              </a:r>
              <a:r>
                <a:rPr lang="en-US" sz="1200"/>
                <a:t>   </a:t>
              </a:r>
              <a:r>
                <a:rPr lang="en-US" sz="1100"/>
                <a:t>(6.7)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100012</xdr:rowOff>
    </xdr:from>
    <xdr:to>
      <xdr:col>3</xdr:col>
      <xdr:colOff>309563</xdr:colOff>
      <xdr:row>20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5112"/>
          <a:ext cx="2433638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395287</xdr:colOff>
      <xdr:row>12</xdr:row>
      <xdr:rowOff>171450</xdr:rowOff>
    </xdr:from>
    <xdr:to>
      <xdr:col>0</xdr:col>
      <xdr:colOff>790575</xdr:colOff>
      <xdr:row>14</xdr:row>
      <xdr:rowOff>119063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" y="2314575"/>
          <a:ext cx="395288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257175</xdr:colOff>
      <xdr:row>12</xdr:row>
      <xdr:rowOff>100012</xdr:rowOff>
    </xdr:from>
    <xdr:to>
      <xdr:col>2</xdr:col>
      <xdr:colOff>23813</xdr:colOff>
      <xdr:row>14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243137"/>
          <a:ext cx="376238" cy="385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219075</xdr:colOff>
      <xdr:row>4</xdr:row>
      <xdr:rowOff>29936</xdr:rowOff>
    </xdr:from>
    <xdr:ext cx="50815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219075" y="63953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19075" y="63953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𝑞 ̅(𝑘𝑃𝑎)=</a:t>
              </a:r>
              <a:endParaRPr lang="en-CA" sz="9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276225</xdr:colOff>
      <xdr:row>3</xdr:row>
      <xdr:rowOff>29935</xdr:rowOff>
    </xdr:from>
    <xdr:ext cx="514115" cy="166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>
            <a:xfrm>
              <a:off x="276225" y="44903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76225" y="44903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𝐷_𝑓 (𝑚)=</a:t>
              </a:r>
              <a:endParaRPr lang="en-CA" sz="10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205468</xdr:colOff>
      <xdr:row>5</xdr:row>
      <xdr:rowOff>53067</xdr:rowOff>
    </xdr:from>
    <xdr:ext cx="589970" cy="127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205468" y="853167"/>
              <a:ext cx="589970" cy="127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8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05468" y="853167"/>
              <a:ext cx="589970" cy="127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8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𝛾(𝑘𝑁/𝑚^3)=</a:t>
              </a:r>
              <a:endParaRPr lang="en-CA" sz="8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76200</xdr:colOff>
      <xdr:row>2</xdr:row>
      <xdr:rowOff>28575</xdr:rowOff>
    </xdr:from>
    <xdr:ext cx="50815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600200" y="447675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600200" y="447675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2</xdr:col>
      <xdr:colOff>9525</xdr:colOff>
      <xdr:row>3</xdr:row>
      <xdr:rowOff>28575</xdr:rowOff>
    </xdr:from>
    <xdr:ext cx="711285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 txBox="1"/>
          </xdr:nvSpPr>
          <xdr:spPr>
            <a:xfrm>
              <a:off x="1533525" y="638175"/>
              <a:ext cx="71128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533525" y="638175"/>
              <a:ext cx="71128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 ̅−𝑞(𝑘𝑃𝑎)=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200025</xdr:colOff>
      <xdr:row>6</xdr:row>
      <xdr:rowOff>19050</xdr:rowOff>
    </xdr:from>
    <xdr:ext cx="54220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>
            <a:xfrm>
              <a:off x="200025" y="1009650"/>
              <a:ext cx="5422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00025" y="1009650"/>
              <a:ext cx="5422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𝐷_𝑤 (𝑚)=</a:t>
              </a:r>
              <a:endParaRPr lang="en-CA" sz="10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workbookViewId="0">
      <selection activeCell="K6" sqref="K6"/>
    </sheetView>
  </sheetViews>
  <sheetFormatPr baseColWidth="10" defaultColWidth="9" defaultRowHeight="14" x14ac:dyDescent="0.15"/>
  <cols>
    <col min="1" max="1" width="9" style="87"/>
    <col min="2" max="2" width="13.5" style="87" bestFit="1" customWidth="1"/>
    <col min="3" max="3" width="15.6640625" style="87" customWidth="1"/>
    <col min="4" max="4" width="19.5" style="87" customWidth="1"/>
    <col min="5" max="5" width="15" style="87" bestFit="1" customWidth="1"/>
    <col min="6" max="6" width="17" style="87" bestFit="1" customWidth="1"/>
    <col min="7" max="9" width="9" style="87"/>
    <col min="10" max="10" width="13.5" style="87" bestFit="1" customWidth="1"/>
    <col min="11" max="12" width="16" style="87" customWidth="1"/>
    <col min="13" max="13" width="14.83203125" style="87" customWidth="1"/>
    <col min="14" max="14" width="12.5" style="87" customWidth="1"/>
    <col min="15" max="15" width="18.5" style="87" bestFit="1" customWidth="1"/>
    <col min="16" max="17" width="19.83203125" style="87" bestFit="1" customWidth="1"/>
    <col min="18" max="16384" width="9" style="87"/>
  </cols>
  <sheetData>
    <row r="1" spans="1:13" x14ac:dyDescent="0.15">
      <c r="A1" s="88" t="s">
        <v>0</v>
      </c>
    </row>
    <row r="2" spans="1:13" ht="18" x14ac:dyDescent="0.25">
      <c r="A2" s="89" t="s">
        <v>1</v>
      </c>
      <c r="B2" s="87" t="s">
        <v>2</v>
      </c>
      <c r="C2" s="87" t="s">
        <v>3</v>
      </c>
      <c r="D2" s="90">
        <v>15</v>
      </c>
      <c r="E2" s="87" t="s">
        <v>4</v>
      </c>
      <c r="F2" s="90">
        <f>D2*0.3048</f>
        <v>4.5720000000000001</v>
      </c>
    </row>
    <row r="3" spans="1:13" x14ac:dyDescent="0.15">
      <c r="B3" s="87" t="s">
        <v>5</v>
      </c>
      <c r="C3" s="87" t="s">
        <v>6</v>
      </c>
      <c r="D3" s="90">
        <v>17</v>
      </c>
    </row>
    <row r="4" spans="1:13" ht="18" x14ac:dyDescent="0.25">
      <c r="B4" s="87" t="s">
        <v>7</v>
      </c>
      <c r="C4" s="87" t="s">
        <v>8</v>
      </c>
      <c r="D4" s="90">
        <v>19</v>
      </c>
    </row>
    <row r="6" spans="1:13" ht="18" x14ac:dyDescent="0.25">
      <c r="A6" s="89" t="s">
        <v>9</v>
      </c>
      <c r="B6" s="87" t="s">
        <v>10</v>
      </c>
      <c r="C6" s="87" t="s">
        <v>11</v>
      </c>
      <c r="D6" s="90">
        <v>18</v>
      </c>
      <c r="E6" s="87" t="s">
        <v>12</v>
      </c>
      <c r="F6" s="90">
        <f>D6*0.0254</f>
        <v>0.4572</v>
      </c>
    </row>
    <row r="7" spans="1:13" ht="18" x14ac:dyDescent="0.25">
      <c r="A7" s="89"/>
      <c r="C7" s="87" t="s">
        <v>13</v>
      </c>
      <c r="D7" s="90">
        <v>150</v>
      </c>
      <c r="E7" s="87" t="s">
        <v>14</v>
      </c>
      <c r="F7" s="91">
        <f>D7/62.4*9.81</f>
        <v>23.58173076923077</v>
      </c>
      <c r="L7" s="124"/>
      <c r="M7" s="124"/>
    </row>
    <row r="8" spans="1:13" x14ac:dyDescent="0.15">
      <c r="A8" s="89"/>
      <c r="C8" s="87" t="s">
        <v>15</v>
      </c>
      <c r="D8" s="90">
        <v>0.1</v>
      </c>
      <c r="F8" s="91"/>
    </row>
    <row r="9" spans="1:13" x14ac:dyDescent="0.15">
      <c r="A9" s="89"/>
      <c r="D9" s="90"/>
      <c r="F9" s="91"/>
    </row>
    <row r="10" spans="1:13" x14ac:dyDescent="0.15">
      <c r="C10" s="87" t="s">
        <v>16</v>
      </c>
      <c r="D10" s="87" t="s">
        <v>17</v>
      </c>
      <c r="E10" s="87" t="s">
        <v>18</v>
      </c>
      <c r="F10" s="87" t="s">
        <v>19</v>
      </c>
    </row>
    <row r="11" spans="1:13" x14ac:dyDescent="0.15">
      <c r="B11" s="87" t="s">
        <v>20</v>
      </c>
      <c r="C11" s="97">
        <v>7</v>
      </c>
      <c r="D11" s="97">
        <f>+C11*0.3048</f>
        <v>2.1335999999999999</v>
      </c>
      <c r="E11" s="90">
        <f>C11</f>
        <v>7</v>
      </c>
      <c r="F11" s="90">
        <f>D11</f>
        <v>2.1335999999999999</v>
      </c>
      <c r="L11" s="90"/>
    </row>
    <row r="12" spans="1:13" x14ac:dyDescent="0.15">
      <c r="B12" s="87" t="s">
        <v>21</v>
      </c>
      <c r="C12" s="97">
        <v>1.5</v>
      </c>
      <c r="D12" s="97">
        <f>+C12*0.3048</f>
        <v>0.45720000000000005</v>
      </c>
      <c r="E12" s="90">
        <f>C12*10</f>
        <v>15</v>
      </c>
      <c r="F12" s="90">
        <f>D12</f>
        <v>0.45720000000000005</v>
      </c>
    </row>
    <row r="14" spans="1:13" x14ac:dyDescent="0.15">
      <c r="C14" s="125" t="s">
        <v>22</v>
      </c>
      <c r="D14" s="125"/>
      <c r="E14" s="125"/>
      <c r="F14" s="125"/>
      <c r="G14" s="125"/>
      <c r="H14" s="88"/>
      <c r="I14" s="125" t="s">
        <v>23</v>
      </c>
      <c r="J14" s="125"/>
    </row>
    <row r="15" spans="1:13" ht="18" x14ac:dyDescent="0.25">
      <c r="A15" s="88" t="s">
        <v>24</v>
      </c>
      <c r="C15" s="88" t="s">
        <v>25</v>
      </c>
      <c r="D15" s="88" t="s">
        <v>26</v>
      </c>
      <c r="E15" s="88" t="s">
        <v>27</v>
      </c>
      <c r="F15" s="88" t="s">
        <v>28</v>
      </c>
      <c r="G15" s="87" t="s">
        <v>29</v>
      </c>
      <c r="H15" s="88" t="s">
        <v>30</v>
      </c>
      <c r="I15" s="88" t="s">
        <v>25</v>
      </c>
      <c r="J15" s="88" t="s">
        <v>31</v>
      </c>
    </row>
    <row r="16" spans="1:13" x14ac:dyDescent="0.15">
      <c r="B16" s="87" t="s">
        <v>20</v>
      </c>
      <c r="C16" s="90">
        <v>3</v>
      </c>
      <c r="D16" s="92">
        <f>'CPT C9 &amp; Bearing Capacity'!Z17</f>
        <v>245.746778619515</v>
      </c>
      <c r="E16" s="93">
        <f>'CPT C9 &amp; Bearing Capacity'!Z18</f>
        <v>1118.7005173940374</v>
      </c>
      <c r="F16" s="93">
        <f>'CPT C9 &amp; Bearing Capacity'!AB18</f>
        <v>1027.6403785636123</v>
      </c>
      <c r="G16" s="93">
        <f>F16/D11^2</f>
        <v>225.74344847862019</v>
      </c>
      <c r="H16" s="93" t="str">
        <f>IF(F16&lt;E16, "Pass", "Fail")</f>
        <v>Pass</v>
      </c>
      <c r="I16" s="90">
        <v>1.5</v>
      </c>
      <c r="J16" s="92">
        <f>'CPT C9 &amp; Bearing Capacity'!Y31</f>
        <v>408.95820859480835</v>
      </c>
    </row>
    <row r="17" spans="1:15" x14ac:dyDescent="0.15">
      <c r="B17" s="87" t="s">
        <v>21</v>
      </c>
      <c r="C17" s="90">
        <v>3</v>
      </c>
      <c r="D17" s="92">
        <f>'CPT C9 &amp; Bearing Capacity'!AE17</f>
        <v>121.04689198792271</v>
      </c>
      <c r="E17" s="93">
        <f>'CPT C9 &amp; Bearing Capacity'!AE18</f>
        <v>55.342639016878266</v>
      </c>
      <c r="F17" s="93">
        <f>'CPT C9 &amp; Bearing Capacity'!AG18</f>
        <v>77.895211838168791</v>
      </c>
      <c r="G17" s="93">
        <f>F17/D12</f>
        <v>170.37447908610844</v>
      </c>
      <c r="H17" s="93" t="str">
        <f>IF(F17&lt;E17, "Pass", "Fail")</f>
        <v>Fail</v>
      </c>
    </row>
    <row r="18" spans="1:15" x14ac:dyDescent="0.15">
      <c r="C18" s="125" t="s">
        <v>32</v>
      </c>
      <c r="D18" s="125"/>
      <c r="E18" s="125"/>
      <c r="F18" s="88"/>
    </row>
    <row r="19" spans="1:15" ht="30" x14ac:dyDescent="0.15">
      <c r="C19" s="94" t="s">
        <v>33</v>
      </c>
      <c r="D19" s="94" t="s">
        <v>34</v>
      </c>
      <c r="E19" s="94" t="s">
        <v>35</v>
      </c>
      <c r="F19" s="88" t="s">
        <v>30</v>
      </c>
    </row>
    <row r="20" spans="1:15" x14ac:dyDescent="0.15">
      <c r="B20" s="87" t="s">
        <v>20</v>
      </c>
      <c r="C20" s="92">
        <f>'Schmertman''s method (Square)'!$I$11</f>
        <v>1444.3256567075191</v>
      </c>
      <c r="D20" s="92">
        <f>'Modulus based method (square)'!W2</f>
        <v>246.59838149478293</v>
      </c>
      <c r="E20" s="92">
        <f>'Modulus based method (square)'!X2</f>
        <v>650.03937625774029</v>
      </c>
      <c r="F20" s="93" t="str">
        <f>IF(MAX(C20,D20,E20)&lt;25, "Pass", "Fail")</f>
        <v>Fail</v>
      </c>
    </row>
    <row r="21" spans="1:15" x14ac:dyDescent="0.15">
      <c r="B21" s="87" t="s">
        <v>21</v>
      </c>
      <c r="C21" s="92">
        <f>'Schmertman''s method (Strip)'!I11</f>
        <v>165.9100761968557</v>
      </c>
      <c r="D21" s="92">
        <f>'Modulus based method (strip)'!W2</f>
        <v>91.086603782585485</v>
      </c>
      <c r="E21" s="92">
        <f>'Modulus based method (strip)'!X2</f>
        <v>235.80848834755309</v>
      </c>
      <c r="F21" s="93" t="str">
        <f>IF(MAX(C21,D21,E21)&lt;25, "Pass", "Fail")</f>
        <v>Fail</v>
      </c>
    </row>
    <row r="22" spans="1:15" x14ac:dyDescent="0.15">
      <c r="C22" s="95"/>
      <c r="D22" s="95"/>
      <c r="E22" s="95"/>
      <c r="F22" s="96"/>
    </row>
    <row r="23" spans="1:15" x14ac:dyDescent="0.15">
      <c r="A23" s="88" t="s">
        <v>36</v>
      </c>
      <c r="G23" s="125" t="s">
        <v>37</v>
      </c>
      <c r="H23" s="125"/>
      <c r="I23" s="125"/>
      <c r="J23" s="125"/>
      <c r="K23" s="125" t="s">
        <v>38</v>
      </c>
      <c r="L23" s="125"/>
      <c r="M23" s="125"/>
      <c r="N23" s="125"/>
    </row>
    <row r="24" spans="1:15" ht="30" x14ac:dyDescent="0.15">
      <c r="B24" s="87" t="s">
        <v>20</v>
      </c>
      <c r="C24" s="87" t="s">
        <v>16</v>
      </c>
      <c r="D24" s="87" t="s">
        <v>17</v>
      </c>
      <c r="E24" s="87" t="s">
        <v>18</v>
      </c>
      <c r="F24" s="87" t="s">
        <v>19</v>
      </c>
      <c r="G24" s="88" t="s">
        <v>39</v>
      </c>
      <c r="H24" s="88" t="s">
        <v>40</v>
      </c>
      <c r="I24" s="88" t="s">
        <v>30</v>
      </c>
      <c r="J24" s="88" t="s">
        <v>31</v>
      </c>
      <c r="K24" s="94" t="s">
        <v>33</v>
      </c>
      <c r="L24" s="94" t="s">
        <v>34</v>
      </c>
      <c r="M24" s="94" t="s">
        <v>35</v>
      </c>
      <c r="N24" s="88" t="s">
        <v>30</v>
      </c>
      <c r="O24" s="87" t="s">
        <v>41</v>
      </c>
    </row>
    <row r="25" spans="1:15" x14ac:dyDescent="0.15">
      <c r="C25" s="87">
        <v>2</v>
      </c>
      <c r="D25" s="87">
        <f>+C25*0.3048</f>
        <v>0.60960000000000003</v>
      </c>
      <c r="E25" s="87">
        <f>C25</f>
        <v>2</v>
      </c>
      <c r="F25" s="87">
        <f>D25</f>
        <v>0.60960000000000003</v>
      </c>
      <c r="G25" s="87">
        <v>412</v>
      </c>
      <c r="H25" s="87">
        <v>2644</v>
      </c>
      <c r="I25" s="87" t="s">
        <v>42</v>
      </c>
      <c r="J25" s="87">
        <v>449</v>
      </c>
      <c r="K25" s="87">
        <v>282</v>
      </c>
      <c r="L25" s="87">
        <v>92</v>
      </c>
      <c r="M25" s="87">
        <v>80</v>
      </c>
      <c r="N25" s="87" t="s">
        <v>42</v>
      </c>
      <c r="O25" s="87">
        <v>25</v>
      </c>
    </row>
    <row r="26" spans="1:15" x14ac:dyDescent="0.15">
      <c r="C26" s="87">
        <v>4</v>
      </c>
      <c r="D26" s="87">
        <f t="shared" ref="D26:D28" si="0">+C26*0.3048</f>
        <v>1.2192000000000001</v>
      </c>
      <c r="E26" s="87">
        <f t="shared" ref="E26:E28" si="1">C26</f>
        <v>4</v>
      </c>
      <c r="F26" s="87">
        <f t="shared" ref="F26:F28" si="2">D26</f>
        <v>1.2192000000000001</v>
      </c>
      <c r="G26" s="87">
        <v>503</v>
      </c>
      <c r="H26" s="87">
        <v>669</v>
      </c>
      <c r="I26" s="87" t="s">
        <v>42</v>
      </c>
      <c r="J26" s="87">
        <v>456</v>
      </c>
      <c r="K26" s="87">
        <v>54</v>
      </c>
      <c r="L26" s="87">
        <v>37</v>
      </c>
      <c r="M26" s="87">
        <v>31</v>
      </c>
      <c r="N26" s="87" t="s">
        <v>42</v>
      </c>
      <c r="O26" s="87">
        <v>25</v>
      </c>
    </row>
    <row r="27" spans="1:15" x14ac:dyDescent="0.15">
      <c r="C27" s="87">
        <v>6</v>
      </c>
      <c r="D27" s="87">
        <f t="shared" si="0"/>
        <v>1.8288000000000002</v>
      </c>
      <c r="E27" s="87">
        <f t="shared" si="1"/>
        <v>6</v>
      </c>
      <c r="F27" s="87">
        <f t="shared" si="2"/>
        <v>1.8288000000000002</v>
      </c>
      <c r="G27" s="87">
        <v>573</v>
      </c>
      <c r="H27" s="87">
        <v>303</v>
      </c>
      <c r="I27" s="87" t="s">
        <v>43</v>
      </c>
      <c r="J27" s="87">
        <v>466</v>
      </c>
      <c r="K27" s="87">
        <v>23</v>
      </c>
      <c r="L27" s="87">
        <v>22</v>
      </c>
      <c r="M27" s="87">
        <v>17</v>
      </c>
      <c r="N27" s="87" t="s">
        <v>43</v>
      </c>
      <c r="O27" s="87">
        <v>25</v>
      </c>
    </row>
    <row r="28" spans="1:15" x14ac:dyDescent="0.15">
      <c r="C28" s="87">
        <v>8</v>
      </c>
      <c r="D28" s="87">
        <f t="shared" si="0"/>
        <v>2.4384000000000001</v>
      </c>
      <c r="E28" s="87">
        <f t="shared" si="1"/>
        <v>8</v>
      </c>
      <c r="F28" s="87">
        <f t="shared" si="2"/>
        <v>2.4384000000000001</v>
      </c>
      <c r="G28" s="87">
        <v>637</v>
      </c>
      <c r="H28" s="87">
        <v>175</v>
      </c>
      <c r="I28" s="87" t="s">
        <v>43</v>
      </c>
      <c r="J28" s="87">
        <v>480</v>
      </c>
      <c r="K28" s="87">
        <v>12</v>
      </c>
      <c r="L28" s="87">
        <v>15</v>
      </c>
      <c r="M28" s="87">
        <v>12</v>
      </c>
      <c r="N28" s="87" t="s">
        <v>43</v>
      </c>
      <c r="O28" s="87">
        <v>25</v>
      </c>
    </row>
    <row r="31" spans="1:15" ht="32" x14ac:dyDescent="0.25">
      <c r="B31" s="87" t="s">
        <v>44</v>
      </c>
      <c r="C31" s="87" t="s">
        <v>16</v>
      </c>
      <c r="D31" s="87" t="s">
        <v>17</v>
      </c>
      <c r="E31" s="87" t="s">
        <v>18</v>
      </c>
      <c r="F31" s="87" t="s">
        <v>19</v>
      </c>
      <c r="G31" s="88" t="s">
        <v>26</v>
      </c>
      <c r="H31" s="88" t="s">
        <v>45</v>
      </c>
      <c r="I31" s="88" t="s">
        <v>30</v>
      </c>
      <c r="J31" s="88" t="s">
        <v>31</v>
      </c>
      <c r="K31" s="94" t="s">
        <v>33</v>
      </c>
      <c r="L31" s="94" t="s">
        <v>34</v>
      </c>
      <c r="M31" s="94" t="s">
        <v>35</v>
      </c>
      <c r="N31" s="88" t="s">
        <v>30</v>
      </c>
    </row>
    <row r="32" spans="1:15" x14ac:dyDescent="0.15">
      <c r="C32" s="87">
        <v>1.5</v>
      </c>
      <c r="D32" s="87">
        <f>+C32*0.3048</f>
        <v>0.45720000000000005</v>
      </c>
      <c r="E32" s="87">
        <f>C32*10</f>
        <v>15</v>
      </c>
      <c r="F32" s="87">
        <f>D32</f>
        <v>0.45720000000000005</v>
      </c>
      <c r="G32" s="87">
        <v>266</v>
      </c>
      <c r="H32" s="87">
        <v>170</v>
      </c>
      <c r="I32" s="87" t="s">
        <v>43</v>
      </c>
      <c r="K32" s="87">
        <v>4.8</v>
      </c>
      <c r="L32" s="87">
        <v>8.1</v>
      </c>
      <c r="M32" s="87">
        <v>6.6</v>
      </c>
      <c r="N32" s="87" t="s">
        <v>43</v>
      </c>
    </row>
    <row r="33" spans="3:6" x14ac:dyDescent="0.15">
      <c r="C33" s="87">
        <v>4</v>
      </c>
      <c r="D33" s="87">
        <f t="shared" ref="D33" si="3">+C33*0.3048</f>
        <v>1.2192000000000001</v>
      </c>
      <c r="E33" s="87">
        <f t="shared" ref="E33:E35" si="4">C33*10</f>
        <v>40</v>
      </c>
      <c r="F33" s="87">
        <f t="shared" ref="F33:F35" si="5">D33</f>
        <v>1.2192000000000001</v>
      </c>
    </row>
    <row r="34" spans="3:6" x14ac:dyDescent="0.15">
      <c r="C34" s="87">
        <v>6</v>
      </c>
      <c r="D34" s="87">
        <f t="shared" ref="D34" si="6">+C34*0.3048</f>
        <v>1.8288000000000002</v>
      </c>
      <c r="E34" s="87">
        <f t="shared" si="4"/>
        <v>60</v>
      </c>
      <c r="F34" s="87">
        <f t="shared" si="5"/>
        <v>1.8288000000000002</v>
      </c>
    </row>
    <row r="35" spans="3:6" x14ac:dyDescent="0.15">
      <c r="C35" s="87">
        <v>8</v>
      </c>
      <c r="D35" s="87">
        <f t="shared" ref="D35" si="7">+C35*0.3048</f>
        <v>2.4384000000000001</v>
      </c>
      <c r="E35" s="87">
        <f t="shared" si="4"/>
        <v>80</v>
      </c>
      <c r="F35" s="87">
        <f t="shared" si="5"/>
        <v>2.4384000000000001</v>
      </c>
    </row>
  </sheetData>
  <mergeCells count="6">
    <mergeCell ref="L7:M7"/>
    <mergeCell ref="C14:G14"/>
    <mergeCell ref="I14:J14"/>
    <mergeCell ref="C18:E18"/>
    <mergeCell ref="G23:J23"/>
    <mergeCell ref="K23:N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27" sqref="Q27"/>
    </sheetView>
  </sheetViews>
  <sheetFormatPr baseColWidth="10" defaultColWidth="9.1640625" defaultRowHeight="15" x14ac:dyDescent="0.2"/>
  <cols>
    <col min="1" max="16384" width="9.1640625" style="98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12"/>
  <sheetViews>
    <sheetView topLeftCell="L1" zoomScale="125" zoomScaleNormal="115" workbookViewId="0">
      <pane ySplit="2" topLeftCell="A3" activePane="bottomLeft" state="frozen"/>
      <selection activeCell="G1" sqref="G1"/>
      <selection pane="bottomLeft" activeCell="F27" sqref="F27"/>
    </sheetView>
  </sheetViews>
  <sheetFormatPr baseColWidth="10" defaultColWidth="9.1640625" defaultRowHeight="15" x14ac:dyDescent="0.2"/>
  <cols>
    <col min="1" max="1" width="10" style="102" bestFit="1" customWidth="1"/>
    <col min="2" max="5" width="9.1640625" style="102"/>
    <col min="6" max="6" width="11.83203125" style="102" bestFit="1" customWidth="1"/>
    <col min="7" max="7" width="9.1640625" style="102"/>
    <col min="8" max="9" width="9.83203125" style="102" customWidth="1"/>
    <col min="10" max="10" width="9.83203125" style="102" bestFit="1" customWidth="1"/>
    <col min="11" max="11" width="10" style="102" bestFit="1" customWidth="1"/>
    <col min="12" max="12" width="9.1640625" style="102"/>
    <col min="13" max="13" width="10.33203125" style="102" bestFit="1" customWidth="1"/>
    <col min="14" max="17" width="10.33203125" style="102" customWidth="1"/>
    <col min="18" max="18" width="9.1640625" style="102"/>
    <col min="19" max="19" width="10.1640625" style="102" bestFit="1" customWidth="1"/>
    <col min="20" max="20" width="9.1640625" style="102"/>
    <col min="21" max="21" width="25.83203125" style="39" bestFit="1" customWidth="1"/>
    <col min="22" max="24" width="9.1640625" style="102"/>
    <col min="25" max="25" width="13.33203125" style="39" bestFit="1" customWidth="1"/>
    <col min="26" max="26" width="11.1640625" style="39" bestFit="1" customWidth="1"/>
    <col min="27" max="27" width="11.33203125" style="39" customWidth="1"/>
    <col min="28" max="28" width="18.5" style="39" bestFit="1" customWidth="1"/>
    <col min="29" max="30" width="9.1640625" style="39"/>
    <col min="31" max="31" width="9.83203125" style="39" bestFit="1" customWidth="1"/>
    <col min="32" max="32" width="12.33203125" style="39" bestFit="1" customWidth="1"/>
    <col min="33" max="33" width="13" style="39" bestFit="1" customWidth="1"/>
    <col min="34" max="16384" width="9.1640625" style="39"/>
  </cols>
  <sheetData>
    <row r="1" spans="1:33" ht="17" x14ac:dyDescent="0.2">
      <c r="A1" s="103" t="s">
        <v>46</v>
      </c>
      <c r="B1" s="102">
        <f>Summary!F2</f>
        <v>4.5720000000000001</v>
      </c>
      <c r="S1" s="102" t="s">
        <v>47</v>
      </c>
      <c r="T1" s="102">
        <f>Summary!D6</f>
        <v>18</v>
      </c>
      <c r="U1" s="39" t="s">
        <v>48</v>
      </c>
      <c r="V1" s="102">
        <f>Summary!F6</f>
        <v>0.4572</v>
      </c>
      <c r="Y1" s="39" t="s">
        <v>49</v>
      </c>
      <c r="Z1" s="47">
        <f>Summary!C11</f>
        <v>7</v>
      </c>
      <c r="AA1" s="39" t="s">
        <v>50</v>
      </c>
      <c r="AB1" s="47">
        <f>Summary!D11</f>
        <v>2.1335999999999999</v>
      </c>
      <c r="AD1" s="39" t="s">
        <v>51</v>
      </c>
      <c r="AE1" s="48">
        <f>Summary!C12</f>
        <v>1.5</v>
      </c>
      <c r="AF1" s="39" t="s">
        <v>52</v>
      </c>
      <c r="AG1" s="48">
        <f>+AE1*0.3048</f>
        <v>0.45720000000000005</v>
      </c>
    </row>
    <row r="2" spans="1:33" ht="17" x14ac:dyDescent="0.2">
      <c r="A2" s="102" t="s">
        <v>53</v>
      </c>
      <c r="B2" s="102" t="s">
        <v>54</v>
      </c>
      <c r="C2" s="102" t="s">
        <v>55</v>
      </c>
      <c r="D2" s="102" t="s">
        <v>56</v>
      </c>
      <c r="E2" s="102" t="s">
        <v>57</v>
      </c>
      <c r="F2" s="102" t="s">
        <v>156</v>
      </c>
      <c r="G2" s="102" t="s">
        <v>58</v>
      </c>
      <c r="H2" s="102" t="s">
        <v>59</v>
      </c>
      <c r="I2" s="102" t="s">
        <v>60</v>
      </c>
      <c r="J2" s="102" t="s">
        <v>61</v>
      </c>
      <c r="K2" s="102" t="s">
        <v>62</v>
      </c>
      <c r="L2" s="102" t="s">
        <v>63</v>
      </c>
      <c r="M2" s="102" t="s">
        <v>64</v>
      </c>
      <c r="N2" s="102" t="s">
        <v>65</v>
      </c>
      <c r="O2" s="102" t="s">
        <v>66</v>
      </c>
      <c r="P2" s="102" t="s">
        <v>67</v>
      </c>
      <c r="Q2" s="102" t="s">
        <v>68</v>
      </c>
      <c r="R2" s="104" t="s">
        <v>69</v>
      </c>
      <c r="S2" s="104" t="s">
        <v>70</v>
      </c>
      <c r="T2" s="104" t="s">
        <v>71</v>
      </c>
      <c r="U2" s="41" t="s">
        <v>72</v>
      </c>
      <c r="V2" s="102" t="s">
        <v>73</v>
      </c>
      <c r="W2" s="102" t="s">
        <v>74</v>
      </c>
      <c r="X2" s="103" t="s">
        <v>75</v>
      </c>
      <c r="Y2" s="103" t="s">
        <v>76</v>
      </c>
      <c r="Z2" s="103" t="s">
        <v>77</v>
      </c>
      <c r="AA2" s="103" t="s">
        <v>78</v>
      </c>
      <c r="AB2" s="102"/>
      <c r="AC2" s="102"/>
      <c r="AD2" s="102"/>
      <c r="AE2" s="102"/>
      <c r="AF2" s="102"/>
      <c r="AG2" s="102"/>
    </row>
    <row r="3" spans="1:33" x14ac:dyDescent="0.2">
      <c r="A3">
        <v>0</v>
      </c>
      <c r="B3">
        <v>0.56799999999999995</v>
      </c>
      <c r="C3">
        <v>-1</v>
      </c>
      <c r="D3">
        <v>1</v>
      </c>
      <c r="E3" s="102">
        <v>0.6</v>
      </c>
      <c r="F3" s="102">
        <f>IF(C3=0,1,ABS(C3))</f>
        <v>1</v>
      </c>
      <c r="G3" s="102">
        <f>+B3*1000+D3*(1-E3)</f>
        <v>568.4</v>
      </c>
      <c r="H3" s="102">
        <f>+A4-A3</f>
        <v>0.02</v>
      </c>
      <c r="I3" s="102">
        <f>+A3+H3/2</f>
        <v>0.01</v>
      </c>
      <c r="J3" s="102">
        <f t="shared" ref="J3" si="0">IF(I3&lt;$B$1,17,19)</f>
        <v>17</v>
      </c>
      <c r="K3" s="102">
        <f>+J3*I3</f>
        <v>0.17</v>
      </c>
      <c r="L3" s="102">
        <f>IF(I3&lt;$B$1,0,9.81*(I3-$B$1))</f>
        <v>0</v>
      </c>
      <c r="M3" s="105">
        <f>+K3-L3</f>
        <v>0.17</v>
      </c>
      <c r="N3" s="105">
        <f>AVERAGE(B3:B4)*1000</f>
        <v>824.00000000000011</v>
      </c>
      <c r="O3" s="105">
        <f>AVERAGE(G3:G4)</f>
        <v>824.40000000000009</v>
      </c>
      <c r="P3" s="105">
        <f>AVERAGE(F3:F4)</f>
        <v>1.5</v>
      </c>
      <c r="Q3" s="105">
        <f>AVERAGE(D3:D4)</f>
        <v>1</v>
      </c>
      <c r="R3" s="106">
        <f>(O3-K3)/M3</f>
        <v>4848.4117647058829</v>
      </c>
      <c r="S3" s="105">
        <f>+P3/(O3-K3)*100</f>
        <v>0.18198803731968016</v>
      </c>
      <c r="T3" s="105">
        <f>+SQRT((3.47-LOG(R3))^2+(1.22+LOG(S3))^2)</f>
        <v>0.52623594738598722</v>
      </c>
      <c r="U3" s="39" t="str">
        <f>(IF(T3&lt;1.31, "gravelly sand to dense sand", IF(T3&lt;2.05, "sands", IF(T3&lt;2.6, "sand mixtures", IF(T3&lt;2.95, "silt mixtures", IF(T3&lt;3.6, "clays","organic clay"))))))</f>
        <v>gravelly sand to dense sand</v>
      </c>
      <c r="V3" s="107">
        <f>DEGREES(ATAN(0.373*(LOG(O3/M3)+0.29)))</f>
        <v>56.006646690238647</v>
      </c>
      <c r="W3" s="107">
        <f>17.6+11*LOG(R3)</f>
        <v>58.141594460158579</v>
      </c>
      <c r="X3" s="107">
        <f>IF(N3/100&lt;20, 30,IF(N3/100&lt;40,30+5/20*(N3/100-20),IF(N3/100&lt;120, 35+5/80*(N3/100-40), IF(N3/100&lt;200, 40+5/80*(N3/100-120),45))))</f>
        <v>30</v>
      </c>
      <c r="Y3" s="107">
        <f>AVERAGE(X3:X93)</f>
        <v>30.198777472527471</v>
      </c>
      <c r="Z3" s="102">
        <v>0</v>
      </c>
      <c r="AA3" s="102">
        <v>0</v>
      </c>
      <c r="AB3" s="102"/>
      <c r="AC3" s="102"/>
      <c r="AD3" s="102"/>
      <c r="AE3" s="102"/>
      <c r="AF3" s="102"/>
      <c r="AG3" s="102"/>
    </row>
    <row r="4" spans="1:33" x14ac:dyDescent="0.2">
      <c r="A4">
        <v>0.02</v>
      </c>
      <c r="B4">
        <v>1.08</v>
      </c>
      <c r="C4">
        <v>-2</v>
      </c>
      <c r="D4">
        <v>1</v>
      </c>
      <c r="E4" s="102">
        <v>0.6</v>
      </c>
      <c r="F4" s="102">
        <f t="shared" ref="F4:F67" si="1">IF(C4=0,1,ABS(C4))</f>
        <v>2</v>
      </c>
      <c r="G4" s="102">
        <f t="shared" ref="G4:G67" si="2">+B4*1000+D4*(1-E4)</f>
        <v>1080.4000000000001</v>
      </c>
      <c r="H4" s="102">
        <f>+A5-A4</f>
        <v>0.02</v>
      </c>
      <c r="I4" s="102">
        <f>+A4+H4/2</f>
        <v>0.03</v>
      </c>
      <c r="J4" s="102">
        <f t="shared" ref="J4:J67" si="3">IF(I4&lt;$B$1,17,19)</f>
        <v>17</v>
      </c>
      <c r="K4" s="102">
        <f t="shared" ref="K4:K67" si="4">+J4*I4</f>
        <v>0.51</v>
      </c>
      <c r="L4" s="102">
        <f t="shared" ref="L4:L67" si="5">IF(I4&lt;$B$1,0,9.81*(I4-$B$1))</f>
        <v>0</v>
      </c>
      <c r="M4" s="105">
        <f t="shared" ref="M4:M67" si="6">+K4-L4</f>
        <v>0.51</v>
      </c>
      <c r="N4" s="105">
        <f>AVERAGE(B4:B5)*1000</f>
        <v>1392.5</v>
      </c>
      <c r="O4" s="105">
        <f>AVERAGE(G4:G5)</f>
        <v>1392.7</v>
      </c>
      <c r="P4" s="105">
        <f>AVERAGE(F4:F5)</f>
        <v>2</v>
      </c>
      <c r="Q4" s="105">
        <f>AVERAGE(D4:D5)</f>
        <v>0.5</v>
      </c>
      <c r="R4" s="106">
        <f t="shared" ref="R4:R67" si="7">(O4-K4)/M4</f>
        <v>2729.7843137254904</v>
      </c>
      <c r="S4" s="105">
        <f t="shared" ref="S4:S67" si="8">+P4/(O4-K4)*100</f>
        <v>0.14365855235276792</v>
      </c>
      <c r="T4" s="105">
        <f t="shared" ref="T4:T67" si="9">+SQRT((3.47-LOG(R4))^2+(1.22+LOG(S4))^2)</f>
        <v>0.37884870317197411</v>
      </c>
      <c r="U4" s="39" t="str">
        <f t="shared" ref="U4:U67" si="10">(IF(T4&lt;1.31, "gravelly sand to dense sand", IF(T4&lt;2.05, "sands", IF(T4&lt;2.6, "sand mixtures", IF(T4&lt;2.95, "silt mixtures", IF(T4&lt;3.6, "clays","organic clay"))))))</f>
        <v>gravelly sand to dense sand</v>
      </c>
      <c r="V4" s="107">
        <f t="shared" ref="V4:V67" si="11">DEGREES(ATAN(0.373*(LOG(O4/M4)+0.29)))</f>
        <v>54.265983705499515</v>
      </c>
      <c r="W4" s="107">
        <f t="shared" ref="W4:W67" si="12">17.6+11*LOG(R4)</f>
        <v>55.397411672154298</v>
      </c>
      <c r="X4" s="107">
        <f t="shared" ref="X4:X67" si="13">IF(N4/100&lt;20, 30,IF(N4/100&lt;40,30+5/20*(N4/100-20),IF(N4/100&lt;120, 35+5/80*(N4/100-40), IF(N4/100&lt;200, 40+5/80*(N4/100-120),45))))</f>
        <v>30</v>
      </c>
      <c r="Y4" s="126" t="s">
        <v>20</v>
      </c>
      <c r="Z4" s="127"/>
      <c r="AA4" s="127"/>
      <c r="AB4" s="128"/>
      <c r="AC4" s="102"/>
      <c r="AD4" s="126" t="s">
        <v>44</v>
      </c>
      <c r="AE4" s="127"/>
      <c r="AF4" s="127"/>
      <c r="AG4" s="128"/>
    </row>
    <row r="5" spans="1:33" ht="17" x14ac:dyDescent="0.2">
      <c r="A5">
        <v>0.04</v>
      </c>
      <c r="B5">
        <v>1.7050000000000001</v>
      </c>
      <c r="C5">
        <v>-2</v>
      </c>
      <c r="D5">
        <v>0</v>
      </c>
      <c r="E5" s="102">
        <v>0.6</v>
      </c>
      <c r="F5" s="102">
        <f t="shared" si="1"/>
        <v>2</v>
      </c>
      <c r="G5" s="102">
        <f t="shared" si="2"/>
        <v>1705</v>
      </c>
      <c r="H5" s="102">
        <f>+A6-A5</f>
        <v>1.9999999999999997E-2</v>
      </c>
      <c r="I5" s="102">
        <f>+A5+H5/2</f>
        <v>0.05</v>
      </c>
      <c r="J5" s="102">
        <f t="shared" si="3"/>
        <v>17</v>
      </c>
      <c r="K5" s="102">
        <f t="shared" si="4"/>
        <v>0.85000000000000009</v>
      </c>
      <c r="L5" s="102">
        <f t="shared" si="5"/>
        <v>0</v>
      </c>
      <c r="M5" s="105">
        <f t="shared" si="6"/>
        <v>0.85000000000000009</v>
      </c>
      <c r="N5" s="105">
        <f>AVERAGE(B5:B6)*1000</f>
        <v>2046.0000000000002</v>
      </c>
      <c r="O5" s="105">
        <f>AVERAGE(G5:G6)</f>
        <v>2046</v>
      </c>
      <c r="P5" s="105">
        <f>AVERAGE(F5:F6)</f>
        <v>7</v>
      </c>
      <c r="Q5" s="105">
        <f>AVERAGE(D5:D6)</f>
        <v>0</v>
      </c>
      <c r="R5" s="106">
        <f t="shared" si="7"/>
        <v>2406.0588235294117</v>
      </c>
      <c r="S5" s="105">
        <f t="shared" si="8"/>
        <v>0.34227318289612008</v>
      </c>
      <c r="T5" s="105">
        <f t="shared" si="9"/>
        <v>0.75956896671110341</v>
      </c>
      <c r="U5" s="39" t="str">
        <f t="shared" si="10"/>
        <v>gravelly sand to dense sand</v>
      </c>
      <c r="V5" s="107">
        <f t="shared" si="11"/>
        <v>53.862617399715944</v>
      </c>
      <c r="W5" s="107">
        <f t="shared" si="12"/>
        <v>54.794368648819884</v>
      </c>
      <c r="X5" s="107">
        <f t="shared" si="13"/>
        <v>30.115000000000002</v>
      </c>
      <c r="Y5" s="108" t="s">
        <v>79</v>
      </c>
      <c r="Z5" s="109" t="s">
        <v>80</v>
      </c>
      <c r="AA5" s="109" t="s">
        <v>81</v>
      </c>
      <c r="AB5" s="110" t="s">
        <v>82</v>
      </c>
      <c r="AC5" s="102"/>
      <c r="AD5" s="108" t="s">
        <v>79</v>
      </c>
      <c r="AE5" s="109" t="s">
        <v>83</v>
      </c>
      <c r="AF5" s="109" t="s">
        <v>84</v>
      </c>
      <c r="AG5" s="110" t="s">
        <v>85</v>
      </c>
    </row>
    <row r="6" spans="1:33" x14ac:dyDescent="0.2">
      <c r="A6">
        <v>0.06</v>
      </c>
      <c r="B6">
        <v>2.387</v>
      </c>
      <c r="C6">
        <v>12</v>
      </c>
      <c r="D6">
        <v>0</v>
      </c>
      <c r="E6" s="102">
        <v>0.6</v>
      </c>
      <c r="F6" s="102">
        <f t="shared" si="1"/>
        <v>12</v>
      </c>
      <c r="G6" s="102">
        <f t="shared" si="2"/>
        <v>2387</v>
      </c>
      <c r="H6" s="102">
        <f>+A7-A6</f>
        <v>2.0000000000000004E-2</v>
      </c>
      <c r="I6" s="102">
        <f>+A6+H6/2</f>
        <v>7.0000000000000007E-2</v>
      </c>
      <c r="J6" s="102">
        <f t="shared" si="3"/>
        <v>17</v>
      </c>
      <c r="K6" s="102">
        <f t="shared" si="4"/>
        <v>1.1900000000000002</v>
      </c>
      <c r="L6" s="102">
        <f t="shared" si="5"/>
        <v>0</v>
      </c>
      <c r="M6" s="105">
        <f t="shared" si="6"/>
        <v>1.1900000000000002</v>
      </c>
      <c r="N6" s="105">
        <f>AVERAGE(B6:B7)*1000</f>
        <v>2965</v>
      </c>
      <c r="O6" s="105">
        <f>AVERAGE(G6:G7)</f>
        <v>2966</v>
      </c>
      <c r="P6" s="105">
        <f>AVERAGE(F6:F7)</f>
        <v>14.5</v>
      </c>
      <c r="Q6" s="105">
        <f>AVERAGE(D6:D7)</f>
        <v>2.5</v>
      </c>
      <c r="R6" s="106">
        <f t="shared" si="7"/>
        <v>2491.4369747899154</v>
      </c>
      <c r="S6" s="105">
        <f t="shared" si="8"/>
        <v>0.48907012591026072</v>
      </c>
      <c r="T6" s="105">
        <f t="shared" si="9"/>
        <v>0.91234065916250795</v>
      </c>
      <c r="U6" s="39" t="str">
        <f t="shared" si="10"/>
        <v>gravelly sand to dense sand</v>
      </c>
      <c r="V6" s="107">
        <f t="shared" si="11"/>
        <v>53.974823111353935</v>
      </c>
      <c r="W6" s="107">
        <f t="shared" si="12"/>
        <v>54.960948959570494</v>
      </c>
      <c r="X6" s="107">
        <f t="shared" si="13"/>
        <v>32.412500000000001</v>
      </c>
      <c r="Y6" s="111">
        <f>V1</f>
        <v>0.4572</v>
      </c>
      <c r="Z6" s="102">
        <f>AB1</f>
        <v>2.1335999999999999</v>
      </c>
      <c r="AA6" s="102">
        <f>+Y6/Z6</f>
        <v>0.2142857142857143</v>
      </c>
      <c r="AB6" s="112">
        <f>+Z6+Y6</f>
        <v>2.5907999999999998</v>
      </c>
      <c r="AC6" s="102"/>
      <c r="AD6" s="111">
        <f>+V1</f>
        <v>0.4572</v>
      </c>
      <c r="AE6" s="102">
        <f>+AG1</f>
        <v>0.45720000000000005</v>
      </c>
      <c r="AF6" s="102">
        <f>+AD6/AE6</f>
        <v>0.99999999999999989</v>
      </c>
      <c r="AG6" s="112">
        <f>+AE6+AD6</f>
        <v>0.9144000000000001</v>
      </c>
    </row>
    <row r="7" spans="1:33" ht="17" x14ac:dyDescent="0.2">
      <c r="A7">
        <v>0.08</v>
      </c>
      <c r="B7">
        <v>3.5430000000000001</v>
      </c>
      <c r="C7">
        <v>17</v>
      </c>
      <c r="D7">
        <v>5</v>
      </c>
      <c r="E7" s="102">
        <v>0.6</v>
      </c>
      <c r="F7" s="102">
        <f t="shared" si="1"/>
        <v>17</v>
      </c>
      <c r="G7" s="102">
        <f t="shared" si="2"/>
        <v>3545</v>
      </c>
      <c r="H7" s="102">
        <f>+A8-A7</f>
        <v>2.0000000000000004E-2</v>
      </c>
      <c r="I7" s="102">
        <f>+A7+H7/2</f>
        <v>0.09</v>
      </c>
      <c r="J7" s="102">
        <f t="shared" si="3"/>
        <v>17</v>
      </c>
      <c r="K7" s="102">
        <f t="shared" si="4"/>
        <v>1.53</v>
      </c>
      <c r="L7" s="102">
        <f t="shared" si="5"/>
        <v>0</v>
      </c>
      <c r="M7" s="105">
        <f t="shared" si="6"/>
        <v>1.53</v>
      </c>
      <c r="N7" s="105">
        <f>AVERAGE(B7:B8)*1000</f>
        <v>3543</v>
      </c>
      <c r="O7" s="105">
        <f>AVERAGE(G7:G8)</f>
        <v>3545.6</v>
      </c>
      <c r="P7" s="105">
        <f>AVERAGE(F7:F8)</f>
        <v>23.5</v>
      </c>
      <c r="Q7" s="105">
        <f>AVERAGE(D7:D8)</f>
        <v>6.5</v>
      </c>
      <c r="R7" s="106">
        <f t="shared" si="7"/>
        <v>2316.3856209150326</v>
      </c>
      <c r="S7" s="105">
        <f t="shared" si="8"/>
        <v>0.66307945384825928</v>
      </c>
      <c r="T7" s="105">
        <f t="shared" si="9"/>
        <v>1.0468636940775691</v>
      </c>
      <c r="U7" s="39" t="str">
        <f t="shared" si="10"/>
        <v>gravelly sand to dense sand</v>
      </c>
      <c r="V7" s="107">
        <f t="shared" si="11"/>
        <v>53.739709473900412</v>
      </c>
      <c r="W7" s="107">
        <f t="shared" si="12"/>
        <v>54.612919464003774</v>
      </c>
      <c r="X7" s="107">
        <f t="shared" si="13"/>
        <v>33.857500000000002</v>
      </c>
      <c r="Y7" s="113" t="s">
        <v>86</v>
      </c>
      <c r="Z7" s="109" t="s">
        <v>87</v>
      </c>
      <c r="AA7" s="109" t="s">
        <v>88</v>
      </c>
      <c r="AB7" s="110" t="s">
        <v>89</v>
      </c>
      <c r="AC7" s="102"/>
      <c r="AD7" s="113" t="s">
        <v>86</v>
      </c>
      <c r="AE7" s="109" t="s">
        <v>87</v>
      </c>
      <c r="AF7" s="109" t="s">
        <v>88</v>
      </c>
      <c r="AG7" s="110" t="s">
        <v>89</v>
      </c>
    </row>
    <row r="8" spans="1:33" x14ac:dyDescent="0.2">
      <c r="A8">
        <v>0.1</v>
      </c>
      <c r="B8">
        <v>3.5430000000000001</v>
      </c>
      <c r="C8">
        <v>30</v>
      </c>
      <c r="D8">
        <v>8</v>
      </c>
      <c r="E8" s="102">
        <v>0.6</v>
      </c>
      <c r="F8" s="102">
        <f t="shared" si="1"/>
        <v>30</v>
      </c>
      <c r="G8" s="102">
        <f t="shared" si="2"/>
        <v>3546.2</v>
      </c>
      <c r="H8" s="102">
        <f>+A9-A8</f>
        <v>1.999999999999999E-2</v>
      </c>
      <c r="I8" s="102">
        <f>+A8+H8/2</f>
        <v>0.11</v>
      </c>
      <c r="J8" s="102">
        <f t="shared" si="3"/>
        <v>17</v>
      </c>
      <c r="K8" s="102">
        <f t="shared" si="4"/>
        <v>1.87</v>
      </c>
      <c r="L8" s="102">
        <f t="shared" si="5"/>
        <v>0</v>
      </c>
      <c r="M8" s="105">
        <f t="shared" si="6"/>
        <v>1.87</v>
      </c>
      <c r="N8" s="105">
        <f>AVERAGE(B8:B9)*1000</f>
        <v>3438.5000000000005</v>
      </c>
      <c r="O8" s="105">
        <f>AVERAGE(G8:G9)</f>
        <v>3441.1</v>
      </c>
      <c r="P8" s="105">
        <f>AVERAGE(F8:F9)</f>
        <v>33</v>
      </c>
      <c r="Q8" s="105">
        <f>AVERAGE(D8:D9)</f>
        <v>6.5</v>
      </c>
      <c r="R8" s="106">
        <f t="shared" si="7"/>
        <v>1839.1604278074865</v>
      </c>
      <c r="S8" s="105">
        <f t="shared" si="8"/>
        <v>0.95951710121160838</v>
      </c>
      <c r="T8" s="105">
        <f t="shared" si="9"/>
        <v>1.2194719526674285</v>
      </c>
      <c r="U8" s="39" t="str">
        <f t="shared" si="10"/>
        <v>gravelly sand to dense sand</v>
      </c>
      <c r="V8" s="107">
        <f t="shared" si="11"/>
        <v>52.97750095483557</v>
      </c>
      <c r="W8" s="107">
        <f t="shared" si="12"/>
        <v>53.510815752776949</v>
      </c>
      <c r="X8" s="107">
        <f t="shared" si="13"/>
        <v>33.596249999999998</v>
      </c>
      <c r="Y8" s="111">
        <f>Summary!D3</f>
        <v>17</v>
      </c>
      <c r="Z8" s="107">
        <f>+Y6*Y8</f>
        <v>7.7724000000000002</v>
      </c>
      <c r="AA8" s="102">
        <f>$B$1</f>
        <v>4.5720000000000001</v>
      </c>
      <c r="AB8" s="114" t="str">
        <f>IF(AA8&lt;Y6,"case 1", IF(AA8&lt;AB6, "case 2", "case 3"))</f>
        <v>case 3</v>
      </c>
      <c r="AC8" s="102"/>
      <c r="AD8" s="111">
        <f>+J20</f>
        <v>17</v>
      </c>
      <c r="AE8" s="107">
        <f>+AD6*AD8</f>
        <v>7.7724000000000002</v>
      </c>
      <c r="AF8" s="102">
        <f>$B$1</f>
        <v>4.5720000000000001</v>
      </c>
      <c r="AG8" s="114" t="str">
        <f>IF(AF8&lt;AD6,"case 1", IF(AF8&lt;AG6, "case 2", "case 3"))</f>
        <v>case 3</v>
      </c>
    </row>
    <row r="9" spans="1:33" ht="16" x14ac:dyDescent="0.2">
      <c r="A9">
        <v>0.12</v>
      </c>
      <c r="B9">
        <v>3.3340000000000001</v>
      </c>
      <c r="C9">
        <v>36</v>
      </c>
      <c r="D9">
        <v>5</v>
      </c>
      <c r="E9" s="102">
        <v>0.6</v>
      </c>
      <c r="F9" s="102">
        <f t="shared" si="1"/>
        <v>36</v>
      </c>
      <c r="G9" s="102">
        <f t="shared" si="2"/>
        <v>3336</v>
      </c>
      <c r="H9" s="102">
        <f>+A10-A9</f>
        <v>2.0000000000000018E-2</v>
      </c>
      <c r="I9" s="102">
        <f>+A9+H9/2</f>
        <v>0.13</v>
      </c>
      <c r="J9" s="102">
        <f t="shared" si="3"/>
        <v>17</v>
      </c>
      <c r="K9" s="102">
        <f t="shared" si="4"/>
        <v>2.21</v>
      </c>
      <c r="L9" s="102">
        <f t="shared" si="5"/>
        <v>0</v>
      </c>
      <c r="M9" s="105">
        <f t="shared" si="6"/>
        <v>2.21</v>
      </c>
      <c r="N9" s="105">
        <f>AVERAGE(B9:B10)*1000</f>
        <v>3268</v>
      </c>
      <c r="O9" s="105">
        <f>AVERAGE(G9:G10)</f>
        <v>3270</v>
      </c>
      <c r="P9" s="105">
        <f>AVERAGE(F9:F10)</f>
        <v>43</v>
      </c>
      <c r="Q9" s="105">
        <f>AVERAGE(D9:D10)</f>
        <v>5</v>
      </c>
      <c r="R9" s="106">
        <f t="shared" si="7"/>
        <v>1478.6380090497737</v>
      </c>
      <c r="S9" s="105">
        <f t="shared" si="8"/>
        <v>1.3158740310729882</v>
      </c>
      <c r="T9" s="105">
        <f t="shared" si="9"/>
        <v>1.3724350200411513</v>
      </c>
      <c r="U9" s="39" t="str">
        <f t="shared" si="10"/>
        <v>sands</v>
      </c>
      <c r="V9" s="107">
        <f t="shared" si="11"/>
        <v>52.231096006789613</v>
      </c>
      <c r="W9" s="107">
        <f t="shared" si="12"/>
        <v>52.468480523122615</v>
      </c>
      <c r="X9" s="107">
        <f t="shared" si="13"/>
        <v>33.17</v>
      </c>
      <c r="Y9" s="115" t="s">
        <v>90</v>
      </c>
      <c r="Z9" s="116" t="s">
        <v>91</v>
      </c>
      <c r="AA9" s="116" t="s">
        <v>92</v>
      </c>
      <c r="AB9" s="117" t="s">
        <v>93</v>
      </c>
      <c r="AC9" s="102"/>
      <c r="AD9" s="115" t="s">
        <v>90</v>
      </c>
      <c r="AE9" s="116" t="s">
        <v>91</v>
      </c>
      <c r="AF9" s="116" t="s">
        <v>92</v>
      </c>
      <c r="AG9" s="117" t="s">
        <v>93</v>
      </c>
    </row>
    <row r="10" spans="1:33" x14ac:dyDescent="0.2">
      <c r="A10">
        <v>0.14000000000000001</v>
      </c>
      <c r="B10">
        <v>3.202</v>
      </c>
      <c r="C10">
        <v>50</v>
      </c>
      <c r="D10">
        <v>5</v>
      </c>
      <c r="E10" s="102">
        <v>0.6</v>
      </c>
      <c r="F10" s="102">
        <f t="shared" si="1"/>
        <v>50</v>
      </c>
      <c r="G10" s="102">
        <f t="shared" si="2"/>
        <v>3204</v>
      </c>
      <c r="H10" s="102">
        <f>+A11-A10</f>
        <v>1.999999999999999E-2</v>
      </c>
      <c r="I10" s="102">
        <f>+A10+H10/2</f>
        <v>0.15000000000000002</v>
      </c>
      <c r="J10" s="102">
        <f t="shared" si="3"/>
        <v>17</v>
      </c>
      <c r="K10" s="102">
        <f t="shared" si="4"/>
        <v>2.5500000000000003</v>
      </c>
      <c r="L10" s="102">
        <f t="shared" si="5"/>
        <v>0</v>
      </c>
      <c r="M10" s="105">
        <f t="shared" si="6"/>
        <v>2.5500000000000003</v>
      </c>
      <c r="N10" s="105">
        <f>AVERAGE(B10:B11)*1000</f>
        <v>3012.5</v>
      </c>
      <c r="O10" s="105">
        <f>AVERAGE(G10:G11)</f>
        <v>3014.7</v>
      </c>
      <c r="P10" s="105">
        <f>AVERAGE(F10:F11)</f>
        <v>72</v>
      </c>
      <c r="Q10" s="105">
        <f>AVERAGE(D10:D11)</f>
        <v>5.5</v>
      </c>
      <c r="R10" s="106">
        <f t="shared" si="7"/>
        <v>1181.2352941176468</v>
      </c>
      <c r="S10" s="105">
        <f t="shared" si="8"/>
        <v>2.3903192072107964</v>
      </c>
      <c r="T10" s="105">
        <f t="shared" si="9"/>
        <v>1.6471786773743402</v>
      </c>
      <c r="U10" s="39" t="str">
        <f t="shared" si="10"/>
        <v>sands</v>
      </c>
      <c r="V10" s="107">
        <f t="shared" si="11"/>
        <v>51.435880851683208</v>
      </c>
      <c r="W10" s="107">
        <f t="shared" si="12"/>
        <v>51.395700562441675</v>
      </c>
      <c r="X10" s="107">
        <f t="shared" si="13"/>
        <v>32.53125</v>
      </c>
      <c r="Y10" s="118">
        <f>IF($Z$3=0,0,(Y12-1)*_xlfn.COT(RADIANS(Y3)))</f>
        <v>0</v>
      </c>
      <c r="Z10" s="107">
        <f>IF(Y10=0,0,1+$Z$6/$Z$6*($Y$12/$Y$10))</f>
        <v>0</v>
      </c>
      <c r="AA10" s="107">
        <f>IF(Y10=0,0,IF($Y$3=0,1+0.4*AA6,AA12-(1-AA12)/Y10/TAN(RADIANS($Y$3))))</f>
        <v>0</v>
      </c>
      <c r="AB10" s="119">
        <v>1</v>
      </c>
      <c r="AC10" s="102"/>
      <c r="AD10" s="118">
        <f>IF($Z$3=0,0,(AD12-1)*_xlfn.COT(RADIANS($Y$3)))</f>
        <v>0</v>
      </c>
      <c r="AE10" s="107">
        <f>IF(AD10=0,0,1)</f>
        <v>0</v>
      </c>
      <c r="AF10" s="107">
        <f>IF(AD10=0,0,IF($Y$3=0,1+0.4*AF6,AF12-(1-AF12)/AD10/TAN(RADIANS($Y$3))))</f>
        <v>0</v>
      </c>
      <c r="AG10" s="119">
        <v>1</v>
      </c>
    </row>
    <row r="11" spans="1:33" ht="16" x14ac:dyDescent="0.2">
      <c r="A11">
        <v>0.16</v>
      </c>
      <c r="B11">
        <v>2.823</v>
      </c>
      <c r="C11">
        <v>94</v>
      </c>
      <c r="D11">
        <v>6</v>
      </c>
      <c r="E11" s="102">
        <v>0.6</v>
      </c>
      <c r="F11" s="102">
        <f t="shared" si="1"/>
        <v>94</v>
      </c>
      <c r="G11" s="102">
        <f t="shared" si="2"/>
        <v>2825.4</v>
      </c>
      <c r="H11" s="102">
        <f>+A12-A11</f>
        <v>1.999999999999999E-2</v>
      </c>
      <c r="I11" s="102">
        <f>+A11+H11/2</f>
        <v>0.16999999999999998</v>
      </c>
      <c r="J11" s="102">
        <f t="shared" si="3"/>
        <v>17</v>
      </c>
      <c r="K11" s="102">
        <f t="shared" si="4"/>
        <v>2.8899999999999997</v>
      </c>
      <c r="L11" s="102">
        <f t="shared" si="5"/>
        <v>0</v>
      </c>
      <c r="M11" s="105">
        <f t="shared" si="6"/>
        <v>2.8899999999999997</v>
      </c>
      <c r="N11" s="105">
        <f>AVERAGE(B11:B12)*1000</f>
        <v>2662</v>
      </c>
      <c r="O11" s="105">
        <f>AVERAGE(G11:G12)</f>
        <v>2664</v>
      </c>
      <c r="P11" s="105">
        <f>AVERAGE(F11:F12)</f>
        <v>101</v>
      </c>
      <c r="Q11" s="105">
        <f>AVERAGE(D11:D12)</f>
        <v>5</v>
      </c>
      <c r="R11" s="106">
        <f t="shared" si="7"/>
        <v>920.7993079584777</v>
      </c>
      <c r="S11" s="105">
        <f t="shared" si="8"/>
        <v>3.7954086828428735</v>
      </c>
      <c r="T11" s="105">
        <f t="shared" si="9"/>
        <v>1.8690105354010111</v>
      </c>
      <c r="U11" s="39" t="str">
        <f t="shared" si="10"/>
        <v>sands</v>
      </c>
      <c r="V11" s="107">
        <f t="shared" si="11"/>
        <v>50.520445785461078</v>
      </c>
      <c r="W11" s="107">
        <f t="shared" si="12"/>
        <v>50.205814826429446</v>
      </c>
      <c r="X11" s="107">
        <f t="shared" si="13"/>
        <v>31.655000000000001</v>
      </c>
      <c r="Y11" s="115" t="s">
        <v>94</v>
      </c>
      <c r="Z11" s="116" t="s">
        <v>95</v>
      </c>
      <c r="AA11" s="116" t="s">
        <v>96</v>
      </c>
      <c r="AB11" s="117" t="s">
        <v>97</v>
      </c>
      <c r="AC11" s="102"/>
      <c r="AD11" s="115" t="s">
        <v>94</v>
      </c>
      <c r="AE11" s="116" t="s">
        <v>95</v>
      </c>
      <c r="AF11" s="116" t="s">
        <v>96</v>
      </c>
      <c r="AG11" s="117" t="s">
        <v>97</v>
      </c>
    </row>
    <row r="12" spans="1:33" x14ac:dyDescent="0.2">
      <c r="A12">
        <v>0.18</v>
      </c>
      <c r="B12">
        <v>2.5009999999999999</v>
      </c>
      <c r="C12">
        <v>108</v>
      </c>
      <c r="D12">
        <v>4</v>
      </c>
      <c r="E12" s="102">
        <v>0.6</v>
      </c>
      <c r="F12" s="102">
        <f t="shared" si="1"/>
        <v>108</v>
      </c>
      <c r="G12" s="102">
        <f t="shared" si="2"/>
        <v>2502.6</v>
      </c>
      <c r="H12" s="102">
        <f>+A13-A12</f>
        <v>2.0000000000000018E-2</v>
      </c>
      <c r="I12" s="102">
        <f>+A12+H12/2</f>
        <v>0.19</v>
      </c>
      <c r="J12" s="102">
        <f t="shared" si="3"/>
        <v>17</v>
      </c>
      <c r="K12" s="102">
        <f t="shared" si="4"/>
        <v>3.23</v>
      </c>
      <c r="L12" s="102">
        <f t="shared" si="5"/>
        <v>0</v>
      </c>
      <c r="M12" s="105">
        <f t="shared" si="6"/>
        <v>3.23</v>
      </c>
      <c r="N12" s="105">
        <f>AVERAGE(B12:B13)*1000</f>
        <v>2283</v>
      </c>
      <c r="O12" s="105">
        <f>AVERAGE(G12:G13)</f>
        <v>2284</v>
      </c>
      <c r="P12" s="105">
        <f>AVERAGE(F12:F13)</f>
        <v>113.5</v>
      </c>
      <c r="Q12" s="105">
        <f>AVERAGE(D12:D13)</f>
        <v>2.5</v>
      </c>
      <c r="R12" s="106">
        <f t="shared" si="7"/>
        <v>706.12074303405575</v>
      </c>
      <c r="S12" s="105">
        <f t="shared" si="8"/>
        <v>4.976389552651078</v>
      </c>
      <c r="T12" s="105">
        <f t="shared" si="9"/>
        <v>2.0150315221111188</v>
      </c>
      <c r="U12" s="39" t="str">
        <f t="shared" si="10"/>
        <v>sands</v>
      </c>
      <c r="V12" s="107">
        <f t="shared" si="11"/>
        <v>49.504386726444807</v>
      </c>
      <c r="W12" s="107">
        <f t="shared" si="12"/>
        <v>48.937668664896044</v>
      </c>
      <c r="X12" s="107">
        <f t="shared" si="13"/>
        <v>30.7075</v>
      </c>
      <c r="Y12" s="118">
        <f>IF(Y6=0,0,(TAN(RADIANS(45+$Y$3/2)))^2*EXP(PI()*TAN(RADIANS($Y$3))))</f>
        <v>18.82137595975852</v>
      </c>
      <c r="Z12" s="107">
        <f>IF(Y12=0,0,1+$Z$6/$Z$6*TAN(RADIANS($Y$3)))</f>
        <v>1.5819853337157628</v>
      </c>
      <c r="AA12" s="107">
        <f>IF(Y12=0,0,IF($Y$3=0,1,1+2*TAN(RADIANS($Y$3))*(1-SIN(RADIANS($Y$3))^2*(AA6))))</f>
        <v>2.1008642065769716</v>
      </c>
      <c r="AB12" s="119">
        <v>1</v>
      </c>
      <c r="AC12" s="102"/>
      <c r="AD12" s="118">
        <f>IF(AD6=0,0,(TAN(RADIANS(45+$Y$3/2)))^2*EXP(PI()*TAN(RADIANS($Y$3))))</f>
        <v>18.82137595975852</v>
      </c>
      <c r="AE12" s="107">
        <f>IF(AD12=0,0,1)</f>
        <v>1</v>
      </c>
      <c r="AF12" s="107">
        <f>IF(AD12=0,0,IF($Y$3=0,1,1+2*TAN(RADIANS($Y$3))*(1-SIN(RADIANS($Y$3))^2*(AF6))))</f>
        <v>1.8694738501102741</v>
      </c>
      <c r="AG12" s="119">
        <v>1</v>
      </c>
    </row>
    <row r="13" spans="1:33" ht="16" x14ac:dyDescent="0.2">
      <c r="A13">
        <v>0.2</v>
      </c>
      <c r="B13">
        <v>2.0649999999999999</v>
      </c>
      <c r="C13">
        <v>119</v>
      </c>
      <c r="D13">
        <v>1</v>
      </c>
      <c r="E13" s="102">
        <v>0.6</v>
      </c>
      <c r="F13" s="102">
        <f t="shared" si="1"/>
        <v>119</v>
      </c>
      <c r="G13" s="102">
        <f t="shared" si="2"/>
        <v>2065.4</v>
      </c>
      <c r="H13" s="102">
        <f>+A14-A13</f>
        <v>1.999999999999999E-2</v>
      </c>
      <c r="I13" s="102">
        <f>+A13+H13/2</f>
        <v>0.21000000000000002</v>
      </c>
      <c r="J13" s="102">
        <f t="shared" si="3"/>
        <v>17</v>
      </c>
      <c r="K13" s="102">
        <f t="shared" si="4"/>
        <v>3.5700000000000003</v>
      </c>
      <c r="L13" s="102">
        <f t="shared" si="5"/>
        <v>0</v>
      </c>
      <c r="M13" s="105">
        <f t="shared" si="6"/>
        <v>3.5700000000000003</v>
      </c>
      <c r="N13" s="105">
        <f>AVERAGE(B13:B14)*1000</f>
        <v>2017.5</v>
      </c>
      <c r="O13" s="105">
        <f>AVERAGE(G13:G14)</f>
        <v>2017.5</v>
      </c>
      <c r="P13" s="105">
        <f>AVERAGE(F13:F14)</f>
        <v>127.5</v>
      </c>
      <c r="Q13" s="105">
        <f>AVERAGE(D13:D14)</f>
        <v>0</v>
      </c>
      <c r="R13" s="106">
        <f t="shared" si="7"/>
        <v>564.12605042016799</v>
      </c>
      <c r="S13" s="105">
        <f t="shared" si="8"/>
        <v>6.3309052449687915</v>
      </c>
      <c r="T13" s="105">
        <f t="shared" si="9"/>
        <v>2.1454007237112269</v>
      </c>
      <c r="U13" s="39" t="str">
        <f t="shared" si="10"/>
        <v>sand mixtures</v>
      </c>
      <c r="V13" s="107">
        <f t="shared" si="11"/>
        <v>48.611094409167983</v>
      </c>
      <c r="W13" s="107">
        <f t="shared" si="12"/>
        <v>47.865137707185966</v>
      </c>
      <c r="X13" s="107">
        <f t="shared" si="13"/>
        <v>30.043749999999999</v>
      </c>
      <c r="Y13" s="115" t="s">
        <v>98</v>
      </c>
      <c r="Z13" s="116" t="s">
        <v>99</v>
      </c>
      <c r="AA13" s="116" t="s">
        <v>100</v>
      </c>
      <c r="AB13" s="117" t="s">
        <v>101</v>
      </c>
      <c r="AC13" s="102"/>
      <c r="AD13" s="115" t="s">
        <v>98</v>
      </c>
      <c r="AE13" s="116" t="s">
        <v>99</v>
      </c>
      <c r="AF13" s="116" t="s">
        <v>100</v>
      </c>
      <c r="AG13" s="117" t="s">
        <v>101</v>
      </c>
    </row>
    <row r="14" spans="1:33" x14ac:dyDescent="0.2">
      <c r="A14">
        <v>0.22</v>
      </c>
      <c r="B14">
        <v>1.97</v>
      </c>
      <c r="C14">
        <v>136</v>
      </c>
      <c r="D14">
        <v>-1</v>
      </c>
      <c r="E14" s="102">
        <v>0.6</v>
      </c>
      <c r="F14" s="102">
        <f t="shared" si="1"/>
        <v>136</v>
      </c>
      <c r="G14" s="102">
        <f t="shared" si="2"/>
        <v>1969.6</v>
      </c>
      <c r="H14" s="102">
        <f>+A15-A14</f>
        <v>1.999999999999999E-2</v>
      </c>
      <c r="I14" s="102">
        <f>+A14+H14/2</f>
        <v>0.22999999999999998</v>
      </c>
      <c r="J14" s="102">
        <f t="shared" si="3"/>
        <v>17</v>
      </c>
      <c r="K14" s="102">
        <f t="shared" si="4"/>
        <v>3.9099999999999997</v>
      </c>
      <c r="L14" s="102">
        <f t="shared" si="5"/>
        <v>0</v>
      </c>
      <c r="M14" s="105">
        <f t="shared" si="6"/>
        <v>3.9099999999999997</v>
      </c>
      <c r="N14" s="105">
        <f>AVERAGE(B14:B15)*1000</f>
        <v>1904</v>
      </c>
      <c r="O14" s="105">
        <f>AVERAGE(G14:G15)</f>
        <v>1903.8</v>
      </c>
      <c r="P14" s="105">
        <f>AVERAGE(F14:F15)</f>
        <v>137.5</v>
      </c>
      <c r="Q14" s="105">
        <f>AVERAGE(D14:D15)</f>
        <v>-0.5</v>
      </c>
      <c r="R14" s="106">
        <f t="shared" si="7"/>
        <v>485.90537084398977</v>
      </c>
      <c r="S14" s="105">
        <f t="shared" si="8"/>
        <v>7.2372611045902664</v>
      </c>
      <c r="T14" s="105">
        <f t="shared" si="9"/>
        <v>2.2222556704204508</v>
      </c>
      <c r="U14" s="39" t="str">
        <f t="shared" si="10"/>
        <v>sand mixtures</v>
      </c>
      <c r="V14" s="107">
        <f t="shared" si="11"/>
        <v>47.999340903885113</v>
      </c>
      <c r="W14" s="107">
        <f t="shared" si="12"/>
        <v>47.152068694107939</v>
      </c>
      <c r="X14" s="107">
        <f t="shared" si="13"/>
        <v>30</v>
      </c>
      <c r="Y14" s="120">
        <f>IF($Y$3=0,0,2*(Y12+1)*TAN(RADIANS($Y$3)))</f>
        <v>23.071500205291319</v>
      </c>
      <c r="Z14" s="121">
        <f>IF(Y14=0,0,1-0.4*(Z6/Z6))</f>
        <v>0.6</v>
      </c>
      <c r="AA14" s="121">
        <v>1</v>
      </c>
      <c r="AB14" s="122">
        <v>1</v>
      </c>
      <c r="AC14" s="102"/>
      <c r="AD14" s="120">
        <f>IF($Y$3=0,0,2*(AD12+1)*TAN(RADIANS($Y$3)))</f>
        <v>23.071500205291319</v>
      </c>
      <c r="AE14" s="121">
        <f>IF(AD14=0,0,1)</f>
        <v>1</v>
      </c>
      <c r="AF14" s="121">
        <v>1</v>
      </c>
      <c r="AG14" s="122">
        <v>1</v>
      </c>
    </row>
    <row r="15" spans="1:33" ht="17" x14ac:dyDescent="0.2">
      <c r="A15">
        <v>0.24</v>
      </c>
      <c r="B15">
        <v>1.8380000000000001</v>
      </c>
      <c r="C15">
        <v>139</v>
      </c>
      <c r="D15">
        <v>0</v>
      </c>
      <c r="E15" s="102">
        <v>0.6</v>
      </c>
      <c r="F15" s="102">
        <f t="shared" si="1"/>
        <v>139</v>
      </c>
      <c r="G15" s="102">
        <f t="shared" si="2"/>
        <v>1838</v>
      </c>
      <c r="H15" s="102">
        <f>+A16-A15</f>
        <v>2.0000000000000018E-2</v>
      </c>
      <c r="I15" s="102">
        <f>+A15+H15/2</f>
        <v>0.25</v>
      </c>
      <c r="J15" s="102">
        <f t="shared" si="3"/>
        <v>17</v>
      </c>
      <c r="K15" s="102">
        <f t="shared" si="4"/>
        <v>4.25</v>
      </c>
      <c r="L15" s="102">
        <f t="shared" si="5"/>
        <v>0</v>
      </c>
      <c r="M15" s="105">
        <f t="shared" si="6"/>
        <v>4.25</v>
      </c>
      <c r="N15" s="105">
        <f>AVERAGE(B15:B16)*1000</f>
        <v>1800</v>
      </c>
      <c r="O15" s="105">
        <f>AVERAGE(G15:G16)</f>
        <v>1800</v>
      </c>
      <c r="P15" s="105">
        <f>AVERAGE(F15:F16)</f>
        <v>136.5</v>
      </c>
      <c r="Q15" s="105">
        <f>AVERAGE(D15:D16)</f>
        <v>0</v>
      </c>
      <c r="R15" s="106">
        <f t="shared" si="7"/>
        <v>422.52941176470586</v>
      </c>
      <c r="S15" s="105">
        <f t="shared" si="8"/>
        <v>7.6012808018933589</v>
      </c>
      <c r="T15" s="105">
        <f t="shared" si="9"/>
        <v>2.2641339942512304</v>
      </c>
      <c r="U15" s="39" t="str">
        <f t="shared" si="10"/>
        <v>sand mixtures</v>
      </c>
      <c r="V15" s="107">
        <f t="shared" si="11"/>
        <v>47.413272767568202</v>
      </c>
      <c r="W15" s="107">
        <f t="shared" si="12"/>
        <v>46.484426395605276</v>
      </c>
      <c r="X15" s="107">
        <f t="shared" si="13"/>
        <v>30</v>
      </c>
      <c r="Y15" s="109" t="s">
        <v>102</v>
      </c>
      <c r="Z15" s="107">
        <f>Z3*Y10*Z10*AA10*AB10+Z8*Y12*Z12*AA12*AB12+1/2*Y8*Z6*Y14*Z14*AA14*AB14</f>
        <v>737.240335858545</v>
      </c>
      <c r="AA15" s="113" t="s">
        <v>103</v>
      </c>
      <c r="AB15" s="107">
        <f>Summary!F7</f>
        <v>23.58173076923077</v>
      </c>
      <c r="AC15" s="102"/>
      <c r="AD15" s="109" t="s">
        <v>102</v>
      </c>
      <c r="AE15" s="107">
        <f>Z3*AD10*AE10*AF10*AG10+AE8*AD12*AE12*AF12*AG12+1/2*AD8*AE6*AD14*AE14*AF14*AG14</f>
        <v>363.1406759637681</v>
      </c>
      <c r="AF15" s="113" t="s">
        <v>103</v>
      </c>
      <c r="AG15" s="107">
        <f>Summary!F7</f>
        <v>23.58173076923077</v>
      </c>
    </row>
    <row r="16" spans="1:33" ht="17" x14ac:dyDescent="0.2">
      <c r="A16">
        <v>0.26</v>
      </c>
      <c r="B16">
        <v>1.762</v>
      </c>
      <c r="C16">
        <v>134</v>
      </c>
      <c r="D16">
        <v>0</v>
      </c>
      <c r="E16" s="102">
        <v>0.6</v>
      </c>
      <c r="F16" s="102">
        <f t="shared" si="1"/>
        <v>134</v>
      </c>
      <c r="G16" s="102">
        <f t="shared" si="2"/>
        <v>1762</v>
      </c>
      <c r="H16" s="102">
        <f>+A17-A16</f>
        <v>2.0000000000000018E-2</v>
      </c>
      <c r="I16" s="102">
        <f>+A16+H16/2</f>
        <v>0.27</v>
      </c>
      <c r="J16" s="102">
        <f t="shared" si="3"/>
        <v>17</v>
      </c>
      <c r="K16" s="102">
        <f t="shared" si="4"/>
        <v>4.59</v>
      </c>
      <c r="L16" s="102">
        <f t="shared" si="5"/>
        <v>0</v>
      </c>
      <c r="M16" s="105">
        <f t="shared" si="6"/>
        <v>4.59</v>
      </c>
      <c r="N16" s="105">
        <f>AVERAGE(B16:B17)*1000</f>
        <v>1724</v>
      </c>
      <c r="O16" s="105">
        <f>AVERAGE(G16:G17)</f>
        <v>1723.8</v>
      </c>
      <c r="P16" s="105">
        <f>AVERAGE(F16:F17)</f>
        <v>133</v>
      </c>
      <c r="Q16" s="105">
        <f>AVERAGE(D16:D17)</f>
        <v>-0.5</v>
      </c>
      <c r="R16" s="106">
        <f t="shared" si="7"/>
        <v>374.5555555555556</v>
      </c>
      <c r="S16" s="105">
        <f t="shared" si="8"/>
        <v>7.7361113534704886</v>
      </c>
      <c r="T16" s="105">
        <f t="shared" si="9"/>
        <v>2.2911898993550404</v>
      </c>
      <c r="U16" s="39" t="str">
        <f t="shared" si="10"/>
        <v>sand mixtures</v>
      </c>
      <c r="V16" s="107">
        <f t="shared" si="11"/>
        <v>46.897329501334184</v>
      </c>
      <c r="W16" s="107">
        <f t="shared" si="12"/>
        <v>45.908678673898116</v>
      </c>
      <c r="X16" s="107">
        <f t="shared" si="13"/>
        <v>30</v>
      </c>
      <c r="Y16" s="109" t="s">
        <v>25</v>
      </c>
      <c r="Z16" s="102">
        <f>Summary!C16</f>
        <v>3</v>
      </c>
      <c r="AA16" s="102" t="s">
        <v>104</v>
      </c>
      <c r="AB16" s="107">
        <f>+AB15*Y6*Z6*Z6</f>
        <v>49.080378563612307</v>
      </c>
      <c r="AC16" s="102"/>
      <c r="AD16" s="109" t="s">
        <v>25</v>
      </c>
      <c r="AE16" s="102">
        <f>Summary!C17</f>
        <v>3</v>
      </c>
      <c r="AF16" s="102" t="s">
        <v>105</v>
      </c>
      <c r="AG16" s="107">
        <f>+AG15*AD6*AE6</f>
        <v>4.9293325730769242</v>
      </c>
    </row>
    <row r="17" spans="1:33" ht="17" x14ac:dyDescent="0.2">
      <c r="A17">
        <v>0.28000000000000003</v>
      </c>
      <c r="B17">
        <v>1.6859999999999999</v>
      </c>
      <c r="C17">
        <v>132</v>
      </c>
      <c r="D17">
        <v>-1</v>
      </c>
      <c r="E17" s="102">
        <v>0.6</v>
      </c>
      <c r="F17" s="102">
        <f t="shared" si="1"/>
        <v>132</v>
      </c>
      <c r="G17" s="102">
        <f t="shared" si="2"/>
        <v>1685.6</v>
      </c>
      <c r="H17" s="102">
        <f>+A18-A17</f>
        <v>1.9999999999999962E-2</v>
      </c>
      <c r="I17" s="102">
        <f>+A17+H17/2</f>
        <v>0.29000000000000004</v>
      </c>
      <c r="J17" s="102">
        <f t="shared" si="3"/>
        <v>17</v>
      </c>
      <c r="K17" s="102">
        <f t="shared" si="4"/>
        <v>4.9300000000000006</v>
      </c>
      <c r="L17" s="102">
        <f t="shared" si="5"/>
        <v>0</v>
      </c>
      <c r="M17" s="105">
        <f t="shared" si="6"/>
        <v>4.9300000000000006</v>
      </c>
      <c r="N17" s="105">
        <f>AVERAGE(B17:B18)*1000</f>
        <v>1591.5</v>
      </c>
      <c r="O17" s="105">
        <f>AVERAGE(G17:G18)</f>
        <v>1590.6999999999998</v>
      </c>
      <c r="P17" s="105">
        <f>AVERAGE(F17:F18)</f>
        <v>130</v>
      </c>
      <c r="Q17" s="105">
        <f>AVERAGE(D17:D18)</f>
        <v>-2</v>
      </c>
      <c r="R17" s="106">
        <f t="shared" si="7"/>
        <v>321.65720081135896</v>
      </c>
      <c r="S17" s="105">
        <f t="shared" si="8"/>
        <v>8.197910163516779</v>
      </c>
      <c r="T17" s="105">
        <f t="shared" si="9"/>
        <v>2.3407906471202202</v>
      </c>
      <c r="U17" s="39" t="str">
        <f t="shared" si="10"/>
        <v>sand mixtures</v>
      </c>
      <c r="V17" s="107">
        <f t="shared" si="11"/>
        <v>46.231277839449874</v>
      </c>
      <c r="W17" s="107">
        <f t="shared" si="12"/>
        <v>45.181326060446658</v>
      </c>
      <c r="X17" s="107">
        <f t="shared" si="13"/>
        <v>30</v>
      </c>
      <c r="Y17" s="109" t="s">
        <v>106</v>
      </c>
      <c r="Z17" s="107">
        <f>+Z15/Z16</f>
        <v>245.746778619515</v>
      </c>
      <c r="AA17" s="102" t="s">
        <v>107</v>
      </c>
      <c r="AB17" s="107">
        <f>220*4.448</f>
        <v>978.56000000000006</v>
      </c>
      <c r="AC17" s="102"/>
      <c r="AD17" s="109" t="s">
        <v>106</v>
      </c>
      <c r="AE17" s="107">
        <f>+AE15/AE16</f>
        <v>121.04689198792271</v>
      </c>
      <c r="AF17" s="102" t="s">
        <v>108</v>
      </c>
      <c r="AG17" s="107">
        <f>5*4.448*1/0.3048</f>
        <v>72.965879265091871</v>
      </c>
    </row>
    <row r="18" spans="1:33" ht="17" x14ac:dyDescent="0.2">
      <c r="A18">
        <v>0.3</v>
      </c>
      <c r="B18">
        <v>1.4970000000000001</v>
      </c>
      <c r="C18">
        <v>128</v>
      </c>
      <c r="D18">
        <v>-3</v>
      </c>
      <c r="E18" s="102">
        <v>0.6</v>
      </c>
      <c r="F18" s="102">
        <f t="shared" si="1"/>
        <v>128</v>
      </c>
      <c r="G18" s="102">
        <f t="shared" si="2"/>
        <v>1495.8</v>
      </c>
      <c r="H18" s="102">
        <f>+A19-A18</f>
        <v>2.0000000000000018E-2</v>
      </c>
      <c r="I18" s="102">
        <f>+A18+H18/2</f>
        <v>0.31</v>
      </c>
      <c r="J18" s="102">
        <f t="shared" si="3"/>
        <v>17</v>
      </c>
      <c r="K18" s="102">
        <f t="shared" si="4"/>
        <v>5.27</v>
      </c>
      <c r="L18" s="102">
        <f t="shared" si="5"/>
        <v>0</v>
      </c>
      <c r="M18" s="105">
        <f t="shared" si="6"/>
        <v>5.27</v>
      </c>
      <c r="N18" s="105">
        <f>AVERAGE(B18:B19)*1000</f>
        <v>1468.5000000000002</v>
      </c>
      <c r="O18" s="105">
        <f>AVERAGE(G18:G19)</f>
        <v>1467.5</v>
      </c>
      <c r="P18" s="105">
        <f>AVERAGE(F18:F19)</f>
        <v>124</v>
      </c>
      <c r="Q18" s="105">
        <f>AVERAGE(D18:D19)</f>
        <v>-2.5</v>
      </c>
      <c r="R18" s="106">
        <f t="shared" si="7"/>
        <v>277.46299810246683</v>
      </c>
      <c r="S18" s="105">
        <f t="shared" si="8"/>
        <v>8.4801980536577695</v>
      </c>
      <c r="T18" s="105">
        <f t="shared" si="9"/>
        <v>2.3811669700098705</v>
      </c>
      <c r="U18" s="39" t="str">
        <f t="shared" si="10"/>
        <v>sand mixtures</v>
      </c>
      <c r="V18" s="107">
        <f t="shared" si="11"/>
        <v>45.569183566275953</v>
      </c>
      <c r="W18" s="107">
        <f t="shared" si="12"/>
        <v>44.47525582166648</v>
      </c>
      <c r="X18" s="107">
        <f t="shared" si="13"/>
        <v>30</v>
      </c>
      <c r="Y18" s="42" t="s">
        <v>109</v>
      </c>
      <c r="Z18" s="46">
        <f>+Z17*Z6*Z6</f>
        <v>1118.7005173940374</v>
      </c>
      <c r="AA18" s="39" t="s">
        <v>110</v>
      </c>
      <c r="AB18" s="40">
        <f>+AB16+AB17</f>
        <v>1027.6403785636123</v>
      </c>
      <c r="AD18" s="42" t="s">
        <v>111</v>
      </c>
      <c r="AE18" s="45">
        <f>AE17*AE6</f>
        <v>55.342639016878266</v>
      </c>
      <c r="AF18" s="39" t="s">
        <v>112</v>
      </c>
      <c r="AG18" s="40">
        <f>+AG16+AG17</f>
        <v>77.895211838168791</v>
      </c>
    </row>
    <row r="19" spans="1:33" x14ac:dyDescent="0.2">
      <c r="A19">
        <v>0.32</v>
      </c>
      <c r="B19">
        <v>1.44</v>
      </c>
      <c r="C19">
        <v>120</v>
      </c>
      <c r="D19">
        <v>-2</v>
      </c>
      <c r="E19" s="102">
        <v>0.6</v>
      </c>
      <c r="F19" s="102">
        <f t="shared" si="1"/>
        <v>120</v>
      </c>
      <c r="G19" s="102">
        <f t="shared" si="2"/>
        <v>1439.2</v>
      </c>
      <c r="H19" s="102">
        <f>+A20-A19</f>
        <v>2.0000000000000018E-2</v>
      </c>
      <c r="I19" s="102">
        <f>+A19+H19/2</f>
        <v>0.33</v>
      </c>
      <c r="J19" s="102">
        <f t="shared" si="3"/>
        <v>17</v>
      </c>
      <c r="K19" s="102">
        <f t="shared" si="4"/>
        <v>5.61</v>
      </c>
      <c r="L19" s="102">
        <f t="shared" si="5"/>
        <v>0</v>
      </c>
      <c r="M19" s="105">
        <f t="shared" si="6"/>
        <v>5.61</v>
      </c>
      <c r="N19" s="105">
        <f>AVERAGE(B19:B20)*1000</f>
        <v>1402.0000000000002</v>
      </c>
      <c r="O19" s="105">
        <f>AVERAGE(G19:G20)</f>
        <v>1401.2</v>
      </c>
      <c r="P19" s="105">
        <f>AVERAGE(F19:F20)</f>
        <v>116</v>
      </c>
      <c r="Q19" s="105">
        <f>AVERAGE(D19:D20)</f>
        <v>-2</v>
      </c>
      <c r="R19" s="106">
        <f t="shared" si="7"/>
        <v>248.76827094474154</v>
      </c>
      <c r="S19" s="105">
        <f t="shared" si="8"/>
        <v>8.3118967605098906</v>
      </c>
      <c r="T19" s="105">
        <f t="shared" si="9"/>
        <v>2.3942082405685783</v>
      </c>
      <c r="U19" s="39" t="str">
        <f t="shared" si="10"/>
        <v>sand mixtures</v>
      </c>
      <c r="V19" s="107">
        <f t="shared" si="11"/>
        <v>45.070141450557863</v>
      </c>
      <c r="W19" s="107">
        <f t="shared" si="12"/>
        <v>43.953744863876267</v>
      </c>
      <c r="X19" s="107">
        <f t="shared" si="13"/>
        <v>30</v>
      </c>
    </row>
    <row r="20" spans="1:33" x14ac:dyDescent="0.2">
      <c r="A20">
        <v>0.34</v>
      </c>
      <c r="B20">
        <v>1.3640000000000001</v>
      </c>
      <c r="C20">
        <v>112</v>
      </c>
      <c r="D20">
        <v>-2</v>
      </c>
      <c r="E20" s="102">
        <v>0.6</v>
      </c>
      <c r="F20" s="102">
        <f t="shared" si="1"/>
        <v>112</v>
      </c>
      <c r="G20" s="102">
        <f t="shared" si="2"/>
        <v>1363.2</v>
      </c>
      <c r="H20" s="102">
        <f>+A21-A20</f>
        <v>1.9999999999999962E-2</v>
      </c>
      <c r="I20" s="102">
        <f>+A20+H20/2</f>
        <v>0.35</v>
      </c>
      <c r="J20" s="102">
        <f t="shared" si="3"/>
        <v>17</v>
      </c>
      <c r="K20" s="102">
        <f t="shared" si="4"/>
        <v>5.9499999999999993</v>
      </c>
      <c r="L20" s="102">
        <f t="shared" si="5"/>
        <v>0</v>
      </c>
      <c r="M20" s="105">
        <f t="shared" si="6"/>
        <v>5.9499999999999993</v>
      </c>
      <c r="N20" s="105">
        <f>AVERAGE(B20:B21)*1000</f>
        <v>1269.5</v>
      </c>
      <c r="O20" s="105">
        <f>AVERAGE(G20:G21)</f>
        <v>1267.9000000000001</v>
      </c>
      <c r="P20" s="105">
        <f>AVERAGE(F20:F21)</f>
        <v>110.5</v>
      </c>
      <c r="Q20" s="105">
        <f>AVERAGE(D20:D21)</f>
        <v>-4</v>
      </c>
      <c r="R20" s="106">
        <f t="shared" si="7"/>
        <v>212.09243697478996</v>
      </c>
      <c r="S20" s="105">
        <f t="shared" si="8"/>
        <v>8.7562898688537576</v>
      </c>
      <c r="T20" s="105">
        <f t="shared" si="9"/>
        <v>2.4460504908246969</v>
      </c>
      <c r="U20" s="39" t="str">
        <f t="shared" si="10"/>
        <v>sand mixtures</v>
      </c>
      <c r="V20" s="107">
        <f t="shared" si="11"/>
        <v>44.325426255508454</v>
      </c>
      <c r="W20" s="107">
        <f t="shared" si="12"/>
        <v>43.191777004670172</v>
      </c>
      <c r="X20" s="107">
        <f t="shared" si="13"/>
        <v>30</v>
      </c>
    </row>
    <row r="21" spans="1:33" ht="17" x14ac:dyDescent="0.2">
      <c r="A21">
        <v>0.36</v>
      </c>
      <c r="B21">
        <v>1.175</v>
      </c>
      <c r="C21">
        <v>109</v>
      </c>
      <c r="D21">
        <v>-6</v>
      </c>
      <c r="E21" s="102">
        <v>0.6</v>
      </c>
      <c r="F21" s="102">
        <f t="shared" si="1"/>
        <v>109</v>
      </c>
      <c r="G21" s="102">
        <f t="shared" si="2"/>
        <v>1172.5999999999999</v>
      </c>
      <c r="H21" s="102">
        <f>+A22-A21</f>
        <v>2.0000000000000018E-2</v>
      </c>
      <c r="I21" s="102">
        <f>+A21+H21/2</f>
        <v>0.37</v>
      </c>
      <c r="J21" s="102">
        <f t="shared" si="3"/>
        <v>17</v>
      </c>
      <c r="K21" s="102">
        <f t="shared" si="4"/>
        <v>6.29</v>
      </c>
      <c r="L21" s="102">
        <f t="shared" si="5"/>
        <v>0</v>
      </c>
      <c r="M21" s="105">
        <f t="shared" si="6"/>
        <v>6.29</v>
      </c>
      <c r="N21" s="105">
        <f>AVERAGE(B21:B22)*1000</f>
        <v>1156.0000000000002</v>
      </c>
      <c r="O21" s="105">
        <f>AVERAGE(G21:G22)</f>
        <v>1152.8</v>
      </c>
      <c r="P21" s="105">
        <f>AVERAGE(F21:F22)</f>
        <v>106</v>
      </c>
      <c r="Q21" s="105">
        <f>AVERAGE(D21:D22)</f>
        <v>-8</v>
      </c>
      <c r="R21" s="106">
        <f t="shared" si="7"/>
        <v>182.27503974562796</v>
      </c>
      <c r="S21" s="105">
        <f t="shared" si="8"/>
        <v>9.2454492328893778</v>
      </c>
      <c r="T21" s="105">
        <f t="shared" si="9"/>
        <v>2.4981236962452837</v>
      </c>
      <c r="U21" s="39" t="str">
        <f t="shared" si="10"/>
        <v>sand mixtures</v>
      </c>
      <c r="V21" s="107">
        <f t="shared" si="11"/>
        <v>43.600613229492978</v>
      </c>
      <c r="W21" s="107">
        <f t="shared" si="12"/>
        <v>42.467999217672904</v>
      </c>
      <c r="X21" s="107">
        <f t="shared" si="13"/>
        <v>30</v>
      </c>
      <c r="Y21" s="103" t="s">
        <v>113</v>
      </c>
      <c r="Z21" s="103" t="s">
        <v>77</v>
      </c>
      <c r="AA21" s="102"/>
      <c r="AB21" s="102"/>
      <c r="AC21" s="102"/>
      <c r="AD21" s="102"/>
      <c r="AE21" s="102"/>
      <c r="AF21" s="102"/>
      <c r="AG21" s="102"/>
    </row>
    <row r="22" spans="1:33" x14ac:dyDescent="0.2">
      <c r="A22">
        <v>0.38</v>
      </c>
      <c r="B22">
        <v>1.137</v>
      </c>
      <c r="C22">
        <v>103</v>
      </c>
      <c r="D22">
        <v>-10</v>
      </c>
      <c r="E22" s="102">
        <v>0.6</v>
      </c>
      <c r="F22" s="102">
        <f t="shared" si="1"/>
        <v>103</v>
      </c>
      <c r="G22" s="102">
        <f t="shared" si="2"/>
        <v>1133</v>
      </c>
      <c r="H22" s="102">
        <f>+A23-A22</f>
        <v>2.0000000000000018E-2</v>
      </c>
      <c r="I22" s="102">
        <f>+A22+H22/2</f>
        <v>0.39</v>
      </c>
      <c r="J22" s="102">
        <f t="shared" si="3"/>
        <v>17</v>
      </c>
      <c r="K22" s="102">
        <f t="shared" si="4"/>
        <v>6.63</v>
      </c>
      <c r="L22" s="102">
        <f t="shared" si="5"/>
        <v>0</v>
      </c>
      <c r="M22" s="105">
        <f t="shared" si="6"/>
        <v>6.63</v>
      </c>
      <c r="N22" s="105">
        <f>AVERAGE(B22:B23)*1000</f>
        <v>1137</v>
      </c>
      <c r="O22" s="105">
        <f>AVERAGE(G22:G23)</f>
        <v>1131.8</v>
      </c>
      <c r="P22" s="105">
        <f>AVERAGE(F22:F23)</f>
        <v>100</v>
      </c>
      <c r="Q22" s="105">
        <f>AVERAGE(D22:D23)</f>
        <v>-13</v>
      </c>
      <c r="R22" s="106">
        <f t="shared" si="7"/>
        <v>169.70889894419304</v>
      </c>
      <c r="S22" s="105">
        <f t="shared" si="8"/>
        <v>8.8875458819556172</v>
      </c>
      <c r="T22" s="105">
        <f t="shared" si="9"/>
        <v>2.498388956517998</v>
      </c>
      <c r="U22" s="39" t="str">
        <f t="shared" si="10"/>
        <v>sand mixtures</v>
      </c>
      <c r="V22" s="107">
        <f t="shared" si="11"/>
        <v>43.252902185399421</v>
      </c>
      <c r="W22" s="107">
        <f t="shared" si="12"/>
        <v>42.126750773869894</v>
      </c>
      <c r="X22" s="107">
        <f t="shared" si="13"/>
        <v>30</v>
      </c>
      <c r="Y22" s="107">
        <f>AVERAGE(X3:X29)</f>
        <v>30.669953703703701</v>
      </c>
      <c r="Z22" s="102">
        <v>0</v>
      </c>
      <c r="AA22" s="102"/>
      <c r="AB22" s="102"/>
      <c r="AC22" s="102"/>
      <c r="AD22" s="102"/>
      <c r="AE22" s="102"/>
      <c r="AF22" s="102"/>
      <c r="AG22" s="102"/>
    </row>
    <row r="23" spans="1:33" x14ac:dyDescent="0.2">
      <c r="A23">
        <v>0.4</v>
      </c>
      <c r="B23">
        <v>1.137</v>
      </c>
      <c r="C23">
        <v>97</v>
      </c>
      <c r="D23">
        <v>-16</v>
      </c>
      <c r="E23" s="102">
        <v>0.6</v>
      </c>
      <c r="F23" s="102">
        <f t="shared" si="1"/>
        <v>97</v>
      </c>
      <c r="G23" s="102">
        <f t="shared" si="2"/>
        <v>1130.5999999999999</v>
      </c>
      <c r="H23" s="102">
        <f>+A24-A23</f>
        <v>1.9999999999999962E-2</v>
      </c>
      <c r="I23" s="102">
        <f>+A23+H23/2</f>
        <v>0.41000000000000003</v>
      </c>
      <c r="J23" s="102">
        <f t="shared" si="3"/>
        <v>17</v>
      </c>
      <c r="K23" s="102">
        <f t="shared" si="4"/>
        <v>6.9700000000000006</v>
      </c>
      <c r="L23" s="102">
        <f t="shared" si="5"/>
        <v>0</v>
      </c>
      <c r="M23" s="105">
        <f t="shared" si="6"/>
        <v>6.9700000000000006</v>
      </c>
      <c r="N23" s="105">
        <f>AVERAGE(B23:B24)*1000</f>
        <v>1099</v>
      </c>
      <c r="O23" s="105">
        <f>AVERAGE(G23:G24)</f>
        <v>1092.8</v>
      </c>
      <c r="P23" s="105">
        <f>AVERAGE(F23:F24)</f>
        <v>95.5</v>
      </c>
      <c r="Q23" s="105">
        <f>AVERAGE(D23:D24)</f>
        <v>-15.5</v>
      </c>
      <c r="R23" s="106">
        <f t="shared" si="7"/>
        <v>155.78622668579624</v>
      </c>
      <c r="S23" s="105">
        <f t="shared" si="8"/>
        <v>8.7951152574528244</v>
      </c>
      <c r="T23" s="105">
        <f t="shared" si="9"/>
        <v>2.5131401531074742</v>
      </c>
      <c r="U23" s="39" t="str">
        <f t="shared" si="10"/>
        <v>sand mixtures</v>
      </c>
      <c r="V23" s="107">
        <f t="shared" si="11"/>
        <v>42.831129152549593</v>
      </c>
      <c r="W23" s="107">
        <f t="shared" si="12"/>
        <v>41.717819641859222</v>
      </c>
      <c r="X23" s="107">
        <f t="shared" si="13"/>
        <v>30</v>
      </c>
      <c r="Y23" s="126" t="s">
        <v>20</v>
      </c>
      <c r="Z23" s="127"/>
      <c r="AA23" s="127"/>
      <c r="AB23" s="128"/>
      <c r="AC23" s="102"/>
      <c r="AD23" s="102"/>
      <c r="AE23" s="102"/>
      <c r="AF23" s="102"/>
      <c r="AG23" s="102"/>
    </row>
    <row r="24" spans="1:33" ht="17" x14ac:dyDescent="0.2">
      <c r="A24">
        <v>0.42</v>
      </c>
      <c r="B24">
        <v>1.0609999999999999</v>
      </c>
      <c r="C24">
        <v>94</v>
      </c>
      <c r="D24">
        <v>-15</v>
      </c>
      <c r="E24" s="102">
        <v>0.6</v>
      </c>
      <c r="F24" s="102">
        <f t="shared" si="1"/>
        <v>94</v>
      </c>
      <c r="G24" s="102">
        <f t="shared" si="2"/>
        <v>1055</v>
      </c>
      <c r="H24" s="102">
        <f>+A25-A24</f>
        <v>2.0000000000000018E-2</v>
      </c>
      <c r="I24" s="102">
        <f>+A24+H24/2</f>
        <v>0.43</v>
      </c>
      <c r="J24" s="102">
        <f t="shared" si="3"/>
        <v>17</v>
      </c>
      <c r="K24" s="102">
        <f t="shared" si="4"/>
        <v>7.31</v>
      </c>
      <c r="L24" s="102">
        <f t="shared" si="5"/>
        <v>0</v>
      </c>
      <c r="M24" s="105">
        <f t="shared" si="6"/>
        <v>7.31</v>
      </c>
      <c r="N24" s="105">
        <f>AVERAGE(B24:B25)*1000</f>
        <v>1041.9999999999998</v>
      </c>
      <c r="O24" s="105">
        <f>AVERAGE(G24:G25)</f>
        <v>1035.8</v>
      </c>
      <c r="P24" s="105">
        <f>AVERAGE(F24:F25)</f>
        <v>93.5</v>
      </c>
      <c r="Q24" s="105">
        <f>AVERAGE(D24:D25)</f>
        <v>-15.5</v>
      </c>
      <c r="R24" s="106">
        <f t="shared" si="7"/>
        <v>140.69630642954857</v>
      </c>
      <c r="S24" s="105">
        <f t="shared" si="8"/>
        <v>9.0909974817450827</v>
      </c>
      <c r="T24" s="105">
        <f t="shared" si="9"/>
        <v>2.548192469509714</v>
      </c>
      <c r="U24" s="39" t="str">
        <f t="shared" si="10"/>
        <v>sand mixtures</v>
      </c>
      <c r="V24" s="107">
        <f t="shared" si="11"/>
        <v>42.321831079170607</v>
      </c>
      <c r="W24" s="107">
        <f t="shared" si="12"/>
        <v>41.231109660968208</v>
      </c>
      <c r="X24" s="107">
        <f t="shared" si="13"/>
        <v>30</v>
      </c>
      <c r="Y24" s="108" t="s">
        <v>79</v>
      </c>
      <c r="Z24" s="109" t="s">
        <v>80</v>
      </c>
      <c r="AA24" s="109" t="str">
        <f>+AA18</f>
        <v>P+Wf (kN)</v>
      </c>
      <c r="AB24" s="110" t="s">
        <v>114</v>
      </c>
      <c r="AC24" s="102"/>
      <c r="AD24" s="102"/>
      <c r="AE24" s="102"/>
      <c r="AF24" s="102"/>
      <c r="AG24" s="102"/>
    </row>
    <row r="25" spans="1:33" x14ac:dyDescent="0.2">
      <c r="A25">
        <v>0.44</v>
      </c>
      <c r="B25">
        <v>1.0229999999999999</v>
      </c>
      <c r="C25">
        <v>93</v>
      </c>
      <c r="D25">
        <v>-16</v>
      </c>
      <c r="E25" s="102">
        <v>0.6</v>
      </c>
      <c r="F25" s="102">
        <f t="shared" si="1"/>
        <v>93</v>
      </c>
      <c r="G25" s="102">
        <f t="shared" si="2"/>
        <v>1016.5999999999999</v>
      </c>
      <c r="H25" s="102">
        <f>+A26-A25</f>
        <v>2.0000000000000018E-2</v>
      </c>
      <c r="I25" s="102">
        <f>+A25+H25/2</f>
        <v>0.45</v>
      </c>
      <c r="J25" s="102">
        <f t="shared" si="3"/>
        <v>17</v>
      </c>
      <c r="K25" s="102">
        <f t="shared" si="4"/>
        <v>7.65</v>
      </c>
      <c r="L25" s="102">
        <f t="shared" si="5"/>
        <v>0</v>
      </c>
      <c r="M25" s="105">
        <f t="shared" si="6"/>
        <v>7.65</v>
      </c>
      <c r="N25" s="105">
        <f>AVERAGE(B25:B26)*1000</f>
        <v>1013.5000000000001</v>
      </c>
      <c r="O25" s="105">
        <f>AVERAGE(G25:G26)</f>
        <v>1007.9</v>
      </c>
      <c r="P25" s="105">
        <f>AVERAGE(F25:F26)</f>
        <v>91.5</v>
      </c>
      <c r="Q25" s="105">
        <f>AVERAGE(D25:D26)</f>
        <v>-14</v>
      </c>
      <c r="R25" s="106">
        <f t="shared" si="7"/>
        <v>130.75163398692811</v>
      </c>
      <c r="S25" s="105">
        <f t="shared" si="8"/>
        <v>9.1477130717320669</v>
      </c>
      <c r="T25" s="105">
        <f t="shared" si="9"/>
        <v>2.5671442804702682</v>
      </c>
      <c r="U25" s="39" t="str">
        <f t="shared" si="10"/>
        <v>sand mixtures</v>
      </c>
      <c r="V25" s="107">
        <f t="shared" si="11"/>
        <v>41.950439408440452</v>
      </c>
      <c r="W25" s="107">
        <f t="shared" si="12"/>
        <v>40.880918373871594</v>
      </c>
      <c r="X25" s="107">
        <f t="shared" si="13"/>
        <v>30</v>
      </c>
      <c r="Y25" s="111">
        <f>+Y6</f>
        <v>0.4572</v>
      </c>
      <c r="Z25" s="102">
        <f>+Z6</f>
        <v>2.1335999999999999</v>
      </c>
      <c r="AA25" s="107">
        <f>+AB18</f>
        <v>1027.6403785636123</v>
      </c>
      <c r="AB25" s="112">
        <f>+Z25*Z25</f>
        <v>4.55224896</v>
      </c>
      <c r="AC25" s="102"/>
      <c r="AD25" s="102"/>
      <c r="AE25" s="102"/>
      <c r="AF25" s="102"/>
      <c r="AG25" s="102"/>
    </row>
    <row r="26" spans="1:33" ht="17" x14ac:dyDescent="0.2">
      <c r="A26">
        <v>0.46</v>
      </c>
      <c r="B26">
        <v>1.004</v>
      </c>
      <c r="C26">
        <v>90</v>
      </c>
      <c r="D26">
        <v>-12</v>
      </c>
      <c r="E26" s="102">
        <v>0.6</v>
      </c>
      <c r="F26" s="102">
        <f t="shared" si="1"/>
        <v>90</v>
      </c>
      <c r="G26" s="102">
        <f t="shared" si="2"/>
        <v>999.2</v>
      </c>
      <c r="H26" s="102">
        <f>+A27-A26</f>
        <v>1.9999999999999962E-2</v>
      </c>
      <c r="I26" s="102">
        <f>+A26+H26/2</f>
        <v>0.47</v>
      </c>
      <c r="J26" s="102">
        <f t="shared" si="3"/>
        <v>17</v>
      </c>
      <c r="K26" s="102">
        <f t="shared" si="4"/>
        <v>7.9899999999999993</v>
      </c>
      <c r="L26" s="102">
        <f t="shared" si="5"/>
        <v>0</v>
      </c>
      <c r="M26" s="105">
        <f t="shared" si="6"/>
        <v>7.9899999999999993</v>
      </c>
      <c r="N26" s="105">
        <f>AVERAGE(B26:B27)*1000</f>
        <v>956.5</v>
      </c>
      <c r="O26" s="105">
        <f>AVERAGE(G26:G27)</f>
        <v>951.3</v>
      </c>
      <c r="P26" s="105">
        <f>AVERAGE(F26:F27)</f>
        <v>89</v>
      </c>
      <c r="Q26" s="105">
        <f>AVERAGE(D26:D27)</f>
        <v>-13</v>
      </c>
      <c r="R26" s="106">
        <f t="shared" si="7"/>
        <v>118.06132665832291</v>
      </c>
      <c r="S26" s="105">
        <f t="shared" si="8"/>
        <v>9.4348623464184627</v>
      </c>
      <c r="T26" s="105">
        <f t="shared" si="9"/>
        <v>2.602108224356988</v>
      </c>
      <c r="U26" s="39" t="str">
        <f t="shared" si="10"/>
        <v>silt mixtures</v>
      </c>
      <c r="V26" s="107">
        <f t="shared" si="11"/>
        <v>41.426227785264295</v>
      </c>
      <c r="W26" s="107">
        <f t="shared" si="12"/>
        <v>40.393184250005874</v>
      </c>
      <c r="X26" s="107">
        <f t="shared" si="13"/>
        <v>30</v>
      </c>
      <c r="Y26" s="113" t="s">
        <v>86</v>
      </c>
      <c r="Z26" s="109" t="s">
        <v>88</v>
      </c>
      <c r="AA26" s="110" t="s">
        <v>89</v>
      </c>
      <c r="AB26" s="110" t="s">
        <v>115</v>
      </c>
      <c r="AC26" s="102"/>
      <c r="AD26" s="102"/>
      <c r="AE26" s="102"/>
      <c r="AF26" s="102"/>
      <c r="AG26" s="102"/>
    </row>
    <row r="27" spans="1:33" x14ac:dyDescent="0.2">
      <c r="A27">
        <v>0.48</v>
      </c>
      <c r="B27">
        <v>0.90900000000000003</v>
      </c>
      <c r="C27">
        <v>88</v>
      </c>
      <c r="D27">
        <v>-14</v>
      </c>
      <c r="E27" s="102">
        <v>0.6</v>
      </c>
      <c r="F27" s="102">
        <f t="shared" si="1"/>
        <v>88</v>
      </c>
      <c r="G27" s="102">
        <f t="shared" si="2"/>
        <v>903.4</v>
      </c>
      <c r="H27" s="102">
        <f>+A28-A27</f>
        <v>2.0000000000000018E-2</v>
      </c>
      <c r="I27" s="102">
        <f>+A27+H27/2</f>
        <v>0.49</v>
      </c>
      <c r="J27" s="102">
        <f t="shared" si="3"/>
        <v>17</v>
      </c>
      <c r="K27" s="102">
        <f t="shared" si="4"/>
        <v>8.33</v>
      </c>
      <c r="L27" s="102">
        <f t="shared" si="5"/>
        <v>0</v>
      </c>
      <c r="M27" s="105">
        <f t="shared" si="6"/>
        <v>8.33</v>
      </c>
      <c r="N27" s="105">
        <f>AVERAGE(B27:B28)*1000</f>
        <v>890</v>
      </c>
      <c r="O27" s="105">
        <f>AVERAGE(G27:G28)</f>
        <v>884.4</v>
      </c>
      <c r="P27" s="105">
        <f>AVERAGE(F27:F28)</f>
        <v>87</v>
      </c>
      <c r="Q27" s="105">
        <f>AVERAGE(D27:D28)</f>
        <v>-14</v>
      </c>
      <c r="R27" s="106">
        <f t="shared" si="7"/>
        <v>105.17046818727491</v>
      </c>
      <c r="S27" s="105">
        <f t="shared" si="8"/>
        <v>9.9307132991655926</v>
      </c>
      <c r="T27" s="105">
        <f t="shared" si="9"/>
        <v>2.6480207390106774</v>
      </c>
      <c r="U27" s="39" t="str">
        <f t="shared" si="10"/>
        <v>silt mixtures</v>
      </c>
      <c r="V27" s="107">
        <f t="shared" si="11"/>
        <v>40.82273051098398</v>
      </c>
      <c r="W27" s="107">
        <f t="shared" si="12"/>
        <v>39.840831879989267</v>
      </c>
      <c r="X27" s="107">
        <f t="shared" si="13"/>
        <v>30</v>
      </c>
      <c r="Y27" s="111">
        <f>+J22</f>
        <v>17</v>
      </c>
      <c r="Z27" s="102">
        <f>$B$1</f>
        <v>4.5720000000000001</v>
      </c>
      <c r="AA27" s="114" t="str">
        <f>IF(Z27&lt;Y25,"case 1", IF(Z27&lt;AB25, "case 2", "case 3"))</f>
        <v>case 3</v>
      </c>
      <c r="AB27" s="114">
        <f>IF(9.81*(Y25-Z27)&lt;0,0, 9.81*(Y25-Z27))</f>
        <v>0</v>
      </c>
      <c r="AC27" s="102"/>
      <c r="AD27" s="102"/>
      <c r="AE27" s="102"/>
      <c r="AF27" s="102"/>
      <c r="AG27" s="102"/>
    </row>
    <row r="28" spans="1:33" ht="16" x14ac:dyDescent="0.2">
      <c r="A28">
        <v>0.5</v>
      </c>
      <c r="B28">
        <v>0.871</v>
      </c>
      <c r="C28">
        <v>86</v>
      </c>
      <c r="D28">
        <v>-14</v>
      </c>
      <c r="E28" s="102">
        <v>0.6</v>
      </c>
      <c r="F28" s="102">
        <f t="shared" si="1"/>
        <v>86</v>
      </c>
      <c r="G28" s="102">
        <f t="shared" si="2"/>
        <v>865.4</v>
      </c>
      <c r="H28" s="102">
        <f>+A29-A28</f>
        <v>2.0000000000000018E-2</v>
      </c>
      <c r="I28" s="102">
        <f>+A28+H28/2</f>
        <v>0.51</v>
      </c>
      <c r="J28" s="102">
        <f t="shared" si="3"/>
        <v>17</v>
      </c>
      <c r="K28" s="102">
        <f t="shared" si="4"/>
        <v>8.67</v>
      </c>
      <c r="L28" s="102">
        <f t="shared" si="5"/>
        <v>0</v>
      </c>
      <c r="M28" s="105">
        <f t="shared" si="6"/>
        <v>8.67</v>
      </c>
      <c r="N28" s="105">
        <f>AVERAGE(B28:B29)*1000</f>
        <v>852.5</v>
      </c>
      <c r="O28" s="105">
        <f>AVERAGE(G28:G29)</f>
        <v>846.7</v>
      </c>
      <c r="P28" s="105">
        <f>AVERAGE(F28:F29)</f>
        <v>83.5</v>
      </c>
      <c r="Q28" s="105">
        <f>AVERAGE(D28:D29)</f>
        <v>-14.5</v>
      </c>
      <c r="R28" s="106">
        <f t="shared" si="7"/>
        <v>96.658592848904277</v>
      </c>
      <c r="S28" s="105">
        <f t="shared" si="8"/>
        <v>9.9638437764757803</v>
      </c>
      <c r="T28" s="105">
        <f t="shared" si="9"/>
        <v>2.6694435412396951</v>
      </c>
      <c r="U28" s="39" t="str">
        <f t="shared" si="10"/>
        <v>silt mixtures</v>
      </c>
      <c r="V28" s="107">
        <f t="shared" si="11"/>
        <v>40.375578211514572</v>
      </c>
      <c r="W28" s="107">
        <f t="shared" si="12"/>
        <v>39.437645152520204</v>
      </c>
      <c r="X28" s="107">
        <f t="shared" si="13"/>
        <v>30</v>
      </c>
      <c r="Y28" s="123" t="s">
        <v>116</v>
      </c>
      <c r="Z28" s="116" t="s">
        <v>117</v>
      </c>
      <c r="AA28" s="116" t="s">
        <v>118</v>
      </c>
      <c r="AB28" s="110" t="s">
        <v>25</v>
      </c>
      <c r="AC28" s="102"/>
      <c r="AD28" s="102"/>
      <c r="AE28" s="102"/>
      <c r="AF28" s="102"/>
      <c r="AG28" s="102"/>
    </row>
    <row r="29" spans="1:33" x14ac:dyDescent="0.2">
      <c r="A29">
        <v>0.52</v>
      </c>
      <c r="B29">
        <v>0.83399999999999996</v>
      </c>
      <c r="C29">
        <v>81</v>
      </c>
      <c r="D29">
        <v>-15</v>
      </c>
      <c r="E29" s="102">
        <v>0.6</v>
      </c>
      <c r="F29" s="102">
        <f t="shared" si="1"/>
        <v>81</v>
      </c>
      <c r="G29" s="102">
        <f t="shared" si="2"/>
        <v>828</v>
      </c>
      <c r="H29" s="102">
        <f>+A30-A29</f>
        <v>2.0000000000000018E-2</v>
      </c>
      <c r="I29" s="102">
        <f>+A29+H29/2</f>
        <v>0.53</v>
      </c>
      <c r="J29" s="102">
        <f t="shared" si="3"/>
        <v>17</v>
      </c>
      <c r="K29" s="102">
        <f t="shared" si="4"/>
        <v>9.01</v>
      </c>
      <c r="L29" s="102">
        <f t="shared" si="5"/>
        <v>0</v>
      </c>
      <c r="M29" s="105">
        <f t="shared" si="6"/>
        <v>9.01</v>
      </c>
      <c r="N29" s="105">
        <f>AVERAGE(B29:B30)*1000</f>
        <v>824.5</v>
      </c>
      <c r="O29" s="105">
        <f>AVERAGE(G29:G30)</f>
        <v>818.3</v>
      </c>
      <c r="P29" s="105">
        <f>AVERAGE(F29:F30)</f>
        <v>78</v>
      </c>
      <c r="Q29" s="105">
        <f>AVERAGE(D29:D30)</f>
        <v>-15.5</v>
      </c>
      <c r="R29" s="106">
        <f t="shared" si="7"/>
        <v>89.821309655937839</v>
      </c>
      <c r="S29" s="105">
        <f t="shared" si="8"/>
        <v>9.6380778213001523</v>
      </c>
      <c r="T29" s="105">
        <f t="shared" si="9"/>
        <v>2.6753900472915952</v>
      </c>
      <c r="U29" s="39" t="str">
        <f t="shared" si="10"/>
        <v>silt mixtures</v>
      </c>
      <c r="V29" s="107">
        <f t="shared" si="11"/>
        <v>39.982323530384718</v>
      </c>
      <c r="W29" s="107">
        <f t="shared" si="12"/>
        <v>39.087173213907761</v>
      </c>
      <c r="X29" s="107">
        <f t="shared" si="13"/>
        <v>30</v>
      </c>
      <c r="Y29" s="118">
        <f>TAN(RADIANS(Y22))</f>
        <v>0.59304748551454334</v>
      </c>
      <c r="Z29" s="107">
        <f>0.5*(TAN(RADIANS(45+Y22/2)))^2*Y27*Z25*Y25^2</f>
        <v>11.685119856433923</v>
      </c>
      <c r="AA29" s="107">
        <f>0.5*(TAN(RADIANS(45-Y22/2)))^2*Y27*Z25*Y25^2</f>
        <v>1.22985970424541</v>
      </c>
      <c r="AB29" s="119">
        <f>Summary!I16</f>
        <v>1.5</v>
      </c>
      <c r="AC29" s="102"/>
      <c r="AD29" s="102"/>
      <c r="AE29" s="102"/>
      <c r="AF29" s="102"/>
      <c r="AG29" s="102"/>
    </row>
    <row r="30" spans="1:33" ht="16" x14ac:dyDescent="0.2">
      <c r="A30">
        <v>0.54</v>
      </c>
      <c r="B30">
        <v>0.81499999999999995</v>
      </c>
      <c r="C30">
        <v>75</v>
      </c>
      <c r="D30">
        <v>-16</v>
      </c>
      <c r="E30" s="102">
        <v>0.6</v>
      </c>
      <c r="F30" s="102">
        <f t="shared" si="1"/>
        <v>75</v>
      </c>
      <c r="G30" s="102">
        <f t="shared" si="2"/>
        <v>808.6</v>
      </c>
      <c r="H30" s="102">
        <f>+A31-A30</f>
        <v>2.0000000000000018E-2</v>
      </c>
      <c r="I30" s="102">
        <f>+A30+H30/2</f>
        <v>0.55000000000000004</v>
      </c>
      <c r="J30" s="102">
        <f t="shared" si="3"/>
        <v>17</v>
      </c>
      <c r="K30" s="102">
        <f t="shared" si="4"/>
        <v>9.3500000000000014</v>
      </c>
      <c r="L30" s="102">
        <f t="shared" si="5"/>
        <v>0</v>
      </c>
      <c r="M30" s="105">
        <f t="shared" si="6"/>
        <v>9.3500000000000014</v>
      </c>
      <c r="N30" s="105">
        <f>AVERAGE(B30:B31)*1000</f>
        <v>815</v>
      </c>
      <c r="O30" s="105">
        <f>AVERAGE(G30:G31)</f>
        <v>807.8</v>
      </c>
      <c r="P30" s="105">
        <f>AVERAGE(F30:F31)</f>
        <v>73</v>
      </c>
      <c r="Q30" s="105">
        <f>AVERAGE(D30:D31)</f>
        <v>-18</v>
      </c>
      <c r="R30" s="106">
        <f t="shared" si="7"/>
        <v>85.395721925133671</v>
      </c>
      <c r="S30" s="105">
        <f t="shared" si="8"/>
        <v>9.142714008391259</v>
      </c>
      <c r="T30" s="105">
        <f t="shared" si="9"/>
        <v>2.6691323635691915</v>
      </c>
      <c r="U30" s="39" t="str">
        <f t="shared" si="10"/>
        <v>silt mixtures</v>
      </c>
      <c r="V30" s="107">
        <f t="shared" si="11"/>
        <v>39.70900768198392</v>
      </c>
      <c r="W30" s="107">
        <f t="shared" si="12"/>
        <v>38.845797257915102</v>
      </c>
      <c r="X30" s="107">
        <f t="shared" si="13"/>
        <v>30</v>
      </c>
      <c r="Y30" s="115" t="s">
        <v>119</v>
      </c>
      <c r="Z30" s="116"/>
      <c r="AA30" s="116"/>
      <c r="AB30" s="117"/>
      <c r="AC30" s="102"/>
      <c r="AD30" s="102"/>
      <c r="AE30" s="102"/>
      <c r="AF30" s="102"/>
      <c r="AG30" s="102"/>
    </row>
    <row r="31" spans="1:33" x14ac:dyDescent="0.2">
      <c r="A31">
        <v>0.56000000000000005</v>
      </c>
      <c r="B31">
        <v>0.81499999999999995</v>
      </c>
      <c r="C31">
        <v>71</v>
      </c>
      <c r="D31">
        <v>-20</v>
      </c>
      <c r="E31" s="102">
        <v>0.6</v>
      </c>
      <c r="F31" s="102">
        <f t="shared" si="1"/>
        <v>71</v>
      </c>
      <c r="G31" s="102">
        <f t="shared" si="2"/>
        <v>807</v>
      </c>
      <c r="H31" s="102">
        <f>+A32-A31</f>
        <v>1.9999999999999907E-2</v>
      </c>
      <c r="I31" s="102">
        <f>+A31+H31/2</f>
        <v>0.57000000000000006</v>
      </c>
      <c r="J31" s="102">
        <f t="shared" si="3"/>
        <v>17</v>
      </c>
      <c r="K31" s="102">
        <f t="shared" si="4"/>
        <v>9.6900000000000013</v>
      </c>
      <c r="L31" s="102">
        <f t="shared" si="5"/>
        <v>0</v>
      </c>
      <c r="M31" s="105">
        <f t="shared" si="6"/>
        <v>9.6900000000000013</v>
      </c>
      <c r="N31" s="105">
        <f>AVERAGE(B31:B32)*1000</f>
        <v>815</v>
      </c>
      <c r="O31" s="105">
        <f>AVERAGE(G31:G32)</f>
        <v>807.6</v>
      </c>
      <c r="P31" s="105">
        <f>AVERAGE(F31:F32)</f>
        <v>66.5</v>
      </c>
      <c r="Q31" s="105">
        <f>AVERAGE(D31:D32)</f>
        <v>-18.5</v>
      </c>
      <c r="R31" s="106">
        <f t="shared" si="7"/>
        <v>82.343653250773983</v>
      </c>
      <c r="S31" s="105">
        <f t="shared" si="8"/>
        <v>8.3342732889674274</v>
      </c>
      <c r="T31" s="105">
        <f t="shared" si="9"/>
        <v>2.6456342072139556</v>
      </c>
      <c r="U31" s="39" t="str">
        <f t="shared" si="10"/>
        <v>silt mixtures</v>
      </c>
      <c r="V31" s="107">
        <f t="shared" si="11"/>
        <v>39.510883070518211</v>
      </c>
      <c r="W31" s="107">
        <f t="shared" si="12"/>
        <v>38.671931440527302</v>
      </c>
      <c r="X31" s="107">
        <f t="shared" si="13"/>
        <v>30</v>
      </c>
      <c r="Y31" s="86">
        <f>+((AA25-AB27*AB25)*Y29+0.5*Z29)/AB29-AA29</f>
        <v>408.95820859480835</v>
      </c>
      <c r="Z31" s="43"/>
      <c r="AA31" s="43"/>
      <c r="AB31" s="44"/>
    </row>
    <row r="32" spans="1:33" x14ac:dyDescent="0.2">
      <c r="A32">
        <v>0.57999999999999996</v>
      </c>
      <c r="B32">
        <v>0.81499999999999995</v>
      </c>
      <c r="C32">
        <v>62</v>
      </c>
      <c r="D32">
        <v>-17</v>
      </c>
      <c r="E32" s="102">
        <v>0.6</v>
      </c>
      <c r="F32" s="102">
        <f t="shared" si="1"/>
        <v>62</v>
      </c>
      <c r="G32" s="102">
        <f t="shared" si="2"/>
        <v>808.2</v>
      </c>
      <c r="H32" s="102">
        <f>+A33-A32</f>
        <v>2.0000000000000018E-2</v>
      </c>
      <c r="I32" s="102">
        <f>+A32+H32/2</f>
        <v>0.59</v>
      </c>
      <c r="J32" s="102">
        <f t="shared" si="3"/>
        <v>17</v>
      </c>
      <c r="K32" s="102">
        <f t="shared" si="4"/>
        <v>10.029999999999999</v>
      </c>
      <c r="L32" s="102">
        <f t="shared" si="5"/>
        <v>0</v>
      </c>
      <c r="M32" s="105">
        <f t="shared" si="6"/>
        <v>10.029999999999999</v>
      </c>
      <c r="N32" s="105">
        <f>AVERAGE(B32:B33)*1000</f>
        <v>796</v>
      </c>
      <c r="O32" s="105">
        <f>AVERAGE(G32:G33)</f>
        <v>789</v>
      </c>
      <c r="P32" s="105">
        <f>AVERAGE(F32:F33)</f>
        <v>60</v>
      </c>
      <c r="Q32" s="105">
        <f>AVERAGE(D32:D33)</f>
        <v>-17.5</v>
      </c>
      <c r="R32" s="106">
        <f t="shared" si="7"/>
        <v>77.664007976071787</v>
      </c>
      <c r="S32" s="105">
        <f t="shared" si="8"/>
        <v>7.7024789144639714</v>
      </c>
      <c r="T32" s="105">
        <f t="shared" si="9"/>
        <v>2.6331725394474161</v>
      </c>
      <c r="U32" s="39" t="str">
        <f t="shared" si="10"/>
        <v>silt mixtures</v>
      </c>
      <c r="V32" s="107">
        <f t="shared" si="11"/>
        <v>39.19017075362845</v>
      </c>
      <c r="W32" s="107">
        <f t="shared" si="12"/>
        <v>38.392417791791402</v>
      </c>
      <c r="X32" s="107">
        <f t="shared" si="13"/>
        <v>30</v>
      </c>
      <c r="Y32" s="83"/>
      <c r="Z32" s="83"/>
      <c r="AA32" s="83"/>
      <c r="AB32" s="83"/>
    </row>
    <row r="33" spans="1:28" x14ac:dyDescent="0.2">
      <c r="A33">
        <v>0.6</v>
      </c>
      <c r="B33">
        <v>0.77700000000000002</v>
      </c>
      <c r="C33">
        <v>58</v>
      </c>
      <c r="D33">
        <v>-18</v>
      </c>
      <c r="E33" s="102">
        <v>0.6</v>
      </c>
      <c r="F33" s="102">
        <f t="shared" si="1"/>
        <v>58</v>
      </c>
      <c r="G33" s="102">
        <f t="shared" si="2"/>
        <v>769.8</v>
      </c>
      <c r="H33" s="102">
        <f>+A34-A33</f>
        <v>2.0000000000000018E-2</v>
      </c>
      <c r="I33" s="102">
        <f>+A33+H33/2</f>
        <v>0.61</v>
      </c>
      <c r="J33" s="102">
        <f t="shared" si="3"/>
        <v>17</v>
      </c>
      <c r="K33" s="102">
        <f t="shared" si="4"/>
        <v>10.37</v>
      </c>
      <c r="L33" s="102">
        <f t="shared" si="5"/>
        <v>0</v>
      </c>
      <c r="M33" s="105">
        <f t="shared" si="6"/>
        <v>10.37</v>
      </c>
      <c r="N33" s="105">
        <f>AVERAGE(B33:B34)*1000</f>
        <v>767.50000000000011</v>
      </c>
      <c r="O33" s="105">
        <f>AVERAGE(G33:G34)</f>
        <v>761.7</v>
      </c>
      <c r="P33" s="105">
        <f>AVERAGE(F33:F34)</f>
        <v>56</v>
      </c>
      <c r="Q33" s="105">
        <f>AVERAGE(D33:D34)</f>
        <v>-14.5</v>
      </c>
      <c r="R33" s="106">
        <f t="shared" si="7"/>
        <v>72.452266152362597</v>
      </c>
      <c r="S33" s="105">
        <f t="shared" si="8"/>
        <v>7.4534492167223449</v>
      </c>
      <c r="T33" s="105">
        <f t="shared" si="9"/>
        <v>2.64005524647227</v>
      </c>
      <c r="U33" s="39" t="str">
        <f t="shared" si="10"/>
        <v>silt mixtures</v>
      </c>
      <c r="V33" s="107">
        <f t="shared" si="11"/>
        <v>38.805890971240309</v>
      </c>
      <c r="W33" s="107">
        <f t="shared" si="12"/>
        <v>38.060571712072644</v>
      </c>
      <c r="X33" s="107">
        <f t="shared" si="13"/>
        <v>30</v>
      </c>
      <c r="Y33" s="40"/>
      <c r="Z33" s="40"/>
      <c r="AA33" s="40"/>
      <c r="AB33" s="40"/>
    </row>
    <row r="34" spans="1:28" x14ac:dyDescent="0.2">
      <c r="A34">
        <v>0.62</v>
      </c>
      <c r="B34">
        <v>0.75800000000000001</v>
      </c>
      <c r="C34">
        <v>54</v>
      </c>
      <c r="D34">
        <v>-11</v>
      </c>
      <c r="E34" s="102">
        <v>0.6</v>
      </c>
      <c r="F34" s="102">
        <f t="shared" si="1"/>
        <v>54</v>
      </c>
      <c r="G34" s="102">
        <f t="shared" si="2"/>
        <v>753.6</v>
      </c>
      <c r="H34" s="102">
        <f>+A35-A34</f>
        <v>2.0000000000000018E-2</v>
      </c>
      <c r="I34" s="102">
        <f>+A34+H34/2</f>
        <v>0.63</v>
      </c>
      <c r="J34" s="102">
        <f t="shared" si="3"/>
        <v>17</v>
      </c>
      <c r="K34" s="102">
        <f t="shared" si="4"/>
        <v>10.71</v>
      </c>
      <c r="L34" s="102">
        <f t="shared" si="5"/>
        <v>0</v>
      </c>
      <c r="M34" s="105">
        <f t="shared" si="6"/>
        <v>10.71</v>
      </c>
      <c r="N34" s="105">
        <f>AVERAGE(B34:B35)*1000</f>
        <v>767.50000000000011</v>
      </c>
      <c r="O34" s="105">
        <f>AVERAGE(G34:G35)</f>
        <v>763.5</v>
      </c>
      <c r="P34" s="105">
        <f>AVERAGE(F34:F35)</f>
        <v>52</v>
      </c>
      <c r="Q34" s="105">
        <f>AVERAGE(D34:D35)</f>
        <v>-10</v>
      </c>
      <c r="R34" s="106">
        <f t="shared" si="7"/>
        <v>70.28851540616246</v>
      </c>
      <c r="S34" s="105">
        <f t="shared" si="8"/>
        <v>6.9076369239761419</v>
      </c>
      <c r="T34" s="105">
        <f t="shared" si="9"/>
        <v>2.6220874024007221</v>
      </c>
      <c r="U34" s="39" t="str">
        <f t="shared" si="10"/>
        <v>silt mixtures</v>
      </c>
      <c r="V34" s="107">
        <f t="shared" si="11"/>
        <v>38.636963006162077</v>
      </c>
      <c r="W34" s="107">
        <f t="shared" si="12"/>
        <v>37.915728075431161</v>
      </c>
      <c r="X34" s="107">
        <f t="shared" si="13"/>
        <v>30</v>
      </c>
      <c r="Y34" s="84"/>
      <c r="Z34" s="40"/>
      <c r="AA34" s="42"/>
      <c r="AB34" s="40"/>
    </row>
    <row r="35" spans="1:28" x14ac:dyDescent="0.2">
      <c r="A35">
        <v>0.64</v>
      </c>
      <c r="B35">
        <v>0.77700000000000002</v>
      </c>
      <c r="C35">
        <v>50</v>
      </c>
      <c r="D35">
        <v>-9</v>
      </c>
      <c r="E35" s="102">
        <v>0.6</v>
      </c>
      <c r="F35" s="102">
        <f t="shared" si="1"/>
        <v>50</v>
      </c>
      <c r="G35" s="102">
        <f t="shared" si="2"/>
        <v>773.4</v>
      </c>
      <c r="H35" s="102">
        <f>+A36-A35</f>
        <v>2.0000000000000018E-2</v>
      </c>
      <c r="I35" s="102">
        <f>+A35+H35/2</f>
        <v>0.65</v>
      </c>
      <c r="J35" s="102">
        <f t="shared" si="3"/>
        <v>17</v>
      </c>
      <c r="K35" s="102">
        <f t="shared" si="4"/>
        <v>11.05</v>
      </c>
      <c r="L35" s="102">
        <f t="shared" si="5"/>
        <v>0</v>
      </c>
      <c r="M35" s="105">
        <f t="shared" si="6"/>
        <v>11.05</v>
      </c>
      <c r="N35" s="105">
        <f>AVERAGE(B35:B36)*1000</f>
        <v>786.5</v>
      </c>
      <c r="O35" s="105">
        <f>AVERAGE(G35:G36)</f>
        <v>783.09999999999991</v>
      </c>
      <c r="P35" s="105">
        <f>AVERAGE(F35:F36)</f>
        <v>49</v>
      </c>
      <c r="Q35" s="105">
        <f>AVERAGE(D35:D36)</f>
        <v>-8.5</v>
      </c>
      <c r="R35" s="106">
        <f t="shared" si="7"/>
        <v>69.868778280542983</v>
      </c>
      <c r="S35" s="105">
        <f t="shared" si="8"/>
        <v>6.3467392008289618</v>
      </c>
      <c r="T35" s="105">
        <f t="shared" si="9"/>
        <v>2.5949309088159698</v>
      </c>
      <c r="U35" s="39" t="str">
        <f t="shared" si="10"/>
        <v>sand mixtures</v>
      </c>
      <c r="V35" s="107">
        <f t="shared" si="11"/>
        <v>38.60350569844924</v>
      </c>
      <c r="W35" s="107">
        <f t="shared" si="12"/>
        <v>37.887114642131934</v>
      </c>
      <c r="X35" s="107">
        <f t="shared" si="13"/>
        <v>30</v>
      </c>
      <c r="AB35" s="40"/>
    </row>
    <row r="36" spans="1:28" x14ac:dyDescent="0.2">
      <c r="A36">
        <v>0.66</v>
      </c>
      <c r="B36">
        <v>0.79600000000000004</v>
      </c>
      <c r="C36">
        <v>48</v>
      </c>
      <c r="D36">
        <v>-8</v>
      </c>
      <c r="E36" s="102">
        <v>0.6</v>
      </c>
      <c r="F36" s="102">
        <f t="shared" si="1"/>
        <v>48</v>
      </c>
      <c r="G36" s="102">
        <f t="shared" si="2"/>
        <v>792.8</v>
      </c>
      <c r="H36" s="102">
        <f>+A37-A36</f>
        <v>2.0000000000000018E-2</v>
      </c>
      <c r="I36" s="102">
        <f>+A36+H36/2</f>
        <v>0.67</v>
      </c>
      <c r="J36" s="102">
        <f t="shared" si="3"/>
        <v>17</v>
      </c>
      <c r="K36" s="102">
        <f t="shared" si="4"/>
        <v>11.39</v>
      </c>
      <c r="L36" s="102">
        <f t="shared" si="5"/>
        <v>0</v>
      </c>
      <c r="M36" s="105">
        <f t="shared" si="6"/>
        <v>11.39</v>
      </c>
      <c r="N36" s="105">
        <f>AVERAGE(B36:B37)*1000</f>
        <v>786.5</v>
      </c>
      <c r="O36" s="105">
        <f>AVERAGE(G36:G37)</f>
        <v>783.5</v>
      </c>
      <c r="P36" s="105">
        <f>AVERAGE(F36:F37)</f>
        <v>46.5</v>
      </c>
      <c r="Q36" s="105">
        <f>AVERAGE(D36:D37)</f>
        <v>-7.5</v>
      </c>
      <c r="R36" s="106">
        <f t="shared" si="7"/>
        <v>67.788410886742753</v>
      </c>
      <c r="S36" s="105">
        <f t="shared" si="8"/>
        <v>6.0224579399308382</v>
      </c>
      <c r="T36" s="105">
        <f t="shared" si="9"/>
        <v>2.5855186331363371</v>
      </c>
      <c r="U36" s="39" t="str">
        <f t="shared" si="10"/>
        <v>sand mixtures</v>
      </c>
      <c r="V36" s="107">
        <f t="shared" si="11"/>
        <v>38.434222087810817</v>
      </c>
      <c r="W36" s="107">
        <f t="shared" si="12"/>
        <v>37.742709985051562</v>
      </c>
      <c r="X36" s="107">
        <f t="shared" si="13"/>
        <v>30</v>
      </c>
      <c r="Y36" s="84"/>
      <c r="Z36" s="40"/>
      <c r="AB36" s="40"/>
    </row>
    <row r="37" spans="1:28" x14ac:dyDescent="0.2">
      <c r="A37">
        <v>0.68</v>
      </c>
      <c r="B37">
        <v>0.77700000000000002</v>
      </c>
      <c r="C37">
        <v>45</v>
      </c>
      <c r="D37">
        <v>-7</v>
      </c>
      <c r="E37" s="102">
        <v>0.6</v>
      </c>
      <c r="F37" s="102">
        <f t="shared" si="1"/>
        <v>45</v>
      </c>
      <c r="G37" s="102">
        <f t="shared" si="2"/>
        <v>774.2</v>
      </c>
      <c r="H37" s="102">
        <f>+A38-A37</f>
        <v>1.9999999999999907E-2</v>
      </c>
      <c r="I37" s="102">
        <f>+A37+H37/2</f>
        <v>0.69</v>
      </c>
      <c r="J37" s="102">
        <f t="shared" si="3"/>
        <v>17</v>
      </c>
      <c r="K37" s="102">
        <f t="shared" si="4"/>
        <v>11.729999999999999</v>
      </c>
      <c r="L37" s="102">
        <f t="shared" si="5"/>
        <v>0</v>
      </c>
      <c r="M37" s="105">
        <f t="shared" si="6"/>
        <v>11.729999999999999</v>
      </c>
      <c r="N37" s="105">
        <f>AVERAGE(B37:B38)*1000</f>
        <v>758</v>
      </c>
      <c r="O37" s="105">
        <f>AVERAGE(G37:G38)</f>
        <v>756.2</v>
      </c>
      <c r="P37" s="105">
        <f>AVERAGE(F37:F38)</f>
        <v>43.5</v>
      </c>
      <c r="Q37" s="105">
        <f>AVERAGE(D37:D38)</f>
        <v>-4.5</v>
      </c>
      <c r="R37" s="106">
        <f t="shared" si="7"/>
        <v>63.467178175618081</v>
      </c>
      <c r="S37" s="105">
        <f t="shared" si="8"/>
        <v>5.8430829986433297</v>
      </c>
      <c r="T37" s="105">
        <f t="shared" si="9"/>
        <v>2.5936728516585648</v>
      </c>
      <c r="U37" s="39" t="str">
        <f t="shared" si="10"/>
        <v>sand mixtures</v>
      </c>
      <c r="V37" s="107">
        <f t="shared" si="11"/>
        <v>38.062837883582034</v>
      </c>
      <c r="W37" s="107">
        <f t="shared" si="12"/>
        <v>37.428041084572897</v>
      </c>
      <c r="X37" s="107">
        <f t="shared" si="13"/>
        <v>30</v>
      </c>
      <c r="Y37" s="42"/>
      <c r="Z37" s="85"/>
      <c r="AB37" s="40"/>
    </row>
    <row r="38" spans="1:28" x14ac:dyDescent="0.2">
      <c r="A38">
        <v>0.7</v>
      </c>
      <c r="B38">
        <v>0.73899999999999999</v>
      </c>
      <c r="C38">
        <v>42</v>
      </c>
      <c r="D38">
        <v>-2</v>
      </c>
      <c r="E38" s="102">
        <v>0.6</v>
      </c>
      <c r="F38" s="102">
        <f t="shared" si="1"/>
        <v>42</v>
      </c>
      <c r="G38" s="102">
        <f t="shared" si="2"/>
        <v>738.2</v>
      </c>
      <c r="H38" s="102">
        <f>+A39-A38</f>
        <v>2.0000000000000018E-2</v>
      </c>
      <c r="I38" s="102">
        <f>+A38+H38/2</f>
        <v>0.71</v>
      </c>
      <c r="J38" s="102">
        <f t="shared" si="3"/>
        <v>17</v>
      </c>
      <c r="K38" s="102">
        <f t="shared" si="4"/>
        <v>12.07</v>
      </c>
      <c r="L38" s="102">
        <f t="shared" si="5"/>
        <v>0</v>
      </c>
      <c r="M38" s="105">
        <f t="shared" si="6"/>
        <v>12.07</v>
      </c>
      <c r="N38" s="105">
        <f>AVERAGE(B38:B39)*1000</f>
        <v>720</v>
      </c>
      <c r="O38" s="105">
        <f>AVERAGE(G38:G39)</f>
        <v>718.40000000000009</v>
      </c>
      <c r="P38" s="105">
        <f>AVERAGE(F38:F39)</f>
        <v>40.5</v>
      </c>
      <c r="Q38" s="105">
        <f>AVERAGE(D38:D39)</f>
        <v>-4</v>
      </c>
      <c r="R38" s="106">
        <f t="shared" si="7"/>
        <v>58.519469759734882</v>
      </c>
      <c r="S38" s="105">
        <f t="shared" si="8"/>
        <v>5.7338637747228631</v>
      </c>
      <c r="T38" s="105">
        <f t="shared" si="9"/>
        <v>2.6102566898187551</v>
      </c>
      <c r="U38" s="39" t="str">
        <f t="shared" si="10"/>
        <v>silt mixtures</v>
      </c>
      <c r="V38" s="107">
        <f t="shared" si="11"/>
        <v>37.600509080591074</v>
      </c>
      <c r="W38" s="107">
        <f t="shared" si="12"/>
        <v>37.040304205996442</v>
      </c>
      <c r="X38" s="107">
        <f t="shared" si="13"/>
        <v>30</v>
      </c>
    </row>
    <row r="39" spans="1:28" x14ac:dyDescent="0.2">
      <c r="A39">
        <v>0.72</v>
      </c>
      <c r="B39">
        <v>0.70099999999999996</v>
      </c>
      <c r="C39">
        <v>39</v>
      </c>
      <c r="D39">
        <v>-6</v>
      </c>
      <c r="E39" s="102">
        <v>0.6</v>
      </c>
      <c r="F39" s="102">
        <f t="shared" si="1"/>
        <v>39</v>
      </c>
      <c r="G39" s="102">
        <f t="shared" si="2"/>
        <v>698.6</v>
      </c>
      <c r="H39" s="102">
        <f>+A40-A39</f>
        <v>2.0000000000000018E-2</v>
      </c>
      <c r="I39" s="102">
        <f>+A39+H39/2</f>
        <v>0.73</v>
      </c>
      <c r="J39" s="102">
        <f t="shared" si="3"/>
        <v>17</v>
      </c>
      <c r="K39" s="102">
        <f t="shared" si="4"/>
        <v>12.41</v>
      </c>
      <c r="L39" s="102">
        <f t="shared" si="5"/>
        <v>0</v>
      </c>
      <c r="M39" s="105">
        <f t="shared" si="6"/>
        <v>12.41</v>
      </c>
      <c r="N39" s="105">
        <f>AVERAGE(B39:B40)*1000</f>
        <v>681.99999999999989</v>
      </c>
      <c r="O39" s="105">
        <f>AVERAGE(G39:G40)</f>
        <v>676.6</v>
      </c>
      <c r="P39" s="105">
        <f>AVERAGE(F39:F40)</f>
        <v>40</v>
      </c>
      <c r="Q39" s="105">
        <f>AVERAGE(D39:D40)</f>
        <v>-13.5</v>
      </c>
      <c r="R39" s="106">
        <f t="shared" si="7"/>
        <v>53.520547945205486</v>
      </c>
      <c r="S39" s="105">
        <f t="shared" si="8"/>
        <v>6.0223731161264089</v>
      </c>
      <c r="T39" s="105">
        <f t="shared" si="9"/>
        <v>2.6517581638995771</v>
      </c>
      <c r="U39" s="39" t="str">
        <f t="shared" si="10"/>
        <v>silt mixtures</v>
      </c>
      <c r="V39" s="107">
        <f t="shared" si="11"/>
        <v>37.08588826012609</v>
      </c>
      <c r="W39" s="107">
        <f t="shared" si="12"/>
        <v>36.61372606214762</v>
      </c>
      <c r="X39" s="107">
        <f t="shared" si="13"/>
        <v>30</v>
      </c>
    </row>
    <row r="40" spans="1:28" x14ac:dyDescent="0.2">
      <c r="A40">
        <v>0.74</v>
      </c>
      <c r="B40">
        <v>0.66300000000000003</v>
      </c>
      <c r="C40">
        <v>41</v>
      </c>
      <c r="D40">
        <v>-21</v>
      </c>
      <c r="E40" s="102">
        <v>0.6</v>
      </c>
      <c r="F40" s="102">
        <f t="shared" si="1"/>
        <v>41</v>
      </c>
      <c r="G40" s="102">
        <f t="shared" si="2"/>
        <v>654.6</v>
      </c>
      <c r="H40" s="102">
        <f>+A41-A40</f>
        <v>2.0000000000000018E-2</v>
      </c>
      <c r="I40" s="102">
        <f>+A40+H40/2</f>
        <v>0.75</v>
      </c>
      <c r="J40" s="102">
        <f t="shared" si="3"/>
        <v>17</v>
      </c>
      <c r="K40" s="102">
        <f t="shared" si="4"/>
        <v>12.75</v>
      </c>
      <c r="L40" s="102">
        <f t="shared" si="5"/>
        <v>0</v>
      </c>
      <c r="M40" s="105">
        <f t="shared" si="6"/>
        <v>12.75</v>
      </c>
      <c r="N40" s="105">
        <f>AVERAGE(B40:B41)*1000</f>
        <v>634.50000000000011</v>
      </c>
      <c r="O40" s="105">
        <f>AVERAGE(G40:G41)</f>
        <v>626.1</v>
      </c>
      <c r="P40" s="105">
        <f>AVERAGE(F40:F41)</f>
        <v>42</v>
      </c>
      <c r="Q40" s="105">
        <f>AVERAGE(D40:D41)</f>
        <v>-21</v>
      </c>
      <c r="R40" s="106">
        <f t="shared" si="7"/>
        <v>48.10588235294118</v>
      </c>
      <c r="S40" s="105">
        <f t="shared" si="8"/>
        <v>6.8476400097823422</v>
      </c>
      <c r="T40" s="105">
        <f t="shared" si="9"/>
        <v>2.7242400421627191</v>
      </c>
      <c r="U40" s="39" t="str">
        <f t="shared" si="10"/>
        <v>silt mixtures</v>
      </c>
      <c r="V40" s="107">
        <f t="shared" si="11"/>
        <v>36.46302259357541</v>
      </c>
      <c r="W40" s="107">
        <f t="shared" si="12"/>
        <v>36.104180033240482</v>
      </c>
      <c r="X40" s="107">
        <f t="shared" si="13"/>
        <v>30</v>
      </c>
    </row>
    <row r="41" spans="1:28" x14ac:dyDescent="0.2">
      <c r="A41">
        <v>0.76</v>
      </c>
      <c r="B41">
        <v>0.60599999999999998</v>
      </c>
      <c r="C41">
        <v>43</v>
      </c>
      <c r="D41">
        <v>-21</v>
      </c>
      <c r="E41" s="102">
        <v>0.6</v>
      </c>
      <c r="F41" s="102">
        <f t="shared" si="1"/>
        <v>43</v>
      </c>
      <c r="G41" s="102">
        <f t="shared" si="2"/>
        <v>597.6</v>
      </c>
      <c r="H41" s="102">
        <f>+A42-A41</f>
        <v>2.0000000000000018E-2</v>
      </c>
      <c r="I41" s="102">
        <f>+A41+H41/2</f>
        <v>0.77</v>
      </c>
      <c r="J41" s="102">
        <f t="shared" si="3"/>
        <v>17</v>
      </c>
      <c r="K41" s="102">
        <f t="shared" si="4"/>
        <v>13.09</v>
      </c>
      <c r="L41" s="102">
        <f t="shared" si="5"/>
        <v>0</v>
      </c>
      <c r="M41" s="105">
        <f t="shared" si="6"/>
        <v>13.09</v>
      </c>
      <c r="N41" s="105">
        <f>AVERAGE(B41:B42)*1000</f>
        <v>558.5</v>
      </c>
      <c r="O41" s="105">
        <f>AVERAGE(G41:G42)</f>
        <v>550.29999999999995</v>
      </c>
      <c r="P41" s="105">
        <f>AVERAGE(F41:F42)</f>
        <v>43</v>
      </c>
      <c r="Q41" s="105">
        <f>AVERAGE(D41:D42)</f>
        <v>-20.5</v>
      </c>
      <c r="R41" s="106">
        <f t="shared" si="7"/>
        <v>41.039724980901447</v>
      </c>
      <c r="S41" s="105">
        <f t="shared" si="8"/>
        <v>8.0043186091100331</v>
      </c>
      <c r="T41" s="105">
        <f t="shared" si="9"/>
        <v>2.8206729894789704</v>
      </c>
      <c r="U41" s="39" t="str">
        <f t="shared" si="10"/>
        <v>silt mixtures</v>
      </c>
      <c r="V41" s="107">
        <f t="shared" si="11"/>
        <v>35.519061152398898</v>
      </c>
      <c r="W41" s="107">
        <f t="shared" si="12"/>
        <v>35.345248859582682</v>
      </c>
      <c r="X41" s="107">
        <f t="shared" si="13"/>
        <v>30</v>
      </c>
    </row>
    <row r="42" spans="1:28" x14ac:dyDescent="0.2">
      <c r="A42">
        <v>0.78</v>
      </c>
      <c r="B42">
        <v>0.51100000000000001</v>
      </c>
      <c r="C42">
        <v>43</v>
      </c>
      <c r="D42">
        <v>-20</v>
      </c>
      <c r="E42" s="102">
        <v>0.6</v>
      </c>
      <c r="F42" s="102">
        <f t="shared" si="1"/>
        <v>43</v>
      </c>
      <c r="G42" s="102">
        <f t="shared" si="2"/>
        <v>503</v>
      </c>
      <c r="H42" s="102">
        <f>+A43-A42</f>
        <v>2.0000000000000018E-2</v>
      </c>
      <c r="I42" s="102">
        <f>+A42+H42/2</f>
        <v>0.79</v>
      </c>
      <c r="J42" s="102">
        <f t="shared" si="3"/>
        <v>17</v>
      </c>
      <c r="K42" s="102">
        <f t="shared" si="4"/>
        <v>13.43</v>
      </c>
      <c r="L42" s="102">
        <f t="shared" si="5"/>
        <v>0</v>
      </c>
      <c r="M42" s="105">
        <f t="shared" si="6"/>
        <v>13.43</v>
      </c>
      <c r="N42" s="105">
        <f>AVERAGE(B42:B43)*1000</f>
        <v>502</v>
      </c>
      <c r="O42" s="105">
        <f>AVERAGE(G42:G43)</f>
        <v>494.2</v>
      </c>
      <c r="P42" s="105">
        <f>AVERAGE(F42:F43)</f>
        <v>41.5</v>
      </c>
      <c r="Q42" s="105">
        <f>AVERAGE(D42:D43)</f>
        <v>-19.5</v>
      </c>
      <c r="R42" s="106">
        <f t="shared" si="7"/>
        <v>35.798212956068504</v>
      </c>
      <c r="S42" s="105">
        <f t="shared" si="8"/>
        <v>8.6319861888220988</v>
      </c>
      <c r="T42" s="105">
        <f t="shared" si="9"/>
        <v>2.8845105037019243</v>
      </c>
      <c r="U42" s="39" t="str">
        <f t="shared" si="10"/>
        <v>silt mixtures</v>
      </c>
      <c r="V42" s="107">
        <f t="shared" si="11"/>
        <v>34.691887423277514</v>
      </c>
      <c r="W42" s="107">
        <f t="shared" si="12"/>
        <v>34.692474819630519</v>
      </c>
      <c r="X42" s="107">
        <f t="shared" si="13"/>
        <v>30</v>
      </c>
    </row>
    <row r="43" spans="1:28" x14ac:dyDescent="0.2">
      <c r="A43">
        <v>0.8</v>
      </c>
      <c r="B43">
        <v>0.49299999999999999</v>
      </c>
      <c r="C43">
        <v>40</v>
      </c>
      <c r="D43">
        <v>-19</v>
      </c>
      <c r="E43" s="102">
        <v>0.6</v>
      </c>
      <c r="F43" s="102">
        <f t="shared" si="1"/>
        <v>40</v>
      </c>
      <c r="G43" s="102">
        <f t="shared" si="2"/>
        <v>485.4</v>
      </c>
      <c r="H43" s="102">
        <f>+A44-A43</f>
        <v>1.9999999999999907E-2</v>
      </c>
      <c r="I43" s="102">
        <f>+A43+H43/2</f>
        <v>0.81</v>
      </c>
      <c r="J43" s="102">
        <f t="shared" si="3"/>
        <v>17</v>
      </c>
      <c r="K43" s="102">
        <f t="shared" si="4"/>
        <v>13.770000000000001</v>
      </c>
      <c r="L43" s="102">
        <f t="shared" si="5"/>
        <v>0</v>
      </c>
      <c r="M43" s="105">
        <f t="shared" si="6"/>
        <v>13.770000000000001</v>
      </c>
      <c r="N43" s="105">
        <f>AVERAGE(B43:B44)*1000</f>
        <v>493</v>
      </c>
      <c r="O43" s="105">
        <f>AVERAGE(G43:G44)</f>
        <v>485.2</v>
      </c>
      <c r="P43" s="105">
        <f>AVERAGE(F43:F44)</f>
        <v>38.5</v>
      </c>
      <c r="Q43" s="105">
        <f>AVERAGE(D43:D44)</f>
        <v>-19.5</v>
      </c>
      <c r="R43" s="106">
        <f t="shared" si="7"/>
        <v>34.236020334059546</v>
      </c>
      <c r="S43" s="105">
        <f t="shared" si="8"/>
        <v>8.16664191926691</v>
      </c>
      <c r="T43" s="105">
        <f t="shared" si="9"/>
        <v>2.8795545721761413</v>
      </c>
      <c r="U43" s="39" t="str">
        <f t="shared" si="10"/>
        <v>silt mixtures</v>
      </c>
      <c r="V43" s="107">
        <f t="shared" si="11"/>
        <v>34.418789886666303</v>
      </c>
      <c r="W43" s="107">
        <f t="shared" si="12"/>
        <v>34.479316032134577</v>
      </c>
      <c r="X43" s="107">
        <f t="shared" si="13"/>
        <v>30</v>
      </c>
    </row>
    <row r="44" spans="1:28" x14ac:dyDescent="0.2">
      <c r="A44">
        <v>0.82</v>
      </c>
      <c r="B44">
        <v>0.49299999999999999</v>
      </c>
      <c r="C44">
        <v>37</v>
      </c>
      <c r="D44">
        <v>-20</v>
      </c>
      <c r="E44" s="102">
        <v>0.6</v>
      </c>
      <c r="F44" s="102">
        <f t="shared" si="1"/>
        <v>37</v>
      </c>
      <c r="G44" s="102">
        <f t="shared" si="2"/>
        <v>485</v>
      </c>
      <c r="H44" s="102">
        <f>+A45-A44</f>
        <v>2.0000000000000018E-2</v>
      </c>
      <c r="I44" s="102">
        <f>+A44+H44/2</f>
        <v>0.83</v>
      </c>
      <c r="J44" s="102">
        <f t="shared" si="3"/>
        <v>17</v>
      </c>
      <c r="K44" s="102">
        <f t="shared" si="4"/>
        <v>14.11</v>
      </c>
      <c r="L44" s="102">
        <f t="shared" si="5"/>
        <v>0</v>
      </c>
      <c r="M44" s="105">
        <f t="shared" si="6"/>
        <v>14.11</v>
      </c>
      <c r="N44" s="105">
        <f>AVERAGE(B44:B45)*1000</f>
        <v>483.5</v>
      </c>
      <c r="O44" s="105">
        <f>AVERAGE(G44:G45)</f>
        <v>475.7</v>
      </c>
      <c r="P44" s="105">
        <f>AVERAGE(F44:F45)</f>
        <v>36.5</v>
      </c>
      <c r="Q44" s="105">
        <f>AVERAGE(D44:D45)</f>
        <v>-19.5</v>
      </c>
      <c r="R44" s="106">
        <f t="shared" si="7"/>
        <v>32.713678242381292</v>
      </c>
      <c r="S44" s="105">
        <f t="shared" si="8"/>
        <v>7.9074503347126246</v>
      </c>
      <c r="T44" s="105">
        <f t="shared" si="9"/>
        <v>2.8825616569850752</v>
      </c>
      <c r="U44" s="39" t="str">
        <f t="shared" si="10"/>
        <v>silt mixtures</v>
      </c>
      <c r="V44" s="107">
        <f t="shared" si="11"/>
        <v>34.138907047410186</v>
      </c>
      <c r="W44" s="107">
        <f t="shared" si="12"/>
        <v>34.262023156153113</v>
      </c>
      <c r="X44" s="107">
        <f t="shared" si="13"/>
        <v>30</v>
      </c>
    </row>
    <row r="45" spans="1:28" x14ac:dyDescent="0.2">
      <c r="A45">
        <v>0.84</v>
      </c>
      <c r="B45">
        <v>0.47399999999999998</v>
      </c>
      <c r="C45">
        <v>36</v>
      </c>
      <c r="D45">
        <v>-19</v>
      </c>
      <c r="E45" s="102">
        <v>0.6</v>
      </c>
      <c r="F45" s="102">
        <f t="shared" si="1"/>
        <v>36</v>
      </c>
      <c r="G45" s="102">
        <f t="shared" si="2"/>
        <v>466.4</v>
      </c>
      <c r="H45" s="102">
        <f>+A46-A45</f>
        <v>2.0000000000000018E-2</v>
      </c>
      <c r="I45" s="102">
        <f>+A45+H45/2</f>
        <v>0.85</v>
      </c>
      <c r="J45" s="102">
        <f t="shared" si="3"/>
        <v>17</v>
      </c>
      <c r="K45" s="102">
        <f t="shared" si="4"/>
        <v>14.45</v>
      </c>
      <c r="L45" s="102">
        <f t="shared" si="5"/>
        <v>0</v>
      </c>
      <c r="M45" s="105">
        <f t="shared" si="6"/>
        <v>14.45</v>
      </c>
      <c r="N45" s="105">
        <f>AVERAGE(B45:B46)*1000</f>
        <v>483.5</v>
      </c>
      <c r="O45" s="105">
        <f>AVERAGE(G45:G46)</f>
        <v>476.29999999999995</v>
      </c>
      <c r="P45" s="105">
        <f>AVERAGE(F45:F46)</f>
        <v>32</v>
      </c>
      <c r="Q45" s="105">
        <f>AVERAGE(D45:D46)</f>
        <v>-18</v>
      </c>
      <c r="R45" s="106">
        <f t="shared" si="7"/>
        <v>31.961937716262977</v>
      </c>
      <c r="S45" s="105">
        <f t="shared" si="8"/>
        <v>6.9286564902024477</v>
      </c>
      <c r="T45" s="105">
        <f t="shared" si="9"/>
        <v>2.8476203178335076</v>
      </c>
      <c r="U45" s="39" t="str">
        <f t="shared" si="10"/>
        <v>silt mixtures</v>
      </c>
      <c r="V45" s="107">
        <f t="shared" si="11"/>
        <v>33.995283367968625</v>
      </c>
      <c r="W45" s="107">
        <f t="shared" si="12"/>
        <v>34.15096410952944</v>
      </c>
      <c r="X45" s="107">
        <f t="shared" si="13"/>
        <v>30</v>
      </c>
    </row>
    <row r="46" spans="1:28" x14ac:dyDescent="0.2">
      <c r="A46">
        <v>0.86</v>
      </c>
      <c r="B46">
        <v>0.49299999999999999</v>
      </c>
      <c r="C46">
        <v>28</v>
      </c>
      <c r="D46">
        <v>-17</v>
      </c>
      <c r="E46" s="102">
        <v>0.6</v>
      </c>
      <c r="F46" s="102">
        <f t="shared" si="1"/>
        <v>28</v>
      </c>
      <c r="G46" s="102">
        <f t="shared" si="2"/>
        <v>486.2</v>
      </c>
      <c r="H46" s="102">
        <f>+A47-A46</f>
        <v>2.0000000000000018E-2</v>
      </c>
      <c r="I46" s="102">
        <f>+A46+H46/2</f>
        <v>0.87</v>
      </c>
      <c r="J46" s="102">
        <f t="shared" si="3"/>
        <v>17</v>
      </c>
      <c r="K46" s="102">
        <f t="shared" si="4"/>
        <v>14.79</v>
      </c>
      <c r="L46" s="102">
        <f t="shared" si="5"/>
        <v>0</v>
      </c>
      <c r="M46" s="105">
        <f t="shared" si="6"/>
        <v>14.79</v>
      </c>
      <c r="N46" s="105">
        <f>AVERAGE(B46:B47)*1000</f>
        <v>493</v>
      </c>
      <c r="O46" s="105">
        <f>AVERAGE(G46:G47)</f>
        <v>486</v>
      </c>
      <c r="P46" s="105">
        <f>AVERAGE(F46:F47)</f>
        <v>26.5</v>
      </c>
      <c r="Q46" s="105">
        <f>AVERAGE(D46:D47)</f>
        <v>-17.5</v>
      </c>
      <c r="R46" s="106">
        <f t="shared" si="7"/>
        <v>31.860040567951319</v>
      </c>
      <c r="S46" s="105">
        <f t="shared" si="8"/>
        <v>5.6238195284480383</v>
      </c>
      <c r="T46" s="105">
        <f t="shared" si="9"/>
        <v>2.7837283704814206</v>
      </c>
      <c r="U46" s="39" t="str">
        <f t="shared" si="10"/>
        <v>silt mixtures</v>
      </c>
      <c r="V46" s="107">
        <f t="shared" si="11"/>
        <v>33.975525738477046</v>
      </c>
      <c r="W46" s="107">
        <f t="shared" si="12"/>
        <v>34.135709569063138</v>
      </c>
      <c r="X46" s="107">
        <f t="shared" si="13"/>
        <v>30</v>
      </c>
    </row>
    <row r="47" spans="1:28" x14ac:dyDescent="0.2">
      <c r="A47">
        <v>0.88</v>
      </c>
      <c r="B47">
        <v>0.49299999999999999</v>
      </c>
      <c r="C47">
        <v>25</v>
      </c>
      <c r="D47">
        <v>-18</v>
      </c>
      <c r="E47" s="102">
        <v>0.6</v>
      </c>
      <c r="F47" s="102">
        <f t="shared" si="1"/>
        <v>25</v>
      </c>
      <c r="G47" s="102">
        <f t="shared" si="2"/>
        <v>485.8</v>
      </c>
      <c r="H47" s="102">
        <f>+A48-A47</f>
        <v>2.0000000000000018E-2</v>
      </c>
      <c r="I47" s="102">
        <f>+A47+H47/2</f>
        <v>0.89</v>
      </c>
      <c r="J47" s="102">
        <f t="shared" si="3"/>
        <v>17</v>
      </c>
      <c r="K47" s="102">
        <f t="shared" si="4"/>
        <v>15.13</v>
      </c>
      <c r="L47" s="102">
        <f t="shared" si="5"/>
        <v>0</v>
      </c>
      <c r="M47" s="105">
        <f t="shared" si="6"/>
        <v>15.13</v>
      </c>
      <c r="N47" s="105">
        <f>AVERAGE(B47:B48)*1000</f>
        <v>483.5</v>
      </c>
      <c r="O47" s="105">
        <f>AVERAGE(G47:G48)</f>
        <v>479.1</v>
      </c>
      <c r="P47" s="105">
        <f>AVERAGE(F47:F48)</f>
        <v>23.5</v>
      </c>
      <c r="Q47" s="105">
        <f>AVERAGE(D47:D48)</f>
        <v>-11</v>
      </c>
      <c r="R47" s="106">
        <f t="shared" si="7"/>
        <v>30.665565102445473</v>
      </c>
      <c r="S47" s="105">
        <f t="shared" si="8"/>
        <v>5.0649826497402843</v>
      </c>
      <c r="T47" s="105">
        <f t="shared" si="9"/>
        <v>2.7636341468745296</v>
      </c>
      <c r="U47" s="39" t="str">
        <f t="shared" si="10"/>
        <v>silt mixtures</v>
      </c>
      <c r="V47" s="107">
        <f t="shared" si="11"/>
        <v>33.738527275528654</v>
      </c>
      <c r="W47" s="107">
        <f t="shared" si="12"/>
        <v>33.953160694632416</v>
      </c>
      <c r="X47" s="107">
        <f t="shared" si="13"/>
        <v>30</v>
      </c>
    </row>
    <row r="48" spans="1:28" x14ac:dyDescent="0.2">
      <c r="A48">
        <v>0.9</v>
      </c>
      <c r="B48">
        <v>0.47399999999999998</v>
      </c>
      <c r="C48">
        <v>22</v>
      </c>
      <c r="D48">
        <v>-4</v>
      </c>
      <c r="E48" s="102">
        <v>0.6</v>
      </c>
      <c r="F48" s="102">
        <f t="shared" si="1"/>
        <v>22</v>
      </c>
      <c r="G48" s="102">
        <f t="shared" si="2"/>
        <v>472.4</v>
      </c>
      <c r="H48" s="102">
        <f>+A49-A48</f>
        <v>2.0000000000000018E-2</v>
      </c>
      <c r="I48" s="102">
        <f>+A48+H48/2</f>
        <v>0.91</v>
      </c>
      <c r="J48" s="102">
        <f t="shared" si="3"/>
        <v>17</v>
      </c>
      <c r="K48" s="102">
        <f t="shared" si="4"/>
        <v>15.47</v>
      </c>
      <c r="L48" s="102">
        <f t="shared" si="5"/>
        <v>0</v>
      </c>
      <c r="M48" s="105">
        <f t="shared" si="6"/>
        <v>15.47</v>
      </c>
      <c r="N48" s="105">
        <f>AVERAGE(B48:B49)*1000</f>
        <v>474</v>
      </c>
      <c r="O48" s="105">
        <f>AVERAGE(G48:G49)</f>
        <v>472.4</v>
      </c>
      <c r="P48" s="105">
        <f>AVERAGE(F48:F49)</f>
        <v>20</v>
      </c>
      <c r="Q48" s="105">
        <f>AVERAGE(D48:D49)</f>
        <v>-4</v>
      </c>
      <c r="R48" s="106">
        <f t="shared" si="7"/>
        <v>29.536522301228178</v>
      </c>
      <c r="S48" s="105">
        <f t="shared" si="8"/>
        <v>4.3770380583459181</v>
      </c>
      <c r="T48" s="105">
        <f t="shared" si="9"/>
        <v>2.7317677219363463</v>
      </c>
      <c r="U48" s="39" t="str">
        <f t="shared" si="10"/>
        <v>silt mixtures</v>
      </c>
      <c r="V48" s="107">
        <f t="shared" si="11"/>
        <v>33.504865983452902</v>
      </c>
      <c r="W48" s="107">
        <f t="shared" si="12"/>
        <v>33.773952950590186</v>
      </c>
      <c r="X48" s="107">
        <f t="shared" si="13"/>
        <v>30</v>
      </c>
    </row>
    <row r="49" spans="1:24" x14ac:dyDescent="0.2">
      <c r="A49">
        <v>0.92</v>
      </c>
      <c r="B49">
        <v>0.47399999999999998</v>
      </c>
      <c r="C49">
        <v>18</v>
      </c>
      <c r="D49">
        <v>-4</v>
      </c>
      <c r="E49" s="102">
        <v>0.6</v>
      </c>
      <c r="F49" s="102">
        <f t="shared" si="1"/>
        <v>18</v>
      </c>
      <c r="G49" s="102">
        <f t="shared" si="2"/>
        <v>472.4</v>
      </c>
      <c r="H49" s="102">
        <f>+A50-A49</f>
        <v>1.9999999999999907E-2</v>
      </c>
      <c r="I49" s="102">
        <f>+A49+H49/2</f>
        <v>0.92999999999999994</v>
      </c>
      <c r="J49" s="102">
        <f t="shared" si="3"/>
        <v>17</v>
      </c>
      <c r="K49" s="102">
        <f t="shared" si="4"/>
        <v>15.809999999999999</v>
      </c>
      <c r="L49" s="102">
        <f t="shared" si="5"/>
        <v>0</v>
      </c>
      <c r="M49" s="105">
        <f t="shared" si="6"/>
        <v>15.809999999999999</v>
      </c>
      <c r="N49" s="105">
        <f>AVERAGE(B49:B50)*1000</f>
        <v>464.5</v>
      </c>
      <c r="O49" s="105">
        <f>AVERAGE(G49:G50)</f>
        <v>462.5</v>
      </c>
      <c r="P49" s="105">
        <f>AVERAGE(F49:F50)</f>
        <v>17.5</v>
      </c>
      <c r="Q49" s="105">
        <f>AVERAGE(D49:D50)</f>
        <v>-5</v>
      </c>
      <c r="R49" s="106">
        <f t="shared" si="7"/>
        <v>28.25363693864643</v>
      </c>
      <c r="S49" s="105">
        <f t="shared" si="8"/>
        <v>3.9177057914885043</v>
      </c>
      <c r="T49" s="105">
        <f t="shared" si="9"/>
        <v>2.7135115836400261</v>
      </c>
      <c r="U49" s="39" t="str">
        <f t="shared" si="10"/>
        <v>silt mixtures</v>
      </c>
      <c r="V49" s="107">
        <f t="shared" si="11"/>
        <v>33.227007559103399</v>
      </c>
      <c r="W49" s="107">
        <f t="shared" si="12"/>
        <v>33.56181796160115</v>
      </c>
      <c r="X49" s="107">
        <f t="shared" si="13"/>
        <v>30</v>
      </c>
    </row>
    <row r="50" spans="1:24" x14ac:dyDescent="0.2">
      <c r="A50">
        <v>0.94</v>
      </c>
      <c r="B50">
        <v>0.45500000000000002</v>
      </c>
      <c r="C50">
        <v>17</v>
      </c>
      <c r="D50">
        <v>-6</v>
      </c>
      <c r="E50" s="102">
        <v>0.6</v>
      </c>
      <c r="F50" s="102">
        <f t="shared" si="1"/>
        <v>17</v>
      </c>
      <c r="G50" s="102">
        <f t="shared" si="2"/>
        <v>452.6</v>
      </c>
      <c r="H50" s="102">
        <f>+A51-A50</f>
        <v>2.0000000000000018E-2</v>
      </c>
      <c r="I50" s="102">
        <f>+A50+H50/2</f>
        <v>0.95</v>
      </c>
      <c r="J50" s="102">
        <f t="shared" si="3"/>
        <v>17</v>
      </c>
      <c r="K50" s="102">
        <f t="shared" si="4"/>
        <v>16.149999999999999</v>
      </c>
      <c r="L50" s="102">
        <f t="shared" si="5"/>
        <v>0</v>
      </c>
      <c r="M50" s="105">
        <f t="shared" si="6"/>
        <v>16.149999999999999</v>
      </c>
      <c r="N50" s="105">
        <f>AVERAGE(B50:B51)*1000</f>
        <v>455</v>
      </c>
      <c r="O50" s="105">
        <f>AVERAGE(G50:G51)</f>
        <v>452.6</v>
      </c>
      <c r="P50" s="105">
        <f>AVERAGE(F50:F51)</f>
        <v>17.5</v>
      </c>
      <c r="Q50" s="105">
        <f>AVERAGE(D50:D51)</f>
        <v>-6</v>
      </c>
      <c r="R50" s="106">
        <f t="shared" si="7"/>
        <v>27.024767801857589</v>
      </c>
      <c r="S50" s="105">
        <f t="shared" si="8"/>
        <v>4.0096230954290286</v>
      </c>
      <c r="T50" s="105">
        <f t="shared" si="9"/>
        <v>2.734615296408581</v>
      </c>
      <c r="U50" s="39" t="str">
        <f t="shared" si="10"/>
        <v>silt mixtures</v>
      </c>
      <c r="V50" s="107">
        <f t="shared" si="11"/>
        <v>32.94740055645552</v>
      </c>
      <c r="W50" s="107">
        <f t="shared" si="12"/>
        <v>33.349381682778663</v>
      </c>
      <c r="X50" s="107">
        <f t="shared" si="13"/>
        <v>30</v>
      </c>
    </row>
    <row r="51" spans="1:24" x14ac:dyDescent="0.2">
      <c r="A51">
        <v>0.96</v>
      </c>
      <c r="B51">
        <v>0.45500000000000002</v>
      </c>
      <c r="C51">
        <v>18</v>
      </c>
      <c r="D51">
        <v>-6</v>
      </c>
      <c r="E51" s="102">
        <v>0.6</v>
      </c>
      <c r="F51" s="102">
        <f t="shared" si="1"/>
        <v>18</v>
      </c>
      <c r="G51" s="102">
        <f t="shared" si="2"/>
        <v>452.6</v>
      </c>
      <c r="H51" s="102">
        <f>+A52-A51</f>
        <v>2.0000000000000018E-2</v>
      </c>
      <c r="I51" s="102">
        <f>+A51+H51/2</f>
        <v>0.97</v>
      </c>
      <c r="J51" s="102">
        <f t="shared" si="3"/>
        <v>17</v>
      </c>
      <c r="K51" s="102">
        <f t="shared" si="4"/>
        <v>16.489999999999998</v>
      </c>
      <c r="L51" s="102">
        <f t="shared" si="5"/>
        <v>0</v>
      </c>
      <c r="M51" s="105">
        <f t="shared" si="6"/>
        <v>16.489999999999998</v>
      </c>
      <c r="N51" s="105">
        <f>AVERAGE(B51:B52)*1000</f>
        <v>464.5</v>
      </c>
      <c r="O51" s="105">
        <f>AVERAGE(G51:G52)</f>
        <v>462.9</v>
      </c>
      <c r="P51" s="105">
        <f>AVERAGE(F51:F52)</f>
        <v>16.5</v>
      </c>
      <c r="Q51" s="105">
        <f>AVERAGE(D51:D52)</f>
        <v>-4</v>
      </c>
      <c r="R51" s="106">
        <f t="shared" si="7"/>
        <v>27.071558520315342</v>
      </c>
      <c r="S51" s="105">
        <f t="shared" si="8"/>
        <v>3.6961537599964163</v>
      </c>
      <c r="T51" s="105">
        <f t="shared" si="9"/>
        <v>2.710609228201998</v>
      </c>
      <c r="U51" s="39" t="str">
        <f t="shared" si="10"/>
        <v>silt mixtures</v>
      </c>
      <c r="V51" s="107">
        <f t="shared" si="11"/>
        <v>32.958302846111188</v>
      </c>
      <c r="W51" s="107">
        <f t="shared" si="12"/>
        <v>33.357645848945822</v>
      </c>
      <c r="X51" s="107">
        <f t="shared" si="13"/>
        <v>30</v>
      </c>
    </row>
    <row r="52" spans="1:24" x14ac:dyDescent="0.2">
      <c r="A52">
        <v>0.98</v>
      </c>
      <c r="B52">
        <v>0.47399999999999998</v>
      </c>
      <c r="C52">
        <v>15</v>
      </c>
      <c r="D52">
        <v>-2</v>
      </c>
      <c r="E52" s="102">
        <v>0.6</v>
      </c>
      <c r="F52" s="102">
        <f t="shared" si="1"/>
        <v>15</v>
      </c>
      <c r="G52" s="102">
        <f t="shared" si="2"/>
        <v>473.2</v>
      </c>
      <c r="H52" s="102">
        <f>+A53-A52</f>
        <v>2.0000000000000018E-2</v>
      </c>
      <c r="I52" s="102">
        <f>+A52+H52/2</f>
        <v>0.99</v>
      </c>
      <c r="J52" s="102">
        <f t="shared" si="3"/>
        <v>17</v>
      </c>
      <c r="K52" s="102">
        <f t="shared" si="4"/>
        <v>16.829999999999998</v>
      </c>
      <c r="L52" s="102">
        <f t="shared" si="5"/>
        <v>0</v>
      </c>
      <c r="M52" s="105">
        <f t="shared" si="6"/>
        <v>16.829999999999998</v>
      </c>
      <c r="N52" s="105">
        <f>AVERAGE(B52:B53)*1000</f>
        <v>464.5</v>
      </c>
      <c r="O52" s="105">
        <f>AVERAGE(G52:G53)</f>
        <v>463.5</v>
      </c>
      <c r="P52" s="105">
        <f>AVERAGE(F52:F53)</f>
        <v>15</v>
      </c>
      <c r="Q52" s="105">
        <f>AVERAGE(D52:D53)</f>
        <v>-2.5</v>
      </c>
      <c r="R52" s="106">
        <f t="shared" si="7"/>
        <v>26.54010695187166</v>
      </c>
      <c r="S52" s="105">
        <f t="shared" si="8"/>
        <v>3.3581838941500437</v>
      </c>
      <c r="T52" s="105">
        <f t="shared" si="9"/>
        <v>2.6898689791325272</v>
      </c>
      <c r="U52" s="39" t="str">
        <f t="shared" si="10"/>
        <v>silt mixtures</v>
      </c>
      <c r="V52" s="107">
        <f t="shared" si="11"/>
        <v>32.833229916669687</v>
      </c>
      <c r="W52" s="107">
        <f t="shared" si="12"/>
        <v>33.262929355269073</v>
      </c>
      <c r="X52" s="107">
        <f t="shared" si="13"/>
        <v>30</v>
      </c>
    </row>
    <row r="53" spans="1:24" x14ac:dyDescent="0.2">
      <c r="A53">
        <v>1</v>
      </c>
      <c r="B53">
        <v>0.45500000000000002</v>
      </c>
      <c r="C53">
        <v>15</v>
      </c>
      <c r="D53">
        <v>-3</v>
      </c>
      <c r="E53" s="102">
        <v>0.6</v>
      </c>
      <c r="F53" s="102">
        <f t="shared" si="1"/>
        <v>15</v>
      </c>
      <c r="G53" s="102">
        <f t="shared" si="2"/>
        <v>453.8</v>
      </c>
      <c r="H53" s="102">
        <f>+A54-A53</f>
        <v>2.0000000000000018E-2</v>
      </c>
      <c r="I53" s="102">
        <f>+A53+H53/2</f>
        <v>1.01</v>
      </c>
      <c r="J53" s="102">
        <f t="shared" si="3"/>
        <v>17</v>
      </c>
      <c r="K53" s="102">
        <f t="shared" si="4"/>
        <v>17.170000000000002</v>
      </c>
      <c r="L53" s="102">
        <f t="shared" si="5"/>
        <v>0</v>
      </c>
      <c r="M53" s="105">
        <f t="shared" si="6"/>
        <v>17.170000000000002</v>
      </c>
      <c r="N53" s="105">
        <f>AVERAGE(B53:B54)*1000</f>
        <v>474</v>
      </c>
      <c r="O53" s="105">
        <f>AVERAGE(G53:G54)</f>
        <v>472.6</v>
      </c>
      <c r="P53" s="105">
        <f>AVERAGE(F53:F54)</f>
        <v>15</v>
      </c>
      <c r="Q53" s="105">
        <f>AVERAGE(D53:D54)</f>
        <v>-3.5</v>
      </c>
      <c r="R53" s="106">
        <f t="shared" si="7"/>
        <v>26.524752475247521</v>
      </c>
      <c r="S53" s="105">
        <f t="shared" si="8"/>
        <v>3.2935906725512152</v>
      </c>
      <c r="T53" s="105">
        <f t="shared" si="9"/>
        <v>2.6845928111001287</v>
      </c>
      <c r="U53" s="39" t="str">
        <f t="shared" si="10"/>
        <v>silt mixtures</v>
      </c>
      <c r="V53" s="107">
        <f t="shared" si="11"/>
        <v>32.829575285569412</v>
      </c>
      <c r="W53" s="107">
        <f t="shared" si="12"/>
        <v>33.26016473808123</v>
      </c>
      <c r="X53" s="107">
        <f t="shared" si="13"/>
        <v>30</v>
      </c>
    </row>
    <row r="54" spans="1:24" x14ac:dyDescent="0.2">
      <c r="A54">
        <v>1.02</v>
      </c>
      <c r="B54">
        <v>0.49299999999999999</v>
      </c>
      <c r="C54">
        <v>15</v>
      </c>
      <c r="D54">
        <v>-4</v>
      </c>
      <c r="E54" s="102">
        <v>0.6</v>
      </c>
      <c r="F54" s="102">
        <f t="shared" si="1"/>
        <v>15</v>
      </c>
      <c r="G54" s="102">
        <f t="shared" si="2"/>
        <v>491.4</v>
      </c>
      <c r="H54" s="102">
        <f>+A55-A54</f>
        <v>2.0000000000000018E-2</v>
      </c>
      <c r="I54" s="102">
        <f>+A54+H54/2</f>
        <v>1.03</v>
      </c>
      <c r="J54" s="102">
        <f t="shared" si="3"/>
        <v>17</v>
      </c>
      <c r="K54" s="102">
        <f t="shared" si="4"/>
        <v>17.510000000000002</v>
      </c>
      <c r="L54" s="102">
        <f t="shared" si="5"/>
        <v>0</v>
      </c>
      <c r="M54" s="105">
        <f t="shared" si="6"/>
        <v>17.510000000000002</v>
      </c>
      <c r="N54" s="105">
        <f>AVERAGE(B54:B55)*1000</f>
        <v>530.5</v>
      </c>
      <c r="O54" s="105">
        <f>AVERAGE(G54:G55)</f>
        <v>527.9</v>
      </c>
      <c r="P54" s="105">
        <f>AVERAGE(F54:F55)</f>
        <v>16</v>
      </c>
      <c r="Q54" s="105">
        <f>AVERAGE(D54:D55)</f>
        <v>-6.5</v>
      </c>
      <c r="R54" s="106">
        <f t="shared" si="7"/>
        <v>29.148486579097654</v>
      </c>
      <c r="S54" s="105">
        <f t="shared" si="8"/>
        <v>3.1348576578694729</v>
      </c>
      <c r="T54" s="105">
        <f t="shared" si="9"/>
        <v>2.6395015762101486</v>
      </c>
      <c r="U54" s="39" t="str">
        <f t="shared" si="10"/>
        <v>silt mixtures</v>
      </c>
      <c r="V54" s="107">
        <f t="shared" si="11"/>
        <v>33.422258317835798</v>
      </c>
      <c r="W54" s="107">
        <f t="shared" si="12"/>
        <v>33.710776117060647</v>
      </c>
      <c r="X54" s="107">
        <f t="shared" si="13"/>
        <v>30</v>
      </c>
    </row>
    <row r="55" spans="1:24" x14ac:dyDescent="0.2">
      <c r="A55">
        <v>1.04</v>
      </c>
      <c r="B55">
        <v>0.56799999999999995</v>
      </c>
      <c r="C55">
        <v>17</v>
      </c>
      <c r="D55">
        <v>-9</v>
      </c>
      <c r="E55" s="102">
        <v>0.6</v>
      </c>
      <c r="F55" s="102">
        <f t="shared" si="1"/>
        <v>17</v>
      </c>
      <c r="G55" s="102">
        <f t="shared" si="2"/>
        <v>564.4</v>
      </c>
      <c r="H55" s="102">
        <f>+A56-A55</f>
        <v>2.0000000000000018E-2</v>
      </c>
      <c r="I55" s="102">
        <f>+A55+H55/2</f>
        <v>1.05</v>
      </c>
      <c r="J55" s="102">
        <f t="shared" si="3"/>
        <v>17</v>
      </c>
      <c r="K55" s="102">
        <f t="shared" si="4"/>
        <v>17.850000000000001</v>
      </c>
      <c r="L55" s="102">
        <f t="shared" si="5"/>
        <v>0</v>
      </c>
      <c r="M55" s="105">
        <f t="shared" si="6"/>
        <v>17.850000000000001</v>
      </c>
      <c r="N55" s="105">
        <f>AVERAGE(B55:B56)*1000</f>
        <v>568</v>
      </c>
      <c r="O55" s="105">
        <f>AVERAGE(G55:G56)</f>
        <v>565.20000000000005</v>
      </c>
      <c r="P55" s="105">
        <f>AVERAGE(F55:F56)</f>
        <v>17</v>
      </c>
      <c r="Q55" s="105">
        <f>AVERAGE(D55:D56)</f>
        <v>-7</v>
      </c>
      <c r="R55" s="106">
        <f t="shared" si="7"/>
        <v>30.663865546218485</v>
      </c>
      <c r="S55" s="105">
        <f t="shared" si="8"/>
        <v>3.1058737553667672</v>
      </c>
      <c r="T55" s="105">
        <f t="shared" si="9"/>
        <v>2.6201798044017472</v>
      </c>
      <c r="U55" s="39" t="str">
        <f t="shared" si="10"/>
        <v>silt mixtures</v>
      </c>
      <c r="V55" s="107">
        <f t="shared" si="11"/>
        <v>33.738182777755526</v>
      </c>
      <c r="W55" s="107">
        <f t="shared" si="12"/>
        <v>33.952895921693298</v>
      </c>
      <c r="X55" s="107">
        <f t="shared" si="13"/>
        <v>30</v>
      </c>
    </row>
    <row r="56" spans="1:24" x14ac:dyDescent="0.2">
      <c r="A56">
        <v>1.06</v>
      </c>
      <c r="B56">
        <v>0.56799999999999995</v>
      </c>
      <c r="C56">
        <v>17</v>
      </c>
      <c r="D56">
        <v>-5</v>
      </c>
      <c r="E56" s="102">
        <v>0.6</v>
      </c>
      <c r="F56" s="102">
        <f t="shared" si="1"/>
        <v>17</v>
      </c>
      <c r="G56" s="102">
        <f t="shared" si="2"/>
        <v>566</v>
      </c>
      <c r="H56" s="102">
        <f>+A57-A56</f>
        <v>2.0000000000000018E-2</v>
      </c>
      <c r="I56" s="102">
        <f>+A56+H56/2</f>
        <v>1.07</v>
      </c>
      <c r="J56" s="102">
        <f t="shared" si="3"/>
        <v>17</v>
      </c>
      <c r="K56" s="102">
        <f t="shared" si="4"/>
        <v>18.190000000000001</v>
      </c>
      <c r="L56" s="102">
        <f t="shared" si="5"/>
        <v>0</v>
      </c>
      <c r="M56" s="105">
        <f t="shared" si="6"/>
        <v>18.190000000000001</v>
      </c>
      <c r="N56" s="105">
        <f>AVERAGE(B56:B57)*1000</f>
        <v>548.99999999999989</v>
      </c>
      <c r="O56" s="105">
        <f>AVERAGE(G56:G57)</f>
        <v>547.4</v>
      </c>
      <c r="P56" s="105">
        <f>AVERAGE(F56:F57)</f>
        <v>17</v>
      </c>
      <c r="Q56" s="105">
        <f>AVERAGE(D56:D57)</f>
        <v>-4</v>
      </c>
      <c r="R56" s="106">
        <f t="shared" si="7"/>
        <v>29.093457943925227</v>
      </c>
      <c r="S56" s="105">
        <f t="shared" si="8"/>
        <v>3.2123353678124</v>
      </c>
      <c r="T56" s="105">
        <f t="shared" si="9"/>
        <v>2.647029934667553</v>
      </c>
      <c r="U56" s="39" t="str">
        <f t="shared" si="10"/>
        <v>silt mixtures</v>
      </c>
      <c r="V56" s="107">
        <f t="shared" si="11"/>
        <v>33.410444593626835</v>
      </c>
      <c r="W56" s="107">
        <f t="shared" si="12"/>
        <v>33.701748772970362</v>
      </c>
      <c r="X56" s="107">
        <f t="shared" si="13"/>
        <v>30</v>
      </c>
    </row>
    <row r="57" spans="1:24" x14ac:dyDescent="0.2">
      <c r="A57">
        <v>1.08</v>
      </c>
      <c r="B57">
        <v>0.53</v>
      </c>
      <c r="C57">
        <v>17</v>
      </c>
      <c r="D57">
        <v>-3</v>
      </c>
      <c r="E57" s="102">
        <v>0.6</v>
      </c>
      <c r="F57" s="102">
        <f t="shared" si="1"/>
        <v>17</v>
      </c>
      <c r="G57" s="102">
        <f t="shared" si="2"/>
        <v>528.79999999999995</v>
      </c>
      <c r="H57" s="102">
        <f>+A58-A57</f>
        <v>2.0000000000000018E-2</v>
      </c>
      <c r="I57" s="102">
        <f>+A57+H57/2</f>
        <v>1.0900000000000001</v>
      </c>
      <c r="J57" s="102">
        <f t="shared" si="3"/>
        <v>17</v>
      </c>
      <c r="K57" s="102">
        <f t="shared" si="4"/>
        <v>18.53</v>
      </c>
      <c r="L57" s="102">
        <f t="shared" si="5"/>
        <v>0</v>
      </c>
      <c r="M57" s="105">
        <f t="shared" si="6"/>
        <v>18.53</v>
      </c>
      <c r="N57" s="105">
        <f>AVERAGE(B57:B58)*1000</f>
        <v>511.50000000000006</v>
      </c>
      <c r="O57" s="105">
        <f>AVERAGE(G57:G58)</f>
        <v>510.29999999999995</v>
      </c>
      <c r="P57" s="105">
        <f>AVERAGE(F57:F58)</f>
        <v>16.5</v>
      </c>
      <c r="Q57" s="105">
        <f>AVERAGE(D57:D58)</f>
        <v>-3</v>
      </c>
      <c r="R57" s="106">
        <f t="shared" si="7"/>
        <v>26.539125742039932</v>
      </c>
      <c r="S57" s="105">
        <f t="shared" si="8"/>
        <v>3.3552270370295059</v>
      </c>
      <c r="T57" s="105">
        <f t="shared" si="9"/>
        <v>2.6896328732161989</v>
      </c>
      <c r="U57" s="39" t="str">
        <f t="shared" si="10"/>
        <v>silt mixtures</v>
      </c>
      <c r="V57" s="107">
        <f t="shared" si="11"/>
        <v>32.83299644169923</v>
      </c>
      <c r="W57" s="107">
        <f t="shared" si="12"/>
        <v>33.262752733493159</v>
      </c>
      <c r="X57" s="107">
        <f t="shared" si="13"/>
        <v>30</v>
      </c>
    </row>
    <row r="58" spans="1:24" x14ac:dyDescent="0.2">
      <c r="A58">
        <v>1.1000000000000001</v>
      </c>
      <c r="B58">
        <v>0.49299999999999999</v>
      </c>
      <c r="C58">
        <v>16</v>
      </c>
      <c r="D58">
        <v>-3</v>
      </c>
      <c r="E58" s="102">
        <v>0.6</v>
      </c>
      <c r="F58" s="102">
        <f t="shared" si="1"/>
        <v>16</v>
      </c>
      <c r="G58" s="102">
        <f t="shared" si="2"/>
        <v>491.8</v>
      </c>
      <c r="H58" s="102">
        <f>+A59-A58</f>
        <v>2.0000000000000018E-2</v>
      </c>
      <c r="I58" s="102">
        <f>+A58+H58/2</f>
        <v>1.1100000000000001</v>
      </c>
      <c r="J58" s="102">
        <f t="shared" si="3"/>
        <v>17</v>
      </c>
      <c r="K58" s="102">
        <f t="shared" si="4"/>
        <v>18.87</v>
      </c>
      <c r="L58" s="102">
        <f t="shared" si="5"/>
        <v>0</v>
      </c>
      <c r="M58" s="105">
        <f t="shared" si="6"/>
        <v>18.87</v>
      </c>
      <c r="N58" s="105">
        <f>AVERAGE(B58:B59)*1000</f>
        <v>493</v>
      </c>
      <c r="O58" s="105">
        <f>AVERAGE(G58:G59)</f>
        <v>491.6</v>
      </c>
      <c r="P58" s="105">
        <f>AVERAGE(F58:F59)</f>
        <v>16</v>
      </c>
      <c r="Q58" s="105">
        <f>AVERAGE(D58:D59)</f>
        <v>-3.5</v>
      </c>
      <c r="R58" s="106">
        <f t="shared" si="7"/>
        <v>25.051934287228406</v>
      </c>
      <c r="S58" s="105">
        <f t="shared" si="8"/>
        <v>3.3845958581008189</v>
      </c>
      <c r="T58" s="105">
        <f t="shared" si="9"/>
        <v>2.7111755049803752</v>
      </c>
      <c r="U58" s="39" t="str">
        <f t="shared" si="10"/>
        <v>silt mixtures</v>
      </c>
      <c r="V58" s="107">
        <f t="shared" si="11"/>
        <v>32.46771246530114</v>
      </c>
      <c r="W58" s="107">
        <f t="shared" si="12"/>
        <v>32.987253902344534</v>
      </c>
      <c r="X58" s="107">
        <f t="shared" si="13"/>
        <v>30</v>
      </c>
    </row>
    <row r="59" spans="1:24" x14ac:dyDescent="0.2">
      <c r="A59">
        <v>1.1200000000000001</v>
      </c>
      <c r="B59">
        <v>0.49299999999999999</v>
      </c>
      <c r="C59">
        <v>16</v>
      </c>
      <c r="D59">
        <v>-4</v>
      </c>
      <c r="E59" s="102">
        <v>0.6</v>
      </c>
      <c r="F59" s="102">
        <f t="shared" si="1"/>
        <v>16</v>
      </c>
      <c r="G59" s="102">
        <f t="shared" si="2"/>
        <v>491.4</v>
      </c>
      <c r="H59" s="102">
        <f>+A60-A59</f>
        <v>1.9999999999999796E-2</v>
      </c>
      <c r="I59" s="102">
        <f>+A59+H59/2</f>
        <v>1.1299999999999999</v>
      </c>
      <c r="J59" s="102">
        <f t="shared" si="3"/>
        <v>17</v>
      </c>
      <c r="K59" s="102">
        <f t="shared" si="4"/>
        <v>19.209999999999997</v>
      </c>
      <c r="L59" s="102">
        <f t="shared" si="5"/>
        <v>0</v>
      </c>
      <c r="M59" s="105">
        <f t="shared" si="6"/>
        <v>19.209999999999997</v>
      </c>
      <c r="N59" s="105">
        <f>AVERAGE(B59:B60)*1000</f>
        <v>445.5</v>
      </c>
      <c r="O59" s="105">
        <f>AVERAGE(G59:G60)</f>
        <v>443.7</v>
      </c>
      <c r="P59" s="105">
        <f>AVERAGE(F59:F60)</f>
        <v>16</v>
      </c>
      <c r="Q59" s="105">
        <f>AVERAGE(D59:D60)</f>
        <v>-4.5</v>
      </c>
      <c r="R59" s="106">
        <f t="shared" si="7"/>
        <v>22.097345132743367</v>
      </c>
      <c r="S59" s="105">
        <f t="shared" si="8"/>
        <v>3.769228957101463</v>
      </c>
      <c r="T59" s="105">
        <f t="shared" si="9"/>
        <v>2.7829755886514524</v>
      </c>
      <c r="U59" s="39" t="str">
        <f t="shared" si="10"/>
        <v>silt mixtures</v>
      </c>
      <c r="V59" s="107">
        <f t="shared" si="11"/>
        <v>31.665399321102925</v>
      </c>
      <c r="W59" s="107">
        <f t="shared" si="12"/>
        <v>32.387741087547212</v>
      </c>
      <c r="X59" s="107">
        <f t="shared" si="13"/>
        <v>30</v>
      </c>
    </row>
    <row r="60" spans="1:24" x14ac:dyDescent="0.2">
      <c r="A60">
        <v>1.1399999999999999</v>
      </c>
      <c r="B60">
        <v>0.39800000000000002</v>
      </c>
      <c r="C60">
        <v>16</v>
      </c>
      <c r="D60">
        <v>-5</v>
      </c>
      <c r="E60" s="102">
        <v>0.6</v>
      </c>
      <c r="F60" s="102">
        <f t="shared" si="1"/>
        <v>16</v>
      </c>
      <c r="G60" s="102">
        <f t="shared" si="2"/>
        <v>396</v>
      </c>
      <c r="H60" s="102">
        <f>+A61-A60</f>
        <v>2.0000000000000018E-2</v>
      </c>
      <c r="I60" s="102">
        <f>+A60+H60/2</f>
        <v>1.1499999999999999</v>
      </c>
      <c r="J60" s="102">
        <f t="shared" si="3"/>
        <v>17</v>
      </c>
      <c r="K60" s="102">
        <f t="shared" si="4"/>
        <v>19.549999999999997</v>
      </c>
      <c r="L60" s="102">
        <f t="shared" si="5"/>
        <v>0</v>
      </c>
      <c r="M60" s="105">
        <f t="shared" si="6"/>
        <v>19.549999999999997</v>
      </c>
      <c r="N60" s="105">
        <f>AVERAGE(B60:B61)*1000</f>
        <v>388.5</v>
      </c>
      <c r="O60" s="105">
        <f>AVERAGE(G60:G61)</f>
        <v>386.5</v>
      </c>
      <c r="P60" s="105">
        <f>AVERAGE(F60:F61)</f>
        <v>13</v>
      </c>
      <c r="Q60" s="105">
        <f>AVERAGE(D60:D61)</f>
        <v>-5</v>
      </c>
      <c r="R60" s="106">
        <f t="shared" si="7"/>
        <v>18.769820971867009</v>
      </c>
      <c r="S60" s="105">
        <f t="shared" si="8"/>
        <v>3.5427169914157246</v>
      </c>
      <c r="T60" s="105">
        <f t="shared" si="9"/>
        <v>2.8205210349880656</v>
      </c>
      <c r="U60" s="39" t="str">
        <f t="shared" si="10"/>
        <v>silt mixtures</v>
      </c>
      <c r="V60" s="107">
        <f t="shared" si="11"/>
        <v>30.607668645946731</v>
      </c>
      <c r="W60" s="107">
        <f t="shared" si="12"/>
        <v>31.608061433341383</v>
      </c>
      <c r="X60" s="107">
        <f t="shared" si="13"/>
        <v>30</v>
      </c>
    </row>
    <row r="61" spans="1:24" x14ac:dyDescent="0.2">
      <c r="A61">
        <v>1.1599999999999999</v>
      </c>
      <c r="B61">
        <v>0.379</v>
      </c>
      <c r="C61">
        <v>10</v>
      </c>
      <c r="D61">
        <v>-5</v>
      </c>
      <c r="E61" s="102">
        <v>0.6</v>
      </c>
      <c r="F61" s="102">
        <f t="shared" si="1"/>
        <v>10</v>
      </c>
      <c r="G61" s="102">
        <f t="shared" si="2"/>
        <v>377</v>
      </c>
      <c r="H61" s="102">
        <f>+A62-A61</f>
        <v>2.0000000000000018E-2</v>
      </c>
      <c r="I61" s="102">
        <f>+A61+H61/2</f>
        <v>1.17</v>
      </c>
      <c r="J61" s="102">
        <f t="shared" si="3"/>
        <v>17</v>
      </c>
      <c r="K61" s="102">
        <f t="shared" si="4"/>
        <v>19.89</v>
      </c>
      <c r="L61" s="102">
        <f t="shared" si="5"/>
        <v>0</v>
      </c>
      <c r="M61" s="105">
        <f t="shared" si="6"/>
        <v>19.89</v>
      </c>
      <c r="N61" s="105">
        <f>AVERAGE(B61:B62)*1000</f>
        <v>369.5</v>
      </c>
      <c r="O61" s="105">
        <f>AVERAGE(G61:G62)</f>
        <v>367.3</v>
      </c>
      <c r="P61" s="105">
        <f>AVERAGE(F61:F62)</f>
        <v>9.5</v>
      </c>
      <c r="Q61" s="105">
        <f>AVERAGE(D61:D62)</f>
        <v>-5.5</v>
      </c>
      <c r="R61" s="106">
        <f t="shared" si="7"/>
        <v>17.466566113624939</v>
      </c>
      <c r="S61" s="105">
        <f t="shared" si="8"/>
        <v>2.7345211709507495</v>
      </c>
      <c r="T61" s="105">
        <f t="shared" si="9"/>
        <v>2.7763852199392938</v>
      </c>
      <c r="U61" s="39" t="str">
        <f t="shared" si="10"/>
        <v>silt mixtures</v>
      </c>
      <c r="V61" s="107">
        <f t="shared" si="11"/>
        <v>30.136537819578955</v>
      </c>
      <c r="W61" s="107">
        <f t="shared" si="12"/>
        <v>31.264282852958594</v>
      </c>
      <c r="X61" s="107">
        <f t="shared" si="13"/>
        <v>30</v>
      </c>
    </row>
    <row r="62" spans="1:24" x14ac:dyDescent="0.2">
      <c r="A62">
        <v>1.18</v>
      </c>
      <c r="B62">
        <v>0.36</v>
      </c>
      <c r="C62">
        <v>9</v>
      </c>
      <c r="D62">
        <v>-6</v>
      </c>
      <c r="E62" s="102">
        <v>0.6</v>
      </c>
      <c r="F62" s="102">
        <f t="shared" si="1"/>
        <v>9</v>
      </c>
      <c r="G62" s="102">
        <f t="shared" si="2"/>
        <v>357.6</v>
      </c>
      <c r="H62" s="102">
        <f>+A63-A62</f>
        <v>2.0000000000000018E-2</v>
      </c>
      <c r="I62" s="102">
        <f>+A62+H62/2</f>
        <v>1.19</v>
      </c>
      <c r="J62" s="102">
        <f t="shared" si="3"/>
        <v>17</v>
      </c>
      <c r="K62" s="102">
        <f t="shared" si="4"/>
        <v>20.23</v>
      </c>
      <c r="L62" s="102">
        <f t="shared" si="5"/>
        <v>0</v>
      </c>
      <c r="M62" s="105">
        <f t="shared" si="6"/>
        <v>20.23</v>
      </c>
      <c r="N62" s="105">
        <f>AVERAGE(B62:B63)*1000</f>
        <v>340.99999999999994</v>
      </c>
      <c r="O62" s="105">
        <f>AVERAGE(G62:G63)</f>
        <v>338.6</v>
      </c>
      <c r="P62" s="105">
        <f>AVERAGE(F62:F63)</f>
        <v>8.5</v>
      </c>
      <c r="Q62" s="105">
        <f>AVERAGE(D62:D63)</f>
        <v>-6</v>
      </c>
      <c r="R62" s="106">
        <f t="shared" si="7"/>
        <v>15.737518536826496</v>
      </c>
      <c r="S62" s="105">
        <f t="shared" si="8"/>
        <v>2.6698495461255773</v>
      </c>
      <c r="T62" s="105">
        <f t="shared" si="9"/>
        <v>2.8067307555883119</v>
      </c>
      <c r="U62" s="39" t="str">
        <f t="shared" si="10"/>
        <v>silt mixtures</v>
      </c>
      <c r="V62" s="107">
        <f t="shared" si="11"/>
        <v>29.449366849770353</v>
      </c>
      <c r="W62" s="107">
        <f t="shared" si="12"/>
        <v>30.76629880126821</v>
      </c>
      <c r="X62" s="107">
        <f t="shared" si="13"/>
        <v>30</v>
      </c>
    </row>
    <row r="63" spans="1:24" x14ac:dyDescent="0.2">
      <c r="A63">
        <v>1.2</v>
      </c>
      <c r="B63">
        <v>0.32200000000000001</v>
      </c>
      <c r="C63">
        <v>8</v>
      </c>
      <c r="D63">
        <v>-6</v>
      </c>
      <c r="E63" s="102">
        <v>0.6</v>
      </c>
      <c r="F63" s="102">
        <f t="shared" si="1"/>
        <v>8</v>
      </c>
      <c r="G63" s="102">
        <f t="shared" si="2"/>
        <v>319.60000000000002</v>
      </c>
      <c r="H63" s="102">
        <f>+A64-A63</f>
        <v>2.0000000000000018E-2</v>
      </c>
      <c r="I63" s="102">
        <f>+A63+H63/2</f>
        <v>1.21</v>
      </c>
      <c r="J63" s="102">
        <f t="shared" si="3"/>
        <v>17</v>
      </c>
      <c r="K63" s="102">
        <f t="shared" si="4"/>
        <v>20.57</v>
      </c>
      <c r="L63" s="102">
        <f t="shared" si="5"/>
        <v>0</v>
      </c>
      <c r="M63" s="105">
        <f t="shared" si="6"/>
        <v>20.57</v>
      </c>
      <c r="N63" s="105">
        <f>AVERAGE(B63:B64)*1000</f>
        <v>312.5</v>
      </c>
      <c r="O63" s="105">
        <f>AVERAGE(G63:G64)</f>
        <v>310.3</v>
      </c>
      <c r="P63" s="105">
        <f>AVERAGE(F63:F64)</f>
        <v>5.5</v>
      </c>
      <c r="Q63" s="105">
        <f>AVERAGE(D63:D64)</f>
        <v>-5.5</v>
      </c>
      <c r="R63" s="106">
        <f t="shared" si="7"/>
        <v>14.085075352455032</v>
      </c>
      <c r="S63" s="105">
        <f t="shared" si="8"/>
        <v>1.898319124702309</v>
      </c>
      <c r="T63" s="105">
        <f t="shared" si="9"/>
        <v>2.7628371826107059</v>
      </c>
      <c r="U63" s="39" t="str">
        <f t="shared" si="10"/>
        <v>silt mixtures</v>
      </c>
      <c r="V63" s="107">
        <f t="shared" si="11"/>
        <v>28.712526903888321</v>
      </c>
      <c r="W63" s="107">
        <f t="shared" si="12"/>
        <v>30.236350921923222</v>
      </c>
      <c r="X63" s="107">
        <f t="shared" si="13"/>
        <v>30</v>
      </c>
    </row>
    <row r="64" spans="1:24" x14ac:dyDescent="0.2">
      <c r="A64">
        <v>1.22</v>
      </c>
      <c r="B64">
        <v>0.30299999999999999</v>
      </c>
      <c r="C64">
        <v>3</v>
      </c>
      <c r="D64">
        <v>-5</v>
      </c>
      <c r="E64" s="102">
        <v>0.6</v>
      </c>
      <c r="F64" s="102">
        <f t="shared" si="1"/>
        <v>3</v>
      </c>
      <c r="G64" s="102">
        <f t="shared" si="2"/>
        <v>301</v>
      </c>
      <c r="H64" s="102">
        <f>+A65-A64</f>
        <v>2.0000000000000018E-2</v>
      </c>
      <c r="I64" s="102">
        <f>+A64+H64/2</f>
        <v>1.23</v>
      </c>
      <c r="J64" s="102">
        <f t="shared" si="3"/>
        <v>17</v>
      </c>
      <c r="K64" s="102">
        <f t="shared" si="4"/>
        <v>20.91</v>
      </c>
      <c r="L64" s="102">
        <f t="shared" si="5"/>
        <v>0</v>
      </c>
      <c r="M64" s="105">
        <f t="shared" si="6"/>
        <v>20.91</v>
      </c>
      <c r="N64" s="105">
        <f>AVERAGE(B64:B65)*1000</f>
        <v>293.5</v>
      </c>
      <c r="O64" s="105">
        <f>AVERAGE(G64:G65)</f>
        <v>291.3</v>
      </c>
      <c r="P64" s="105">
        <f>AVERAGE(F64:F65)</f>
        <v>2</v>
      </c>
      <c r="Q64" s="105">
        <f>AVERAGE(D64:D65)</f>
        <v>-5.5</v>
      </c>
      <c r="R64" s="106">
        <f t="shared" si="7"/>
        <v>12.931133428981347</v>
      </c>
      <c r="S64" s="105">
        <f t="shared" si="8"/>
        <v>0.73967232515995418</v>
      </c>
      <c r="T64" s="105">
        <f t="shared" si="9"/>
        <v>2.5976690914682137</v>
      </c>
      <c r="U64" s="39" t="str">
        <f t="shared" si="10"/>
        <v>sand mixtures</v>
      </c>
      <c r="V64" s="107">
        <f t="shared" si="11"/>
        <v>28.141299431674508</v>
      </c>
      <c r="W64" s="107">
        <f t="shared" si="12"/>
        <v>29.828002522653158</v>
      </c>
      <c r="X64" s="107">
        <f t="shared" si="13"/>
        <v>30</v>
      </c>
    </row>
    <row r="65" spans="1:24" x14ac:dyDescent="0.2">
      <c r="A65">
        <v>1.24</v>
      </c>
      <c r="B65">
        <v>0.28399999999999997</v>
      </c>
      <c r="C65">
        <v>1</v>
      </c>
      <c r="D65">
        <v>-6</v>
      </c>
      <c r="E65" s="102">
        <v>0.6</v>
      </c>
      <c r="F65" s="102">
        <f t="shared" si="1"/>
        <v>1</v>
      </c>
      <c r="G65" s="102">
        <f t="shared" si="2"/>
        <v>281.60000000000002</v>
      </c>
      <c r="H65" s="102">
        <f>+A66-A65</f>
        <v>2.0000000000000018E-2</v>
      </c>
      <c r="I65" s="102">
        <f>+A65+H65/2</f>
        <v>1.25</v>
      </c>
      <c r="J65" s="102">
        <f t="shared" si="3"/>
        <v>17</v>
      </c>
      <c r="K65" s="102">
        <f t="shared" si="4"/>
        <v>21.25</v>
      </c>
      <c r="L65" s="102">
        <f t="shared" si="5"/>
        <v>0</v>
      </c>
      <c r="M65" s="105">
        <f t="shared" si="6"/>
        <v>21.25</v>
      </c>
      <c r="N65" s="105">
        <f>AVERAGE(B65:B66)*1000</f>
        <v>274.49999999999994</v>
      </c>
      <c r="O65" s="105">
        <f>AVERAGE(G65:G66)</f>
        <v>276.70000000000005</v>
      </c>
      <c r="P65" s="105">
        <f>AVERAGE(F65:F66)</f>
        <v>2.5</v>
      </c>
      <c r="Q65" s="105">
        <f>AVERAGE(D65:D66)</f>
        <v>5.5</v>
      </c>
      <c r="R65" s="106">
        <f t="shared" si="7"/>
        <v>12.021176470588237</v>
      </c>
      <c r="S65" s="105">
        <f t="shared" si="8"/>
        <v>0.97866510080250513</v>
      </c>
      <c r="T65" s="105">
        <f t="shared" si="9"/>
        <v>2.679176814194645</v>
      </c>
      <c r="U65" s="39" t="str">
        <f t="shared" si="10"/>
        <v>silt mixtures</v>
      </c>
      <c r="V65" s="107">
        <f t="shared" si="11"/>
        <v>27.651595507547231</v>
      </c>
      <c r="W65" s="107">
        <f t="shared" si="12"/>
        <v>29.479416698951475</v>
      </c>
      <c r="X65" s="107">
        <f t="shared" si="13"/>
        <v>30</v>
      </c>
    </row>
    <row r="66" spans="1:24" x14ac:dyDescent="0.2">
      <c r="A66">
        <v>1.26</v>
      </c>
      <c r="B66">
        <v>0.26500000000000001</v>
      </c>
      <c r="C66">
        <v>4</v>
      </c>
      <c r="D66">
        <v>17</v>
      </c>
      <c r="E66" s="102">
        <v>0.6</v>
      </c>
      <c r="F66" s="102">
        <f t="shared" si="1"/>
        <v>4</v>
      </c>
      <c r="G66" s="102">
        <f t="shared" si="2"/>
        <v>271.8</v>
      </c>
      <c r="H66" s="102">
        <f>+A67-A66</f>
        <v>2.0000000000000018E-2</v>
      </c>
      <c r="I66" s="102">
        <f>+A66+H66/2</f>
        <v>1.27</v>
      </c>
      <c r="J66" s="102">
        <f t="shared" si="3"/>
        <v>17</v>
      </c>
      <c r="K66" s="102">
        <f t="shared" si="4"/>
        <v>21.59</v>
      </c>
      <c r="L66" s="102">
        <f t="shared" si="5"/>
        <v>0</v>
      </c>
      <c r="M66" s="105">
        <f t="shared" si="6"/>
        <v>21.59</v>
      </c>
      <c r="N66" s="105">
        <f>AVERAGE(B66:B67)*1000</f>
        <v>255.5</v>
      </c>
      <c r="O66" s="105">
        <f>AVERAGE(G66:G67)</f>
        <v>259.3</v>
      </c>
      <c r="P66" s="105">
        <f>AVERAGE(F66:F67)</f>
        <v>3.5</v>
      </c>
      <c r="Q66" s="105">
        <f>AVERAGE(D66:D67)</f>
        <v>9.5</v>
      </c>
      <c r="R66" s="106">
        <f t="shared" si="7"/>
        <v>11.010189902732748</v>
      </c>
      <c r="S66" s="105">
        <f t="shared" si="8"/>
        <v>1.4723823145849986</v>
      </c>
      <c r="T66" s="105">
        <f t="shared" si="9"/>
        <v>2.7969235976047004</v>
      </c>
      <c r="U66" s="39" t="str">
        <f t="shared" si="10"/>
        <v>silt mixtures</v>
      </c>
      <c r="V66" s="107">
        <f t="shared" si="11"/>
        <v>27.05985832416858</v>
      </c>
      <c r="W66" s="107">
        <f t="shared" si="12"/>
        <v>29.059742906779594</v>
      </c>
      <c r="X66" s="107">
        <f t="shared" si="13"/>
        <v>30</v>
      </c>
    </row>
    <row r="67" spans="1:24" x14ac:dyDescent="0.2">
      <c r="A67">
        <v>1.28</v>
      </c>
      <c r="B67">
        <v>0.246</v>
      </c>
      <c r="C67">
        <v>3</v>
      </c>
      <c r="D67">
        <v>2</v>
      </c>
      <c r="E67" s="102">
        <v>0.6</v>
      </c>
      <c r="F67" s="102">
        <f t="shared" si="1"/>
        <v>3</v>
      </c>
      <c r="G67" s="102">
        <f t="shared" si="2"/>
        <v>246.8</v>
      </c>
      <c r="H67" s="102">
        <f>+A68-A67</f>
        <v>2.0000000000000018E-2</v>
      </c>
      <c r="I67" s="102">
        <f>+A67+H67/2</f>
        <v>1.29</v>
      </c>
      <c r="J67" s="102">
        <f t="shared" si="3"/>
        <v>17</v>
      </c>
      <c r="K67" s="102">
        <f t="shared" si="4"/>
        <v>21.93</v>
      </c>
      <c r="L67" s="102">
        <f t="shared" si="5"/>
        <v>0</v>
      </c>
      <c r="M67" s="105">
        <f t="shared" si="6"/>
        <v>21.93</v>
      </c>
      <c r="N67" s="105">
        <f>AVERAGE(B67:B68)*1000</f>
        <v>246</v>
      </c>
      <c r="O67" s="105">
        <f>AVERAGE(G67:G68)</f>
        <v>246.4</v>
      </c>
      <c r="P67" s="105">
        <f>AVERAGE(F67:F68)</f>
        <v>3</v>
      </c>
      <c r="Q67" s="105">
        <f>AVERAGE(D67:D68)</f>
        <v>1</v>
      </c>
      <c r="R67" s="106">
        <f t="shared" si="7"/>
        <v>10.235750113999089</v>
      </c>
      <c r="S67" s="105">
        <f t="shared" si="8"/>
        <v>1.3364814897313673</v>
      </c>
      <c r="T67" s="105">
        <f t="shared" si="9"/>
        <v>2.8040377086780204</v>
      </c>
      <c r="U67" s="39" t="str">
        <f t="shared" si="10"/>
        <v>silt mixtures</v>
      </c>
      <c r="V67" s="107">
        <f t="shared" si="11"/>
        <v>26.567094206710166</v>
      </c>
      <c r="W67" s="107">
        <f t="shared" si="12"/>
        <v>28.711316423751555</v>
      </c>
      <c r="X67" s="107">
        <f t="shared" si="13"/>
        <v>30</v>
      </c>
    </row>
    <row r="68" spans="1:24" x14ac:dyDescent="0.2">
      <c r="A68">
        <v>1.3</v>
      </c>
      <c r="B68">
        <v>0.246</v>
      </c>
      <c r="C68">
        <v>3</v>
      </c>
      <c r="D68">
        <v>0</v>
      </c>
      <c r="E68" s="102">
        <v>0.6</v>
      </c>
      <c r="F68" s="102">
        <f t="shared" ref="F68:F131" si="14">IF(C68=0,1,ABS(C68))</f>
        <v>3</v>
      </c>
      <c r="G68" s="102">
        <f t="shared" ref="G68:G131" si="15">+B68*1000+D68*(1-E68)</f>
        <v>246</v>
      </c>
      <c r="H68" s="102">
        <f>+A69-A68</f>
        <v>2.0000000000000018E-2</v>
      </c>
      <c r="I68" s="102">
        <f>+A68+H68/2</f>
        <v>1.31</v>
      </c>
      <c r="J68" s="102">
        <f t="shared" ref="J68:J131" si="16">IF(I68&lt;$B$1,17,19)</f>
        <v>17</v>
      </c>
      <c r="K68" s="102">
        <f t="shared" ref="K68:K131" si="17">+J68*I68</f>
        <v>22.27</v>
      </c>
      <c r="L68" s="102">
        <f t="shared" ref="L68:L131" si="18">IF(I68&lt;$B$1,0,9.81*(I68-$B$1))</f>
        <v>0</v>
      </c>
      <c r="M68" s="105">
        <f t="shared" ref="M68:M131" si="19">+K68-L68</f>
        <v>22.27</v>
      </c>
      <c r="N68" s="105">
        <f>AVERAGE(B68:B69)*1000</f>
        <v>236.5</v>
      </c>
      <c r="O68" s="105">
        <f>AVERAGE(G68:G69)</f>
        <v>236.3</v>
      </c>
      <c r="P68" s="105">
        <f>AVERAGE(F68:F69)</f>
        <v>2</v>
      </c>
      <c r="Q68" s="105">
        <f>AVERAGE(D68:D69)</f>
        <v>-0.5</v>
      </c>
      <c r="R68" s="106">
        <f t="shared" ref="R68:R131" si="20">(O68-K68)/M68</f>
        <v>9.6106870229007644</v>
      </c>
      <c r="S68" s="105">
        <f t="shared" ref="S68:S131" si="21">+P68/(O68-K68)*100</f>
        <v>0.93444844180722331</v>
      </c>
      <c r="T68" s="105">
        <f t="shared" ref="T68:T131" si="22">+SQRT((3.47-LOG(R68))^2+(1.22+LOG(S68))^2)</f>
        <v>2.7575011388734052</v>
      </c>
      <c r="U68" s="39" t="str">
        <f t="shared" ref="U68:U131" si="23">(IF(T68&lt;1.31, "gravelly sand to dense sand", IF(T68&lt;2.05, "sands", IF(T68&lt;2.6, "sand mixtures", IF(T68&lt;2.95, "silt mixtures", IF(T68&lt;3.6, "clays","organic clay"))))))</f>
        <v>silt mixtures</v>
      </c>
      <c r="V68" s="107">
        <f t="shared" ref="V68:V131" si="24">DEGREES(ATAN(0.373*(LOG(O68/M68)+0.29)))</f>
        <v>26.140526603379147</v>
      </c>
      <c r="W68" s="107">
        <f t="shared" ref="W68:W131" si="25">17.6+11*LOG(R68)</f>
        <v>28.410298778973086</v>
      </c>
      <c r="X68" s="107">
        <f t="shared" ref="X68:X131" si="26">IF(N68/100&lt;20, 30,IF(N68/100&lt;40,30+5/20*(N68/100-20),IF(N68/100&lt;120, 35+5/80*(N68/100-40), IF(N68/100&lt;200, 40+5/80*(N68/100-120),45))))</f>
        <v>30</v>
      </c>
    </row>
    <row r="69" spans="1:24" x14ac:dyDescent="0.2">
      <c r="A69">
        <v>1.32</v>
      </c>
      <c r="B69">
        <v>0.22700000000000001</v>
      </c>
      <c r="C69">
        <v>1</v>
      </c>
      <c r="D69">
        <v>-1</v>
      </c>
      <c r="E69" s="102">
        <v>0.6</v>
      </c>
      <c r="F69" s="102">
        <f t="shared" si="14"/>
        <v>1</v>
      </c>
      <c r="G69" s="102">
        <f t="shared" si="15"/>
        <v>226.6</v>
      </c>
      <c r="H69" s="102">
        <f>+A70-A69</f>
        <v>2.0000000000000018E-2</v>
      </c>
      <c r="I69" s="102">
        <f>+A69+H69/2</f>
        <v>1.33</v>
      </c>
      <c r="J69" s="102">
        <f t="shared" si="16"/>
        <v>17</v>
      </c>
      <c r="K69" s="102">
        <f t="shared" si="17"/>
        <v>22.61</v>
      </c>
      <c r="L69" s="102">
        <f t="shared" si="18"/>
        <v>0</v>
      </c>
      <c r="M69" s="105">
        <f t="shared" si="19"/>
        <v>22.61</v>
      </c>
      <c r="N69" s="105">
        <f>AVERAGE(B69:B70)*1000</f>
        <v>227</v>
      </c>
      <c r="O69" s="105">
        <f>AVERAGE(G69:G70)</f>
        <v>226.39999999999998</v>
      </c>
      <c r="P69" s="105">
        <f>AVERAGE(F69:F70)</f>
        <v>1</v>
      </c>
      <c r="Q69" s="105">
        <f>AVERAGE(D69:D70)</f>
        <v>-1.5</v>
      </c>
      <c r="R69" s="106">
        <f t="shared" si="20"/>
        <v>9.0132684652808486</v>
      </c>
      <c r="S69" s="105">
        <f t="shared" si="21"/>
        <v>0.49070121203199379</v>
      </c>
      <c r="T69" s="105">
        <f t="shared" si="22"/>
        <v>2.6749588511555107</v>
      </c>
      <c r="U69" s="39" t="str">
        <f t="shared" si="23"/>
        <v>silt mixtures</v>
      </c>
      <c r="V69" s="107">
        <f t="shared" si="24"/>
        <v>25.705456477255265</v>
      </c>
      <c r="W69" s="107">
        <f t="shared" si="25"/>
        <v>28.103705376615327</v>
      </c>
      <c r="X69" s="107">
        <f t="shared" si="26"/>
        <v>30</v>
      </c>
    </row>
    <row r="70" spans="1:24" x14ac:dyDescent="0.2">
      <c r="A70">
        <v>1.34</v>
      </c>
      <c r="B70">
        <v>0.22700000000000001</v>
      </c>
      <c r="C70">
        <v>-1</v>
      </c>
      <c r="D70">
        <v>-2</v>
      </c>
      <c r="E70" s="102">
        <v>0.6</v>
      </c>
      <c r="F70" s="102">
        <f t="shared" si="14"/>
        <v>1</v>
      </c>
      <c r="G70" s="102">
        <f t="shared" si="15"/>
        <v>226.2</v>
      </c>
      <c r="H70" s="102">
        <f>+A71-A70</f>
        <v>2.0000000000000018E-2</v>
      </c>
      <c r="I70" s="102">
        <f>+A70+H70/2</f>
        <v>1.35</v>
      </c>
      <c r="J70" s="102">
        <f t="shared" si="16"/>
        <v>17</v>
      </c>
      <c r="K70" s="102">
        <f t="shared" si="17"/>
        <v>22.950000000000003</v>
      </c>
      <c r="L70" s="102">
        <f t="shared" si="18"/>
        <v>0</v>
      </c>
      <c r="M70" s="105">
        <f t="shared" si="19"/>
        <v>22.950000000000003</v>
      </c>
      <c r="N70" s="105">
        <f>AVERAGE(B70:B71)*1000</f>
        <v>227</v>
      </c>
      <c r="O70" s="105">
        <f>AVERAGE(G70:G71)</f>
        <v>226.2</v>
      </c>
      <c r="P70" s="105">
        <f>AVERAGE(F70:F71)</f>
        <v>1.5</v>
      </c>
      <c r="Q70" s="105">
        <f>AVERAGE(D70:D71)</f>
        <v>-2</v>
      </c>
      <c r="R70" s="106">
        <f t="shared" si="20"/>
        <v>8.8562091503267961</v>
      </c>
      <c r="S70" s="105">
        <f t="shared" si="21"/>
        <v>0.73800738007380073</v>
      </c>
      <c r="T70" s="105">
        <f t="shared" si="22"/>
        <v>2.7473904773471403</v>
      </c>
      <c r="U70" s="39" t="str">
        <f t="shared" si="23"/>
        <v>silt mixtures</v>
      </c>
      <c r="V70" s="107">
        <f t="shared" si="24"/>
        <v>25.586208683705436</v>
      </c>
      <c r="W70" s="107">
        <f t="shared" si="25"/>
        <v>28.019726508321085</v>
      </c>
      <c r="X70" s="107">
        <f t="shared" si="26"/>
        <v>30</v>
      </c>
    </row>
    <row r="71" spans="1:24" x14ac:dyDescent="0.2">
      <c r="A71">
        <v>1.36</v>
      </c>
      <c r="B71">
        <v>0.22700000000000001</v>
      </c>
      <c r="C71">
        <v>-2</v>
      </c>
      <c r="D71">
        <v>-2</v>
      </c>
      <c r="E71" s="102">
        <v>0.6</v>
      </c>
      <c r="F71" s="102">
        <f t="shared" si="14"/>
        <v>2</v>
      </c>
      <c r="G71" s="102">
        <f t="shared" si="15"/>
        <v>226.2</v>
      </c>
      <c r="H71" s="102">
        <f>+A72-A71</f>
        <v>1.9999999999999796E-2</v>
      </c>
      <c r="I71" s="102">
        <f>+A71+H71/2</f>
        <v>1.37</v>
      </c>
      <c r="J71" s="102">
        <f t="shared" si="16"/>
        <v>17</v>
      </c>
      <c r="K71" s="102">
        <f t="shared" si="17"/>
        <v>23.290000000000003</v>
      </c>
      <c r="L71" s="102">
        <f t="shared" si="18"/>
        <v>0</v>
      </c>
      <c r="M71" s="105">
        <f t="shared" si="19"/>
        <v>23.290000000000003</v>
      </c>
      <c r="N71" s="105">
        <f>AVERAGE(B71:B72)*1000</f>
        <v>227</v>
      </c>
      <c r="O71" s="105">
        <f>AVERAGE(G71:G72)</f>
        <v>226.6</v>
      </c>
      <c r="P71" s="105">
        <f>AVERAGE(F71:F72)</f>
        <v>2</v>
      </c>
      <c r="Q71" s="105">
        <f>AVERAGE(D71:D72)</f>
        <v>-1</v>
      </c>
      <c r="R71" s="106">
        <f t="shared" si="20"/>
        <v>8.7294976384714467</v>
      </c>
      <c r="S71" s="105">
        <f t="shared" si="21"/>
        <v>0.98371944321479521</v>
      </c>
      <c r="T71" s="105">
        <f t="shared" si="22"/>
        <v>2.8048087361401399</v>
      </c>
      <c r="U71" s="39" t="str">
        <f t="shared" si="23"/>
        <v>silt mixtures</v>
      </c>
      <c r="V71" s="107">
        <f t="shared" si="24"/>
        <v>25.488432092835765</v>
      </c>
      <c r="W71" s="107">
        <f t="shared" si="25"/>
        <v>27.950881770075078</v>
      </c>
      <c r="X71" s="107">
        <f t="shared" si="26"/>
        <v>30</v>
      </c>
    </row>
    <row r="72" spans="1:24" x14ac:dyDescent="0.2">
      <c r="A72">
        <v>1.38</v>
      </c>
      <c r="B72">
        <v>0.22700000000000001</v>
      </c>
      <c r="C72">
        <v>-2</v>
      </c>
      <c r="D72">
        <v>0</v>
      </c>
      <c r="E72" s="102">
        <v>0.6</v>
      </c>
      <c r="F72" s="102">
        <f t="shared" si="14"/>
        <v>2</v>
      </c>
      <c r="G72" s="102">
        <f t="shared" si="15"/>
        <v>227</v>
      </c>
      <c r="H72" s="102">
        <f>+A73-A72</f>
        <v>2.0000000000000018E-2</v>
      </c>
      <c r="I72" s="102">
        <f>+A72+H72/2</f>
        <v>1.39</v>
      </c>
      <c r="J72" s="102">
        <f t="shared" si="16"/>
        <v>17</v>
      </c>
      <c r="K72" s="102">
        <f t="shared" si="17"/>
        <v>23.63</v>
      </c>
      <c r="L72" s="102">
        <f t="shared" si="18"/>
        <v>0</v>
      </c>
      <c r="M72" s="105">
        <f t="shared" si="19"/>
        <v>23.63</v>
      </c>
      <c r="N72" s="105">
        <f>AVERAGE(B72:B73)*1000</f>
        <v>217.5</v>
      </c>
      <c r="O72" s="105">
        <f>AVERAGE(G72:G73)</f>
        <v>216.5</v>
      </c>
      <c r="P72" s="105">
        <f>AVERAGE(F72:F73)</f>
        <v>2</v>
      </c>
      <c r="Q72" s="105">
        <f>AVERAGE(D72:D73)</f>
        <v>-2.5</v>
      </c>
      <c r="R72" s="106">
        <f t="shared" si="20"/>
        <v>8.1620820990266623</v>
      </c>
      <c r="S72" s="105">
        <f t="shared" si="21"/>
        <v>1.0369679058433141</v>
      </c>
      <c r="T72" s="105">
        <f t="shared" si="22"/>
        <v>2.8410382342298584</v>
      </c>
      <c r="U72" s="39" t="str">
        <f t="shared" si="23"/>
        <v>silt mixtures</v>
      </c>
      <c r="V72" s="107">
        <f t="shared" si="24"/>
        <v>25.032284347324534</v>
      </c>
      <c r="W72" s="107">
        <f t="shared" si="25"/>
        <v>27.629810547336632</v>
      </c>
      <c r="X72" s="107">
        <f t="shared" si="26"/>
        <v>30</v>
      </c>
    </row>
    <row r="73" spans="1:24" x14ac:dyDescent="0.2">
      <c r="A73">
        <v>1.4</v>
      </c>
      <c r="B73">
        <v>0.20799999999999999</v>
      </c>
      <c r="C73">
        <v>-2</v>
      </c>
      <c r="D73">
        <v>-5</v>
      </c>
      <c r="E73" s="102">
        <v>0.6</v>
      </c>
      <c r="F73" s="102">
        <f t="shared" si="14"/>
        <v>2</v>
      </c>
      <c r="G73" s="102">
        <f t="shared" si="15"/>
        <v>206</v>
      </c>
      <c r="H73" s="102">
        <f>+A74-A73</f>
        <v>2.0000000000000018E-2</v>
      </c>
      <c r="I73" s="102">
        <f>+A73+H73/2</f>
        <v>1.41</v>
      </c>
      <c r="J73" s="102">
        <f t="shared" si="16"/>
        <v>17</v>
      </c>
      <c r="K73" s="102">
        <f t="shared" si="17"/>
        <v>23.97</v>
      </c>
      <c r="L73" s="102">
        <f t="shared" si="18"/>
        <v>0</v>
      </c>
      <c r="M73" s="105">
        <f t="shared" si="19"/>
        <v>23.97</v>
      </c>
      <c r="N73" s="105">
        <f>AVERAGE(B73:B74)*1000</f>
        <v>180</v>
      </c>
      <c r="O73" s="105">
        <f>AVERAGE(G73:G74)</f>
        <v>177</v>
      </c>
      <c r="P73" s="105">
        <f>AVERAGE(F73:F74)</f>
        <v>2</v>
      </c>
      <c r="Q73" s="105">
        <f>AVERAGE(D73:D74)</f>
        <v>-7.5</v>
      </c>
      <c r="R73" s="106">
        <f t="shared" si="20"/>
        <v>6.3842302878598254</v>
      </c>
      <c r="S73" s="105">
        <f t="shared" si="21"/>
        <v>1.3069332810560021</v>
      </c>
      <c r="T73" s="105">
        <f t="shared" si="22"/>
        <v>2.9811440197770502</v>
      </c>
      <c r="U73" s="39" t="str">
        <f t="shared" si="23"/>
        <v>clays</v>
      </c>
      <c r="V73" s="107">
        <f t="shared" si="24"/>
        <v>23.366654938603702</v>
      </c>
      <c r="W73" s="107">
        <f t="shared" si="25"/>
        <v>26.456193986389152</v>
      </c>
      <c r="X73" s="107">
        <f t="shared" si="26"/>
        <v>30</v>
      </c>
    </row>
    <row r="74" spans="1:24" x14ac:dyDescent="0.2">
      <c r="A74">
        <v>1.42</v>
      </c>
      <c r="B74">
        <v>0.152</v>
      </c>
      <c r="C74">
        <v>-2</v>
      </c>
      <c r="D74">
        <v>-10</v>
      </c>
      <c r="E74" s="102">
        <v>0.6</v>
      </c>
      <c r="F74" s="102">
        <f t="shared" si="14"/>
        <v>2</v>
      </c>
      <c r="G74" s="102">
        <f t="shared" si="15"/>
        <v>148</v>
      </c>
      <c r="H74" s="102">
        <f>+A75-A74</f>
        <v>2.0000000000000018E-2</v>
      </c>
      <c r="I74" s="102">
        <f>+A74+H74/2</f>
        <v>1.43</v>
      </c>
      <c r="J74" s="102">
        <f t="shared" si="16"/>
        <v>17</v>
      </c>
      <c r="K74" s="102">
        <f t="shared" si="17"/>
        <v>24.31</v>
      </c>
      <c r="L74" s="102">
        <f t="shared" si="18"/>
        <v>0</v>
      </c>
      <c r="M74" s="105">
        <f t="shared" si="19"/>
        <v>24.31</v>
      </c>
      <c r="N74" s="105">
        <f>AVERAGE(B74:B75)*1000</f>
        <v>152</v>
      </c>
      <c r="O74" s="105">
        <f>AVERAGE(G74:G75)</f>
        <v>148</v>
      </c>
      <c r="P74" s="105">
        <f>AVERAGE(F74:F75)</f>
        <v>2</v>
      </c>
      <c r="Q74" s="105">
        <f>AVERAGE(D74:D75)</f>
        <v>-10</v>
      </c>
      <c r="R74" s="106">
        <f t="shared" si="20"/>
        <v>5.0880296174413822</v>
      </c>
      <c r="S74" s="105">
        <f t="shared" si="21"/>
        <v>1.6169455897809037</v>
      </c>
      <c r="T74" s="105">
        <f t="shared" si="22"/>
        <v>3.1109208455442316</v>
      </c>
      <c r="U74" s="39" t="str">
        <f t="shared" si="23"/>
        <v>clays</v>
      </c>
      <c r="V74" s="107">
        <f t="shared" si="24"/>
        <v>21.839917210763083</v>
      </c>
      <c r="W74" s="107">
        <f t="shared" si="25"/>
        <v>25.372045937454537</v>
      </c>
      <c r="X74" s="107">
        <f t="shared" si="26"/>
        <v>30</v>
      </c>
    </row>
    <row r="75" spans="1:24" x14ac:dyDescent="0.2">
      <c r="A75">
        <v>1.44</v>
      </c>
      <c r="B75">
        <v>0.152</v>
      </c>
      <c r="C75">
        <v>-2</v>
      </c>
      <c r="D75">
        <v>-10</v>
      </c>
      <c r="E75" s="102">
        <v>0.6</v>
      </c>
      <c r="F75" s="102">
        <f t="shared" si="14"/>
        <v>2</v>
      </c>
      <c r="G75" s="102">
        <f t="shared" si="15"/>
        <v>148</v>
      </c>
      <c r="H75" s="102">
        <f>+A76-A75</f>
        <v>2.0000000000000018E-2</v>
      </c>
      <c r="I75" s="102">
        <f>+A75+H75/2</f>
        <v>1.45</v>
      </c>
      <c r="J75" s="102">
        <f t="shared" si="16"/>
        <v>17</v>
      </c>
      <c r="K75" s="102">
        <f t="shared" si="17"/>
        <v>24.65</v>
      </c>
      <c r="L75" s="102">
        <f t="shared" si="18"/>
        <v>0</v>
      </c>
      <c r="M75" s="105">
        <f t="shared" si="19"/>
        <v>24.65</v>
      </c>
      <c r="N75" s="105">
        <f>AVERAGE(B75:B76)*1000</f>
        <v>142.50000000000003</v>
      </c>
      <c r="O75" s="105">
        <f>AVERAGE(G75:G76)</f>
        <v>138.5</v>
      </c>
      <c r="P75" s="105">
        <f>AVERAGE(F75:F76)</f>
        <v>2</v>
      </c>
      <c r="Q75" s="105">
        <f>AVERAGE(D75:D76)</f>
        <v>-10</v>
      </c>
      <c r="R75" s="106">
        <f t="shared" si="20"/>
        <v>4.6186612576064912</v>
      </c>
      <c r="S75" s="105">
        <f t="shared" si="21"/>
        <v>1.7566974088713221</v>
      </c>
      <c r="T75" s="105">
        <f t="shared" si="22"/>
        <v>3.164818641923091</v>
      </c>
      <c r="U75" s="39" t="str">
        <f t="shared" si="23"/>
        <v>clays</v>
      </c>
      <c r="V75" s="107">
        <f t="shared" si="24"/>
        <v>21.195448622741218</v>
      </c>
      <c r="W75" s="107">
        <f t="shared" si="25"/>
        <v>24.909677224717043</v>
      </c>
      <c r="X75" s="107">
        <f t="shared" si="26"/>
        <v>30</v>
      </c>
    </row>
    <row r="76" spans="1:24" x14ac:dyDescent="0.2">
      <c r="A76">
        <v>1.46</v>
      </c>
      <c r="B76">
        <v>0.13300000000000001</v>
      </c>
      <c r="C76">
        <v>-2</v>
      </c>
      <c r="D76">
        <v>-10</v>
      </c>
      <c r="E76" s="102">
        <v>0.6</v>
      </c>
      <c r="F76" s="102">
        <f t="shared" si="14"/>
        <v>2</v>
      </c>
      <c r="G76" s="102">
        <f t="shared" si="15"/>
        <v>129</v>
      </c>
      <c r="H76" s="102">
        <f>+A77-A76</f>
        <v>2.0000000000000018E-2</v>
      </c>
      <c r="I76" s="102">
        <f>+A76+H76/2</f>
        <v>1.47</v>
      </c>
      <c r="J76" s="102">
        <f t="shared" si="16"/>
        <v>17</v>
      </c>
      <c r="K76" s="102">
        <f t="shared" si="17"/>
        <v>24.99</v>
      </c>
      <c r="L76" s="102">
        <f t="shared" si="18"/>
        <v>0</v>
      </c>
      <c r="M76" s="105">
        <f t="shared" si="19"/>
        <v>24.99</v>
      </c>
      <c r="N76" s="105">
        <f>AVERAGE(B76:B77)*1000</f>
        <v>123.5</v>
      </c>
      <c r="O76" s="105">
        <f>AVERAGE(G76:G77)</f>
        <v>119.5</v>
      </c>
      <c r="P76" s="105">
        <f>AVERAGE(F76:F77)</f>
        <v>2</v>
      </c>
      <c r="Q76" s="105">
        <f>AVERAGE(D76:D77)</f>
        <v>-10</v>
      </c>
      <c r="R76" s="106">
        <f t="shared" si="20"/>
        <v>3.7819127651060427</v>
      </c>
      <c r="S76" s="105">
        <f t="shared" si="21"/>
        <v>2.1161781822029413</v>
      </c>
      <c r="T76" s="105">
        <f t="shared" si="22"/>
        <v>3.2793390233234563</v>
      </c>
      <c r="U76" s="39" t="str">
        <f t="shared" si="23"/>
        <v>clays</v>
      </c>
      <c r="V76" s="107">
        <f t="shared" si="24"/>
        <v>19.883102302115287</v>
      </c>
      <c r="W76" s="107">
        <f t="shared" si="25"/>
        <v>23.954826577433671</v>
      </c>
      <c r="X76" s="107">
        <f t="shared" si="26"/>
        <v>30</v>
      </c>
    </row>
    <row r="77" spans="1:24" x14ac:dyDescent="0.2">
      <c r="A77">
        <v>1.48</v>
      </c>
      <c r="B77">
        <v>0.114</v>
      </c>
      <c r="C77">
        <v>-2</v>
      </c>
      <c r="D77">
        <v>-10</v>
      </c>
      <c r="E77" s="102">
        <v>0.6</v>
      </c>
      <c r="F77" s="102">
        <f t="shared" si="14"/>
        <v>2</v>
      </c>
      <c r="G77" s="102">
        <f t="shared" si="15"/>
        <v>110</v>
      </c>
      <c r="H77" s="102">
        <f>+A78-A77</f>
        <v>2.0000000000000018E-2</v>
      </c>
      <c r="I77" s="102">
        <f>+A77+H77/2</f>
        <v>1.49</v>
      </c>
      <c r="J77" s="102">
        <f t="shared" si="16"/>
        <v>17</v>
      </c>
      <c r="K77" s="102">
        <f t="shared" si="17"/>
        <v>25.33</v>
      </c>
      <c r="L77" s="102">
        <f t="shared" si="18"/>
        <v>0</v>
      </c>
      <c r="M77" s="105">
        <f t="shared" si="19"/>
        <v>25.33</v>
      </c>
      <c r="N77" s="105">
        <f>AVERAGE(B77:B78)*1000</f>
        <v>104.50000000000001</v>
      </c>
      <c r="O77" s="105">
        <f>AVERAGE(G77:G78)</f>
        <v>100.7</v>
      </c>
      <c r="P77" s="105">
        <f>AVERAGE(F77:F78)</f>
        <v>2</v>
      </c>
      <c r="Q77" s="105">
        <f>AVERAGE(D77:D78)</f>
        <v>-9.5</v>
      </c>
      <c r="R77" s="106">
        <f t="shared" si="20"/>
        <v>2.9755230951440983</v>
      </c>
      <c r="S77" s="105">
        <f t="shared" si="21"/>
        <v>2.6535756932466499</v>
      </c>
      <c r="T77" s="105">
        <f t="shared" si="22"/>
        <v>3.417720684949169</v>
      </c>
      <c r="U77" s="39" t="str">
        <f t="shared" si="23"/>
        <v>clays</v>
      </c>
      <c r="V77" s="107">
        <f t="shared" si="24"/>
        <v>18.352957344687741</v>
      </c>
      <c r="W77" s="107">
        <f t="shared" si="25"/>
        <v>22.809196580293662</v>
      </c>
      <c r="X77" s="107">
        <f t="shared" si="26"/>
        <v>30</v>
      </c>
    </row>
    <row r="78" spans="1:24" x14ac:dyDescent="0.2">
      <c r="A78">
        <v>1.5</v>
      </c>
      <c r="B78">
        <v>9.5000000000000001E-2</v>
      </c>
      <c r="C78">
        <v>-2</v>
      </c>
      <c r="D78">
        <v>-9</v>
      </c>
      <c r="E78" s="102">
        <v>0.6</v>
      </c>
      <c r="F78" s="102">
        <f t="shared" si="14"/>
        <v>2</v>
      </c>
      <c r="G78" s="102">
        <f t="shared" si="15"/>
        <v>91.4</v>
      </c>
      <c r="H78" s="102">
        <f>+A79-A78</f>
        <v>2.0000000000000018E-2</v>
      </c>
      <c r="I78" s="102">
        <f>+A78+H78/2</f>
        <v>1.51</v>
      </c>
      <c r="J78" s="102">
        <f t="shared" si="16"/>
        <v>17</v>
      </c>
      <c r="K78" s="102">
        <f t="shared" si="17"/>
        <v>25.67</v>
      </c>
      <c r="L78" s="102">
        <f t="shared" si="18"/>
        <v>0</v>
      </c>
      <c r="M78" s="105">
        <f t="shared" si="19"/>
        <v>25.67</v>
      </c>
      <c r="N78" s="105">
        <f>AVERAGE(B78:B79)*1000</f>
        <v>85.499999999999986</v>
      </c>
      <c r="O78" s="105">
        <f>AVERAGE(G78:G79)</f>
        <v>82.300000000000011</v>
      </c>
      <c r="P78" s="105">
        <f>AVERAGE(F78:F79)</f>
        <v>2</v>
      </c>
      <c r="Q78" s="105">
        <f>AVERAGE(D78:D79)</f>
        <v>-8</v>
      </c>
      <c r="R78" s="106">
        <f t="shared" si="20"/>
        <v>2.2060771328398912</v>
      </c>
      <c r="S78" s="105">
        <f t="shared" si="21"/>
        <v>3.5316969803990808</v>
      </c>
      <c r="T78" s="105">
        <f t="shared" si="22"/>
        <v>3.5916588082040173</v>
      </c>
      <c r="U78" s="39" t="str">
        <f t="shared" si="23"/>
        <v>clays</v>
      </c>
      <c r="V78" s="107">
        <f t="shared" si="24"/>
        <v>16.536064160143777</v>
      </c>
      <c r="W78" s="107">
        <f t="shared" si="25"/>
        <v>21.379827622505946</v>
      </c>
      <c r="X78" s="107">
        <f t="shared" si="26"/>
        <v>30</v>
      </c>
    </row>
    <row r="79" spans="1:24" x14ac:dyDescent="0.2">
      <c r="A79">
        <v>1.52</v>
      </c>
      <c r="B79">
        <v>7.5999999999999998E-2</v>
      </c>
      <c r="C79">
        <v>-2</v>
      </c>
      <c r="D79">
        <v>-7</v>
      </c>
      <c r="E79" s="102">
        <v>0.6</v>
      </c>
      <c r="F79" s="102">
        <f t="shared" si="14"/>
        <v>2</v>
      </c>
      <c r="G79" s="102">
        <f t="shared" si="15"/>
        <v>73.2</v>
      </c>
      <c r="H79" s="102">
        <f>+A80-A79</f>
        <v>2.0000000000000018E-2</v>
      </c>
      <c r="I79" s="102">
        <f>+A79+H79/2</f>
        <v>1.53</v>
      </c>
      <c r="J79" s="102">
        <f t="shared" si="16"/>
        <v>17</v>
      </c>
      <c r="K79" s="102">
        <f t="shared" si="17"/>
        <v>26.01</v>
      </c>
      <c r="L79" s="102">
        <f t="shared" si="18"/>
        <v>0</v>
      </c>
      <c r="M79" s="105">
        <f t="shared" si="19"/>
        <v>26.01</v>
      </c>
      <c r="N79" s="105">
        <f>AVERAGE(B79:B80)*1000</f>
        <v>76</v>
      </c>
      <c r="O79" s="105">
        <f>AVERAGE(G79:G80)</f>
        <v>73.599999999999994</v>
      </c>
      <c r="P79" s="105">
        <f>AVERAGE(F79:F80)</f>
        <v>2</v>
      </c>
      <c r="Q79" s="105">
        <f>AVERAGE(D79:D80)</f>
        <v>-6</v>
      </c>
      <c r="R79" s="106">
        <f t="shared" si="20"/>
        <v>1.8296808919646284</v>
      </c>
      <c r="S79" s="105">
        <f t="shared" si="21"/>
        <v>4.2025635637739027</v>
      </c>
      <c r="T79" s="105">
        <f t="shared" si="22"/>
        <v>3.6996487426800098</v>
      </c>
      <c r="U79" s="39" t="str">
        <f t="shared" si="23"/>
        <v>organic clay</v>
      </c>
      <c r="V79" s="107">
        <f t="shared" si="24"/>
        <v>15.46506728254279</v>
      </c>
      <c r="W79" s="107">
        <f t="shared" si="25"/>
        <v>20.486128878631732</v>
      </c>
      <c r="X79" s="107">
        <f t="shared" si="26"/>
        <v>30</v>
      </c>
    </row>
    <row r="80" spans="1:24" x14ac:dyDescent="0.2">
      <c r="A80">
        <v>1.54</v>
      </c>
      <c r="B80">
        <v>7.5999999999999998E-2</v>
      </c>
      <c r="C80">
        <v>-2</v>
      </c>
      <c r="D80">
        <v>-5</v>
      </c>
      <c r="E80" s="102">
        <v>0.6</v>
      </c>
      <c r="F80" s="102">
        <f t="shared" si="14"/>
        <v>2</v>
      </c>
      <c r="G80" s="102">
        <f t="shared" si="15"/>
        <v>74</v>
      </c>
      <c r="H80" s="102">
        <f>+A81-A80</f>
        <v>2.0000000000000018E-2</v>
      </c>
      <c r="I80" s="102">
        <f>+A80+H80/2</f>
        <v>1.55</v>
      </c>
      <c r="J80" s="102">
        <f t="shared" si="16"/>
        <v>17</v>
      </c>
      <c r="K80" s="102">
        <f t="shared" si="17"/>
        <v>26.35</v>
      </c>
      <c r="L80" s="102">
        <f t="shared" si="18"/>
        <v>0</v>
      </c>
      <c r="M80" s="105">
        <f t="shared" si="19"/>
        <v>26.35</v>
      </c>
      <c r="N80" s="105">
        <f>AVERAGE(B80:B81)*1000</f>
        <v>85.499999999999986</v>
      </c>
      <c r="O80" s="105">
        <f>AVERAGE(G80:G81)</f>
        <v>84.1</v>
      </c>
      <c r="P80" s="105">
        <f>AVERAGE(F80:F81)</f>
        <v>2</v>
      </c>
      <c r="Q80" s="105">
        <f>AVERAGE(D80:D81)</f>
        <v>-3.5</v>
      </c>
      <c r="R80" s="106">
        <f t="shared" si="20"/>
        <v>2.1916508538899429</v>
      </c>
      <c r="S80" s="105">
        <f t="shared" si="21"/>
        <v>3.4632034632034641</v>
      </c>
      <c r="T80" s="105">
        <f t="shared" si="22"/>
        <v>3.5899630475034532</v>
      </c>
      <c r="U80" s="39" t="str">
        <f t="shared" si="23"/>
        <v>clays</v>
      </c>
      <c r="V80" s="107">
        <f t="shared" si="24"/>
        <v>16.497589626232823</v>
      </c>
      <c r="W80" s="107">
        <f t="shared" si="25"/>
        <v>21.348485059171782</v>
      </c>
      <c r="X80" s="107">
        <f t="shared" si="26"/>
        <v>30</v>
      </c>
    </row>
    <row r="81" spans="1:24" x14ac:dyDescent="0.2">
      <c r="A81">
        <v>1.56</v>
      </c>
      <c r="B81">
        <v>9.5000000000000001E-2</v>
      </c>
      <c r="C81">
        <v>-2</v>
      </c>
      <c r="D81">
        <v>-2</v>
      </c>
      <c r="E81" s="102">
        <v>0.6</v>
      </c>
      <c r="F81" s="102">
        <f t="shared" si="14"/>
        <v>2</v>
      </c>
      <c r="G81" s="102">
        <f t="shared" si="15"/>
        <v>94.2</v>
      </c>
      <c r="H81" s="102">
        <f>+A82-A81</f>
        <v>2.0000000000000018E-2</v>
      </c>
      <c r="I81" s="102">
        <f>+A81+H81/2</f>
        <v>1.57</v>
      </c>
      <c r="J81" s="102">
        <f t="shared" si="16"/>
        <v>17</v>
      </c>
      <c r="K81" s="102">
        <f t="shared" si="17"/>
        <v>26.69</v>
      </c>
      <c r="L81" s="102">
        <f t="shared" si="18"/>
        <v>0</v>
      </c>
      <c r="M81" s="105">
        <f t="shared" si="19"/>
        <v>26.69</v>
      </c>
      <c r="N81" s="105">
        <f>AVERAGE(B81:B82)*1000</f>
        <v>95</v>
      </c>
      <c r="O81" s="105">
        <f>AVERAGE(G81:G82)</f>
        <v>95.4</v>
      </c>
      <c r="P81" s="105">
        <f>AVERAGE(F81:F82)</f>
        <v>2</v>
      </c>
      <c r="Q81" s="105">
        <f>AVERAGE(D81:D82)</f>
        <v>1</v>
      </c>
      <c r="R81" s="106">
        <f t="shared" si="20"/>
        <v>2.5743724241288874</v>
      </c>
      <c r="S81" s="105">
        <f t="shared" si="21"/>
        <v>2.9107844564110024</v>
      </c>
      <c r="T81" s="105">
        <f t="shared" si="22"/>
        <v>3.4921886369531498</v>
      </c>
      <c r="U81" s="39" t="str">
        <f t="shared" si="23"/>
        <v>clays</v>
      </c>
      <c r="V81" s="107">
        <f t="shared" si="24"/>
        <v>17.459066904537991</v>
      </c>
      <c r="W81" s="107">
        <f t="shared" si="25"/>
        <v>22.117385122287409</v>
      </c>
      <c r="X81" s="107">
        <f t="shared" si="26"/>
        <v>30</v>
      </c>
    </row>
    <row r="82" spans="1:24" x14ac:dyDescent="0.2">
      <c r="A82">
        <v>1.58</v>
      </c>
      <c r="B82">
        <v>9.5000000000000001E-2</v>
      </c>
      <c r="C82">
        <v>-2</v>
      </c>
      <c r="D82">
        <v>4</v>
      </c>
      <c r="E82" s="102">
        <v>0.6</v>
      </c>
      <c r="F82" s="102">
        <f t="shared" si="14"/>
        <v>2</v>
      </c>
      <c r="G82" s="102">
        <f t="shared" si="15"/>
        <v>96.6</v>
      </c>
      <c r="H82" s="102">
        <f>+A83-A82</f>
        <v>2.0000000000000018E-2</v>
      </c>
      <c r="I82" s="102">
        <f>+A82+H82/2</f>
        <v>1.59</v>
      </c>
      <c r="J82" s="102">
        <f t="shared" si="16"/>
        <v>17</v>
      </c>
      <c r="K82" s="102">
        <f t="shared" si="17"/>
        <v>27.03</v>
      </c>
      <c r="L82" s="102">
        <f t="shared" si="18"/>
        <v>0</v>
      </c>
      <c r="M82" s="105">
        <f t="shared" si="19"/>
        <v>27.03</v>
      </c>
      <c r="N82" s="105">
        <f>AVERAGE(B82:B83)*1000</f>
        <v>104.50000000000001</v>
      </c>
      <c r="O82" s="105">
        <f>AVERAGE(G82:G83)</f>
        <v>106.69999999999999</v>
      </c>
      <c r="P82" s="105">
        <f>AVERAGE(F82:F83)</f>
        <v>2</v>
      </c>
      <c r="Q82" s="105">
        <f>AVERAGE(D82:D83)</f>
        <v>5.5</v>
      </c>
      <c r="R82" s="106">
        <f t="shared" si="20"/>
        <v>2.9474657787643355</v>
      </c>
      <c r="S82" s="105">
        <f t="shared" si="21"/>
        <v>2.51035521526296</v>
      </c>
      <c r="T82" s="105">
        <f t="shared" si="22"/>
        <v>3.4098166700743806</v>
      </c>
      <c r="U82" s="39" t="str">
        <f t="shared" si="23"/>
        <v>clays</v>
      </c>
      <c r="V82" s="107">
        <f t="shared" si="24"/>
        <v>18.293718129551966</v>
      </c>
      <c r="W82" s="107">
        <f t="shared" si="25"/>
        <v>22.763936486135261</v>
      </c>
      <c r="X82" s="107">
        <f t="shared" si="26"/>
        <v>30</v>
      </c>
    </row>
    <row r="83" spans="1:24" x14ac:dyDescent="0.2">
      <c r="A83">
        <v>1.6</v>
      </c>
      <c r="B83">
        <v>0.114</v>
      </c>
      <c r="C83">
        <v>-2</v>
      </c>
      <c r="D83">
        <v>7</v>
      </c>
      <c r="E83" s="102">
        <v>0.6</v>
      </c>
      <c r="F83" s="102">
        <f t="shared" si="14"/>
        <v>2</v>
      </c>
      <c r="G83" s="102">
        <f t="shared" si="15"/>
        <v>116.8</v>
      </c>
      <c r="H83" s="102">
        <f>+A84-A83</f>
        <v>2.0000000000000018E-2</v>
      </c>
      <c r="I83" s="102">
        <f>+A83+H83/2</f>
        <v>1.61</v>
      </c>
      <c r="J83" s="102">
        <f t="shared" si="16"/>
        <v>17</v>
      </c>
      <c r="K83" s="102">
        <f t="shared" si="17"/>
        <v>27.37</v>
      </c>
      <c r="L83" s="102">
        <f t="shared" si="18"/>
        <v>0</v>
      </c>
      <c r="M83" s="105">
        <f t="shared" si="19"/>
        <v>27.37</v>
      </c>
      <c r="N83" s="105">
        <f>AVERAGE(B83:B84)*1000</f>
        <v>114</v>
      </c>
      <c r="O83" s="105">
        <f>AVERAGE(G83:G84)</f>
        <v>117</v>
      </c>
      <c r="P83" s="105">
        <f>AVERAGE(F83:F84)</f>
        <v>2</v>
      </c>
      <c r="Q83" s="105">
        <f>AVERAGE(D83:D84)</f>
        <v>7.5</v>
      </c>
      <c r="R83" s="106">
        <f t="shared" si="20"/>
        <v>3.2747533796127142</v>
      </c>
      <c r="S83" s="105">
        <f t="shared" si="21"/>
        <v>2.2313957380341405</v>
      </c>
      <c r="T83" s="105">
        <f t="shared" si="22"/>
        <v>3.3453552964397684</v>
      </c>
      <c r="U83" s="39" t="str">
        <f t="shared" si="23"/>
        <v>clays</v>
      </c>
      <c r="V83" s="107">
        <f t="shared" si="24"/>
        <v>18.957587722480831</v>
      </c>
      <c r="W83" s="107">
        <f t="shared" si="25"/>
        <v>23.266964589142006</v>
      </c>
      <c r="X83" s="107">
        <f t="shared" si="26"/>
        <v>30</v>
      </c>
    </row>
    <row r="84" spans="1:24" x14ac:dyDescent="0.2">
      <c r="A84">
        <v>1.62</v>
      </c>
      <c r="B84">
        <v>0.114</v>
      </c>
      <c r="C84">
        <v>-2</v>
      </c>
      <c r="D84">
        <v>8</v>
      </c>
      <c r="E84" s="102">
        <v>0.6</v>
      </c>
      <c r="F84" s="102">
        <f t="shared" si="14"/>
        <v>2</v>
      </c>
      <c r="G84" s="102">
        <f t="shared" si="15"/>
        <v>117.2</v>
      </c>
      <c r="H84" s="102">
        <f>+A85-A84</f>
        <v>1.9999999999999796E-2</v>
      </c>
      <c r="I84" s="102">
        <f>+A84+H84/2</f>
        <v>1.63</v>
      </c>
      <c r="J84" s="102">
        <f t="shared" si="16"/>
        <v>17</v>
      </c>
      <c r="K84" s="102">
        <f t="shared" si="17"/>
        <v>27.709999999999997</v>
      </c>
      <c r="L84" s="102">
        <f t="shared" si="18"/>
        <v>0</v>
      </c>
      <c r="M84" s="105">
        <f t="shared" si="19"/>
        <v>27.709999999999997</v>
      </c>
      <c r="N84" s="105">
        <f>AVERAGE(B84:B85)*1000</f>
        <v>123.5</v>
      </c>
      <c r="O84" s="105">
        <f>AVERAGE(G84:G85)</f>
        <v>126.9</v>
      </c>
      <c r="P84" s="105">
        <f>AVERAGE(F84:F85)</f>
        <v>1.5</v>
      </c>
      <c r="Q84" s="105">
        <f>AVERAGE(D84:D85)</f>
        <v>8.5</v>
      </c>
      <c r="R84" s="106">
        <f t="shared" si="20"/>
        <v>3.5795741609527254</v>
      </c>
      <c r="S84" s="105">
        <f t="shared" si="21"/>
        <v>1.5122492186712369</v>
      </c>
      <c r="T84" s="105">
        <f t="shared" si="22"/>
        <v>3.2346537813601852</v>
      </c>
      <c r="U84" s="39" t="str">
        <f t="shared" si="23"/>
        <v>clays</v>
      </c>
      <c r="V84" s="107">
        <f t="shared" si="24"/>
        <v>19.527446221328134</v>
      </c>
      <c r="W84" s="107">
        <f t="shared" si="25"/>
        <v>23.692145009274341</v>
      </c>
      <c r="X84" s="107">
        <f t="shared" si="26"/>
        <v>30</v>
      </c>
    </row>
    <row r="85" spans="1:24" x14ac:dyDescent="0.2">
      <c r="A85">
        <v>1.64</v>
      </c>
      <c r="B85">
        <v>0.13300000000000001</v>
      </c>
      <c r="C85">
        <v>-1</v>
      </c>
      <c r="D85">
        <v>9</v>
      </c>
      <c r="E85" s="102">
        <v>0.6</v>
      </c>
      <c r="F85" s="102">
        <f t="shared" si="14"/>
        <v>1</v>
      </c>
      <c r="G85" s="102">
        <f t="shared" si="15"/>
        <v>136.6</v>
      </c>
      <c r="H85" s="102">
        <f>+A86-A85</f>
        <v>2.0000000000000018E-2</v>
      </c>
      <c r="I85" s="102">
        <f>+A85+H85/2</f>
        <v>1.65</v>
      </c>
      <c r="J85" s="102">
        <f t="shared" si="16"/>
        <v>17</v>
      </c>
      <c r="K85" s="102">
        <f t="shared" si="17"/>
        <v>28.049999999999997</v>
      </c>
      <c r="L85" s="102">
        <f t="shared" si="18"/>
        <v>0</v>
      </c>
      <c r="M85" s="105">
        <f t="shared" si="19"/>
        <v>28.049999999999997</v>
      </c>
      <c r="N85" s="105">
        <f>AVERAGE(B85:B86)*1000</f>
        <v>133</v>
      </c>
      <c r="O85" s="105">
        <f>AVERAGE(G85:G86)</f>
        <v>136.6</v>
      </c>
      <c r="P85" s="105">
        <f>AVERAGE(F85:F86)</f>
        <v>1</v>
      </c>
      <c r="Q85" s="105">
        <f>AVERAGE(D85:D86)</f>
        <v>9</v>
      </c>
      <c r="R85" s="106">
        <f t="shared" si="20"/>
        <v>3.8698752228163995</v>
      </c>
      <c r="S85" s="105">
        <f t="shared" si="21"/>
        <v>0.92123445416858596</v>
      </c>
      <c r="T85" s="105">
        <f t="shared" si="22"/>
        <v>3.1161520352095873</v>
      </c>
      <c r="U85" s="39" t="str">
        <f t="shared" si="23"/>
        <v>clays</v>
      </c>
      <c r="V85" s="107">
        <f t="shared" si="24"/>
        <v>20.032571272744239</v>
      </c>
      <c r="W85" s="107">
        <f t="shared" si="25"/>
        <v>24.064666584180848</v>
      </c>
      <c r="X85" s="107">
        <f t="shared" si="26"/>
        <v>30</v>
      </c>
    </row>
    <row r="86" spans="1:24" x14ac:dyDescent="0.2">
      <c r="A86">
        <v>1.66</v>
      </c>
      <c r="B86">
        <v>0.13300000000000001</v>
      </c>
      <c r="C86">
        <v>-1</v>
      </c>
      <c r="D86">
        <v>9</v>
      </c>
      <c r="E86" s="102">
        <v>0.6</v>
      </c>
      <c r="F86" s="102">
        <f t="shared" si="14"/>
        <v>1</v>
      </c>
      <c r="G86" s="102">
        <f t="shared" si="15"/>
        <v>136.6</v>
      </c>
      <c r="H86" s="102">
        <f>+A87-A86</f>
        <v>2.0000000000000018E-2</v>
      </c>
      <c r="I86" s="102">
        <f>+A86+H86/2</f>
        <v>1.67</v>
      </c>
      <c r="J86" s="102">
        <f t="shared" si="16"/>
        <v>17</v>
      </c>
      <c r="K86" s="102">
        <f t="shared" si="17"/>
        <v>28.39</v>
      </c>
      <c r="L86" s="102">
        <f t="shared" si="18"/>
        <v>0</v>
      </c>
      <c r="M86" s="105">
        <f t="shared" si="19"/>
        <v>28.39</v>
      </c>
      <c r="N86" s="105">
        <f>AVERAGE(B86:B87)*1000</f>
        <v>133</v>
      </c>
      <c r="O86" s="105">
        <f>AVERAGE(G86:G87)</f>
        <v>136.39999999999998</v>
      </c>
      <c r="P86" s="105">
        <f>AVERAGE(F86:F87)</f>
        <v>1.5</v>
      </c>
      <c r="Q86" s="105">
        <f>AVERAGE(D86:D87)</f>
        <v>8.5</v>
      </c>
      <c r="R86" s="106">
        <f t="shared" si="20"/>
        <v>3.8045086297992241</v>
      </c>
      <c r="S86" s="105">
        <f t="shared" si="21"/>
        <v>1.3887602999722253</v>
      </c>
      <c r="T86" s="105">
        <f t="shared" si="22"/>
        <v>3.1948595389449479</v>
      </c>
      <c r="U86" s="39" t="str">
        <f t="shared" si="23"/>
        <v>clays</v>
      </c>
      <c r="V86" s="107">
        <f t="shared" si="24"/>
        <v>19.921785956400697</v>
      </c>
      <c r="W86" s="107">
        <f t="shared" si="25"/>
        <v>23.983284309067027</v>
      </c>
      <c r="X86" s="107">
        <f t="shared" si="26"/>
        <v>30</v>
      </c>
    </row>
    <row r="87" spans="1:24" x14ac:dyDescent="0.2">
      <c r="A87">
        <v>1.68</v>
      </c>
      <c r="B87">
        <v>0.13300000000000001</v>
      </c>
      <c r="C87">
        <v>-2</v>
      </c>
      <c r="D87">
        <v>8</v>
      </c>
      <c r="E87" s="102">
        <v>0.6</v>
      </c>
      <c r="F87" s="102">
        <f t="shared" si="14"/>
        <v>2</v>
      </c>
      <c r="G87" s="102">
        <f t="shared" si="15"/>
        <v>136.19999999999999</v>
      </c>
      <c r="H87" s="102">
        <f>+A88-A87</f>
        <v>2.0000000000000018E-2</v>
      </c>
      <c r="I87" s="102">
        <f>+A87+H87/2</f>
        <v>1.69</v>
      </c>
      <c r="J87" s="102">
        <f t="shared" si="16"/>
        <v>17</v>
      </c>
      <c r="K87" s="102">
        <f t="shared" si="17"/>
        <v>28.73</v>
      </c>
      <c r="L87" s="102">
        <f t="shared" si="18"/>
        <v>0</v>
      </c>
      <c r="M87" s="105">
        <f t="shared" si="19"/>
        <v>28.73</v>
      </c>
      <c r="N87" s="105">
        <f>AVERAGE(B87:B88)*1000</f>
        <v>133</v>
      </c>
      <c r="O87" s="105">
        <f>AVERAGE(G87:G88)</f>
        <v>136</v>
      </c>
      <c r="P87" s="105">
        <f>AVERAGE(F87:F88)</f>
        <v>2</v>
      </c>
      <c r="Q87" s="105">
        <f>AVERAGE(D87:D88)</f>
        <v>7.5</v>
      </c>
      <c r="R87" s="106">
        <f t="shared" si="20"/>
        <v>3.7337278106508873</v>
      </c>
      <c r="S87" s="105">
        <f t="shared" si="21"/>
        <v>1.8644541810385009</v>
      </c>
      <c r="T87" s="105">
        <f t="shared" si="22"/>
        <v>3.2587300608251626</v>
      </c>
      <c r="U87" s="39" t="str">
        <f t="shared" si="23"/>
        <v>clays</v>
      </c>
      <c r="V87" s="107">
        <f t="shared" si="24"/>
        <v>19.799932602874041</v>
      </c>
      <c r="W87" s="107">
        <f t="shared" si="25"/>
        <v>23.893569200935069</v>
      </c>
      <c r="X87" s="107">
        <f t="shared" si="26"/>
        <v>30</v>
      </c>
    </row>
    <row r="88" spans="1:24" x14ac:dyDescent="0.2">
      <c r="A88">
        <v>1.7</v>
      </c>
      <c r="B88">
        <v>0.13300000000000001</v>
      </c>
      <c r="C88">
        <v>-2</v>
      </c>
      <c r="D88">
        <v>7</v>
      </c>
      <c r="E88" s="102">
        <v>0.6</v>
      </c>
      <c r="F88" s="102">
        <f t="shared" si="14"/>
        <v>2</v>
      </c>
      <c r="G88" s="102">
        <f t="shared" si="15"/>
        <v>135.80000000000001</v>
      </c>
      <c r="H88" s="102">
        <f>+A89-A88</f>
        <v>2.0000000000000018E-2</v>
      </c>
      <c r="I88" s="102">
        <f>+A88+H88/2</f>
        <v>1.71</v>
      </c>
      <c r="J88" s="102">
        <f t="shared" si="16"/>
        <v>17</v>
      </c>
      <c r="K88" s="102">
        <f t="shared" si="17"/>
        <v>29.07</v>
      </c>
      <c r="L88" s="102">
        <f t="shared" si="18"/>
        <v>0</v>
      </c>
      <c r="M88" s="105">
        <f t="shared" si="19"/>
        <v>29.07</v>
      </c>
      <c r="N88" s="105">
        <f>AVERAGE(B88:B89)*1000</f>
        <v>133</v>
      </c>
      <c r="O88" s="105">
        <f>AVERAGE(G88:G89)</f>
        <v>135.80000000000001</v>
      </c>
      <c r="P88" s="105">
        <f>AVERAGE(F88:F89)</f>
        <v>1.5</v>
      </c>
      <c r="Q88" s="105">
        <f>AVERAGE(D88:D89)</f>
        <v>7</v>
      </c>
      <c r="R88" s="106">
        <f t="shared" si="20"/>
        <v>3.6714826281389756</v>
      </c>
      <c r="S88" s="105">
        <f t="shared" si="21"/>
        <v>1.4054155345263748</v>
      </c>
      <c r="T88" s="105">
        <f t="shared" si="22"/>
        <v>3.2110490299990131</v>
      </c>
      <c r="U88" s="39" t="str">
        <f t="shared" si="23"/>
        <v>clays</v>
      </c>
      <c r="V88" s="107">
        <f t="shared" si="24"/>
        <v>19.691100941352165</v>
      </c>
      <c r="W88" s="107">
        <f t="shared" si="25"/>
        <v>23.813256254214352</v>
      </c>
      <c r="X88" s="107">
        <f t="shared" si="26"/>
        <v>30</v>
      </c>
    </row>
    <row r="89" spans="1:24" x14ac:dyDescent="0.2">
      <c r="A89">
        <v>1.72</v>
      </c>
      <c r="B89">
        <v>0.13300000000000001</v>
      </c>
      <c r="C89">
        <v>-1</v>
      </c>
      <c r="D89">
        <v>7</v>
      </c>
      <c r="E89" s="102">
        <v>0.6</v>
      </c>
      <c r="F89" s="102">
        <f t="shared" si="14"/>
        <v>1</v>
      </c>
      <c r="G89" s="102">
        <f t="shared" si="15"/>
        <v>135.80000000000001</v>
      </c>
      <c r="H89" s="102">
        <f>+A90-A89</f>
        <v>2.0000000000000018E-2</v>
      </c>
      <c r="I89" s="102">
        <f>+A89+H89/2</f>
        <v>1.73</v>
      </c>
      <c r="J89" s="102">
        <f t="shared" si="16"/>
        <v>17</v>
      </c>
      <c r="K89" s="102">
        <f t="shared" si="17"/>
        <v>29.41</v>
      </c>
      <c r="L89" s="102">
        <f t="shared" si="18"/>
        <v>0</v>
      </c>
      <c r="M89" s="105">
        <f t="shared" si="19"/>
        <v>29.41</v>
      </c>
      <c r="N89" s="105">
        <f>AVERAGE(B89:B90)*1000</f>
        <v>133</v>
      </c>
      <c r="O89" s="105">
        <f>AVERAGE(G89:G90)</f>
        <v>135.80000000000001</v>
      </c>
      <c r="P89" s="105">
        <f>AVERAGE(F89:F90)</f>
        <v>1</v>
      </c>
      <c r="Q89" s="105">
        <f>AVERAGE(D89:D90)</f>
        <v>7</v>
      </c>
      <c r="R89" s="106">
        <f t="shared" si="20"/>
        <v>3.6174770486229177</v>
      </c>
      <c r="S89" s="105">
        <f t="shared" si="21"/>
        <v>0.93993796409436969</v>
      </c>
      <c r="T89" s="105">
        <f t="shared" si="22"/>
        <v>3.1465642463232846</v>
      </c>
      <c r="U89" s="39" t="str">
        <f t="shared" si="23"/>
        <v>clays</v>
      </c>
      <c r="V89" s="107">
        <f t="shared" si="24"/>
        <v>19.595372016305202</v>
      </c>
      <c r="W89" s="107">
        <f t="shared" si="25"/>
        <v>23.742463628215045</v>
      </c>
      <c r="X89" s="107">
        <f t="shared" si="26"/>
        <v>30</v>
      </c>
    </row>
    <row r="90" spans="1:24" x14ac:dyDescent="0.2">
      <c r="A90">
        <v>1.74</v>
      </c>
      <c r="B90">
        <v>0.13300000000000001</v>
      </c>
      <c r="C90">
        <v>-1</v>
      </c>
      <c r="D90">
        <v>7</v>
      </c>
      <c r="E90" s="102">
        <v>0.6</v>
      </c>
      <c r="F90" s="102">
        <f t="shared" si="14"/>
        <v>1</v>
      </c>
      <c r="G90" s="102">
        <f t="shared" si="15"/>
        <v>135.80000000000001</v>
      </c>
      <c r="H90" s="102">
        <f>+A91-A90</f>
        <v>2.0000000000000018E-2</v>
      </c>
      <c r="I90" s="102">
        <f>+A90+H90/2</f>
        <v>1.75</v>
      </c>
      <c r="J90" s="102">
        <f t="shared" si="16"/>
        <v>17</v>
      </c>
      <c r="K90" s="102">
        <f t="shared" si="17"/>
        <v>29.75</v>
      </c>
      <c r="L90" s="102">
        <f t="shared" si="18"/>
        <v>0</v>
      </c>
      <c r="M90" s="105">
        <f t="shared" si="19"/>
        <v>29.75</v>
      </c>
      <c r="N90" s="105">
        <f>AVERAGE(B90:B91)*1000</f>
        <v>142.50000000000003</v>
      </c>
      <c r="O90" s="105">
        <f>AVERAGE(G90:G91)</f>
        <v>145.30000000000001</v>
      </c>
      <c r="P90" s="105">
        <f>AVERAGE(F90:F91)</f>
        <v>1.5</v>
      </c>
      <c r="Q90" s="105">
        <f>AVERAGE(D90:D91)</f>
        <v>7</v>
      </c>
      <c r="R90" s="106">
        <f t="shared" si="20"/>
        <v>3.8840336134453786</v>
      </c>
      <c r="S90" s="105">
        <f t="shared" si="21"/>
        <v>1.2981393336218086</v>
      </c>
      <c r="T90" s="105">
        <f t="shared" si="22"/>
        <v>3.1743150858775437</v>
      </c>
      <c r="U90" s="39" t="str">
        <f t="shared" si="23"/>
        <v>clays</v>
      </c>
      <c r="V90" s="107">
        <f t="shared" si="24"/>
        <v>20.056351022459296</v>
      </c>
      <c r="W90" s="107">
        <f t="shared" si="25"/>
        <v>24.082112777256157</v>
      </c>
      <c r="X90" s="107">
        <f t="shared" si="26"/>
        <v>30</v>
      </c>
    </row>
    <row r="91" spans="1:24" x14ac:dyDescent="0.2">
      <c r="A91">
        <v>1.76</v>
      </c>
      <c r="B91">
        <v>0.152</v>
      </c>
      <c r="C91">
        <v>-2</v>
      </c>
      <c r="D91">
        <v>7</v>
      </c>
      <c r="E91" s="102">
        <v>0.6</v>
      </c>
      <c r="F91" s="102">
        <f t="shared" si="14"/>
        <v>2</v>
      </c>
      <c r="G91" s="102">
        <f t="shared" si="15"/>
        <v>154.80000000000001</v>
      </c>
      <c r="H91" s="102">
        <f>+A92-A91</f>
        <v>2.0000000000000018E-2</v>
      </c>
      <c r="I91" s="102">
        <f>+A91+H91/2</f>
        <v>1.77</v>
      </c>
      <c r="J91" s="102">
        <f t="shared" si="16"/>
        <v>17</v>
      </c>
      <c r="K91" s="102">
        <f t="shared" si="17"/>
        <v>30.09</v>
      </c>
      <c r="L91" s="102">
        <f t="shared" si="18"/>
        <v>0</v>
      </c>
      <c r="M91" s="105">
        <f t="shared" si="19"/>
        <v>30.09</v>
      </c>
      <c r="N91" s="105">
        <f>AVERAGE(B91:B92)*1000</f>
        <v>152</v>
      </c>
      <c r="O91" s="105">
        <f>AVERAGE(G91:G92)</f>
        <v>154.80000000000001</v>
      </c>
      <c r="P91" s="105">
        <f>AVERAGE(F91:F92)</f>
        <v>1.5</v>
      </c>
      <c r="Q91" s="105">
        <f>AVERAGE(D91:D92)</f>
        <v>7</v>
      </c>
      <c r="R91" s="106">
        <f t="shared" si="20"/>
        <v>4.1445663010967104</v>
      </c>
      <c r="S91" s="105">
        <f t="shared" si="21"/>
        <v>1.2027904738994466</v>
      </c>
      <c r="T91" s="105">
        <f t="shared" si="22"/>
        <v>3.134863556386549</v>
      </c>
      <c r="U91" s="39" t="str">
        <f t="shared" si="23"/>
        <v>clays</v>
      </c>
      <c r="V91" s="107">
        <f t="shared" si="24"/>
        <v>20.480815616575477</v>
      </c>
      <c r="W91" s="107">
        <f t="shared" si="25"/>
        <v>24.392270006343765</v>
      </c>
      <c r="X91" s="107">
        <f t="shared" si="26"/>
        <v>30</v>
      </c>
    </row>
    <row r="92" spans="1:24" x14ac:dyDescent="0.2">
      <c r="A92">
        <v>1.78</v>
      </c>
      <c r="B92">
        <v>0.152</v>
      </c>
      <c r="C92">
        <v>-1</v>
      </c>
      <c r="D92">
        <v>7</v>
      </c>
      <c r="E92" s="102">
        <v>0.6</v>
      </c>
      <c r="F92" s="102">
        <f t="shared" si="14"/>
        <v>1</v>
      </c>
      <c r="G92" s="102">
        <f t="shared" si="15"/>
        <v>154.80000000000001</v>
      </c>
      <c r="H92" s="102">
        <f>+A93-A92</f>
        <v>2.0000000000000018E-2</v>
      </c>
      <c r="I92" s="102">
        <f>+A92+H92/2</f>
        <v>1.79</v>
      </c>
      <c r="J92" s="102">
        <f t="shared" si="16"/>
        <v>17</v>
      </c>
      <c r="K92" s="102">
        <f t="shared" si="17"/>
        <v>30.43</v>
      </c>
      <c r="L92" s="102">
        <f t="shared" si="18"/>
        <v>0</v>
      </c>
      <c r="M92" s="105">
        <f t="shared" si="19"/>
        <v>30.43</v>
      </c>
      <c r="N92" s="105">
        <f>AVERAGE(B92:B93)*1000</f>
        <v>152</v>
      </c>
      <c r="O92" s="105">
        <f>AVERAGE(G92:G93)</f>
        <v>155</v>
      </c>
      <c r="P92" s="105">
        <f>AVERAGE(F92:F93)</f>
        <v>1</v>
      </c>
      <c r="Q92" s="105">
        <f>AVERAGE(D92:D93)</f>
        <v>7.5</v>
      </c>
      <c r="R92" s="106">
        <f t="shared" si="20"/>
        <v>4.0936575747617479</v>
      </c>
      <c r="S92" s="105">
        <f t="shared" si="21"/>
        <v>0.80276149955848108</v>
      </c>
      <c r="T92" s="105">
        <f t="shared" si="22"/>
        <v>3.0711921928252481</v>
      </c>
      <c r="U92" s="39" t="str">
        <f t="shared" si="23"/>
        <v>clays</v>
      </c>
      <c r="V92" s="107">
        <f t="shared" si="24"/>
        <v>20.399769913873307</v>
      </c>
      <c r="W92" s="107">
        <f t="shared" si="25"/>
        <v>24.333226632993075</v>
      </c>
      <c r="X92" s="107">
        <f t="shared" si="26"/>
        <v>30</v>
      </c>
    </row>
    <row r="93" spans="1:24" x14ac:dyDescent="0.2">
      <c r="A93">
        <v>1.8</v>
      </c>
      <c r="B93">
        <v>0.152</v>
      </c>
      <c r="C93">
        <v>-1</v>
      </c>
      <c r="D93">
        <v>8</v>
      </c>
      <c r="E93" s="102">
        <v>0.6</v>
      </c>
      <c r="F93" s="102">
        <f t="shared" si="14"/>
        <v>1</v>
      </c>
      <c r="G93" s="102">
        <f t="shared" si="15"/>
        <v>155.19999999999999</v>
      </c>
      <c r="H93" s="102">
        <f>+A94-A93</f>
        <v>2.0000000000000018E-2</v>
      </c>
      <c r="I93" s="102">
        <f>+A93+H93/2</f>
        <v>1.81</v>
      </c>
      <c r="J93" s="102">
        <f t="shared" si="16"/>
        <v>17</v>
      </c>
      <c r="K93" s="102">
        <f t="shared" si="17"/>
        <v>30.77</v>
      </c>
      <c r="L93" s="102">
        <f t="shared" si="18"/>
        <v>0</v>
      </c>
      <c r="M93" s="105">
        <f t="shared" si="19"/>
        <v>30.77</v>
      </c>
      <c r="N93" s="105">
        <f>AVERAGE(B93:B94)*1000</f>
        <v>161</v>
      </c>
      <c r="O93" s="105">
        <f>AVERAGE(G93:G94)</f>
        <v>164.2</v>
      </c>
      <c r="P93" s="105">
        <f>AVERAGE(F93:F94)</f>
        <v>1</v>
      </c>
      <c r="Q93" s="105">
        <f>AVERAGE(D93:D94)</f>
        <v>8</v>
      </c>
      <c r="R93" s="106">
        <f t="shared" si="20"/>
        <v>4.3363665908352287</v>
      </c>
      <c r="S93" s="105">
        <f t="shared" si="21"/>
        <v>0.74945664393314859</v>
      </c>
      <c r="T93" s="105">
        <f t="shared" si="22"/>
        <v>3.0370454536697133</v>
      </c>
      <c r="U93" s="39" t="str">
        <f t="shared" si="23"/>
        <v>clays</v>
      </c>
      <c r="V93" s="107">
        <f t="shared" si="24"/>
        <v>20.778379586897202</v>
      </c>
      <c r="W93" s="107">
        <f t="shared" si="25"/>
        <v>24.608385887550739</v>
      </c>
      <c r="X93" s="107">
        <f t="shared" si="26"/>
        <v>30</v>
      </c>
    </row>
    <row r="94" spans="1:24" x14ac:dyDescent="0.2">
      <c r="A94">
        <v>1.82</v>
      </c>
      <c r="B94">
        <v>0.17</v>
      </c>
      <c r="C94">
        <v>-1</v>
      </c>
      <c r="D94">
        <v>8</v>
      </c>
      <c r="E94" s="102">
        <v>0.6</v>
      </c>
      <c r="F94" s="102">
        <f t="shared" si="14"/>
        <v>1</v>
      </c>
      <c r="G94" s="102">
        <f t="shared" si="15"/>
        <v>173.2</v>
      </c>
      <c r="H94" s="102">
        <f>+A95-A94</f>
        <v>2.0000000000000018E-2</v>
      </c>
      <c r="I94" s="102">
        <f>+A94+H94/2</f>
        <v>1.83</v>
      </c>
      <c r="J94" s="102">
        <f t="shared" si="16"/>
        <v>17</v>
      </c>
      <c r="K94" s="102">
        <f t="shared" si="17"/>
        <v>31.11</v>
      </c>
      <c r="L94" s="102">
        <f t="shared" si="18"/>
        <v>0</v>
      </c>
      <c r="M94" s="105">
        <f t="shared" si="19"/>
        <v>31.11</v>
      </c>
      <c r="N94" s="105">
        <f>AVERAGE(B94:B95)*1000</f>
        <v>170</v>
      </c>
      <c r="O94" s="105">
        <f>AVERAGE(G94:G95)</f>
        <v>173.2</v>
      </c>
      <c r="P94" s="105">
        <f>AVERAGE(F94:F95)</f>
        <v>1</v>
      </c>
      <c r="Q94" s="105">
        <f>AVERAGE(D94:D95)</f>
        <v>8</v>
      </c>
      <c r="R94" s="106">
        <f t="shared" si="20"/>
        <v>4.5673416907746702</v>
      </c>
      <c r="S94" s="105">
        <f t="shared" si="21"/>
        <v>0.70377929481314672</v>
      </c>
      <c r="T94" s="105">
        <f t="shared" si="22"/>
        <v>3.0062288463514624</v>
      </c>
      <c r="U94" s="39" t="str">
        <f t="shared" si="23"/>
        <v>clays</v>
      </c>
      <c r="V94" s="107">
        <f t="shared" si="24"/>
        <v>21.121379945311876</v>
      </c>
      <c r="W94" s="107">
        <f t="shared" si="25"/>
        <v>24.856298534626198</v>
      </c>
      <c r="X94" s="107">
        <f t="shared" si="26"/>
        <v>30</v>
      </c>
    </row>
    <row r="95" spans="1:24" x14ac:dyDescent="0.2">
      <c r="A95">
        <v>1.84</v>
      </c>
      <c r="B95">
        <v>0.17</v>
      </c>
      <c r="C95">
        <v>-1</v>
      </c>
      <c r="D95">
        <v>8</v>
      </c>
      <c r="E95" s="102">
        <v>0.6</v>
      </c>
      <c r="F95" s="102">
        <f t="shared" si="14"/>
        <v>1</v>
      </c>
      <c r="G95" s="102">
        <f t="shared" si="15"/>
        <v>173.2</v>
      </c>
      <c r="H95" s="102">
        <f>+A96-A95</f>
        <v>2.0000000000000018E-2</v>
      </c>
      <c r="I95" s="102">
        <f>+A95+H95/2</f>
        <v>1.85</v>
      </c>
      <c r="J95" s="102">
        <f t="shared" si="16"/>
        <v>17</v>
      </c>
      <c r="K95" s="102">
        <f t="shared" si="17"/>
        <v>31.450000000000003</v>
      </c>
      <c r="L95" s="102">
        <f t="shared" si="18"/>
        <v>0</v>
      </c>
      <c r="M95" s="105">
        <f t="shared" si="19"/>
        <v>31.450000000000003</v>
      </c>
      <c r="N95" s="105">
        <f>AVERAGE(B95:B96)*1000</f>
        <v>161</v>
      </c>
      <c r="O95" s="105">
        <f>AVERAGE(G95:G96)</f>
        <v>164</v>
      </c>
      <c r="P95" s="105">
        <f>AVERAGE(F95:F96)</f>
        <v>1</v>
      </c>
      <c r="Q95" s="105">
        <f>AVERAGE(D95:D96)</f>
        <v>7.5</v>
      </c>
      <c r="R95" s="106">
        <f t="shared" si="20"/>
        <v>4.2146263910969797</v>
      </c>
      <c r="S95" s="105">
        <f t="shared" si="21"/>
        <v>0.75443228970199927</v>
      </c>
      <c r="T95" s="105">
        <f t="shared" si="22"/>
        <v>3.0496173747531503</v>
      </c>
      <c r="U95" s="39" t="str">
        <f t="shared" si="23"/>
        <v>clays</v>
      </c>
      <c r="V95" s="107">
        <f t="shared" si="24"/>
        <v>20.59091091350448</v>
      </c>
      <c r="W95" s="107">
        <f t="shared" si="25"/>
        <v>24.47234990516607</v>
      </c>
      <c r="X95" s="107">
        <f t="shared" si="26"/>
        <v>30</v>
      </c>
    </row>
    <row r="96" spans="1:24" x14ac:dyDescent="0.2">
      <c r="A96">
        <v>1.86</v>
      </c>
      <c r="B96">
        <v>0.152</v>
      </c>
      <c r="C96">
        <v>-1</v>
      </c>
      <c r="D96">
        <v>7</v>
      </c>
      <c r="E96" s="102">
        <v>0.6</v>
      </c>
      <c r="F96" s="102">
        <f t="shared" si="14"/>
        <v>1</v>
      </c>
      <c r="G96" s="102">
        <f t="shared" si="15"/>
        <v>154.80000000000001</v>
      </c>
      <c r="H96" s="102">
        <f>+A97-A96</f>
        <v>1.9999999999999796E-2</v>
      </c>
      <c r="I96" s="102">
        <f>+A96+H96/2</f>
        <v>1.87</v>
      </c>
      <c r="J96" s="102">
        <f t="shared" si="16"/>
        <v>17</v>
      </c>
      <c r="K96" s="102">
        <f t="shared" si="17"/>
        <v>31.790000000000003</v>
      </c>
      <c r="L96" s="102">
        <f t="shared" si="18"/>
        <v>0</v>
      </c>
      <c r="M96" s="105">
        <f t="shared" si="19"/>
        <v>31.790000000000003</v>
      </c>
      <c r="N96" s="105">
        <f>AVERAGE(B96:B97)*1000</f>
        <v>152</v>
      </c>
      <c r="O96" s="105">
        <f>AVERAGE(G96:G97)</f>
        <v>155.19999999999999</v>
      </c>
      <c r="P96" s="105">
        <f>AVERAGE(F96:F97)</f>
        <v>1</v>
      </c>
      <c r="Q96" s="105">
        <f>AVERAGE(D96:D97)</f>
        <v>8</v>
      </c>
      <c r="R96" s="106">
        <f t="shared" si="20"/>
        <v>3.8820383768480644</v>
      </c>
      <c r="S96" s="105">
        <f t="shared" si="21"/>
        <v>0.81030710639332315</v>
      </c>
      <c r="T96" s="105">
        <f t="shared" si="22"/>
        <v>3.094134179801471</v>
      </c>
      <c r="U96" s="39" t="str">
        <f t="shared" si="23"/>
        <v>clays</v>
      </c>
      <c r="V96" s="107">
        <f t="shared" si="24"/>
        <v>20.053004530794961</v>
      </c>
      <c r="W96" s="107">
        <f t="shared" si="25"/>
        <v>24.079658068386866</v>
      </c>
      <c r="X96" s="107">
        <f t="shared" si="26"/>
        <v>30</v>
      </c>
    </row>
    <row r="97" spans="1:24" x14ac:dyDescent="0.2">
      <c r="A97">
        <v>1.88</v>
      </c>
      <c r="B97">
        <v>0.152</v>
      </c>
      <c r="C97">
        <v>-1</v>
      </c>
      <c r="D97">
        <v>9</v>
      </c>
      <c r="E97" s="102">
        <v>0.6</v>
      </c>
      <c r="F97" s="102">
        <f t="shared" si="14"/>
        <v>1</v>
      </c>
      <c r="G97" s="102">
        <f t="shared" si="15"/>
        <v>155.6</v>
      </c>
      <c r="H97" s="102">
        <f>+A98-A97</f>
        <v>2.0000000000000018E-2</v>
      </c>
      <c r="I97" s="102">
        <f>+A97+H97/2</f>
        <v>1.89</v>
      </c>
      <c r="J97" s="102">
        <f t="shared" si="16"/>
        <v>17</v>
      </c>
      <c r="K97" s="102">
        <f t="shared" si="17"/>
        <v>32.129999999999995</v>
      </c>
      <c r="L97" s="102">
        <f t="shared" si="18"/>
        <v>0</v>
      </c>
      <c r="M97" s="105">
        <f t="shared" si="19"/>
        <v>32.129999999999995</v>
      </c>
      <c r="N97" s="105">
        <f>AVERAGE(B97:B98)*1000</f>
        <v>142.50000000000003</v>
      </c>
      <c r="O97" s="105">
        <f>AVERAGE(G97:G98)</f>
        <v>145.89999999999998</v>
      </c>
      <c r="P97" s="105">
        <f>AVERAGE(F97:F98)</f>
        <v>1</v>
      </c>
      <c r="Q97" s="105">
        <f>AVERAGE(D97:D98)</f>
        <v>8.5</v>
      </c>
      <c r="R97" s="106">
        <f t="shared" si="20"/>
        <v>3.5409274821039527</v>
      </c>
      <c r="S97" s="105">
        <f t="shared" si="21"/>
        <v>0.87896633558934711</v>
      </c>
      <c r="T97" s="105">
        <f t="shared" si="22"/>
        <v>3.1442628213260919</v>
      </c>
      <c r="U97" s="39" t="str">
        <f t="shared" si="23"/>
        <v>clays</v>
      </c>
      <c r="V97" s="107">
        <f t="shared" si="24"/>
        <v>19.457546551308063</v>
      </c>
      <c r="W97" s="107">
        <f t="shared" si="25"/>
        <v>23.640287357883285</v>
      </c>
      <c r="X97" s="107">
        <f t="shared" si="26"/>
        <v>30</v>
      </c>
    </row>
    <row r="98" spans="1:24" x14ac:dyDescent="0.2">
      <c r="A98">
        <v>1.9</v>
      </c>
      <c r="B98">
        <v>0.13300000000000001</v>
      </c>
      <c r="C98">
        <v>-1</v>
      </c>
      <c r="D98">
        <v>8</v>
      </c>
      <c r="E98" s="102">
        <v>0.6</v>
      </c>
      <c r="F98" s="102">
        <f t="shared" si="14"/>
        <v>1</v>
      </c>
      <c r="G98" s="102">
        <f t="shared" si="15"/>
        <v>136.19999999999999</v>
      </c>
      <c r="H98" s="102">
        <f>+A99-A98</f>
        <v>2.0000000000000018E-2</v>
      </c>
      <c r="I98" s="102">
        <f>+A98+H98/2</f>
        <v>1.91</v>
      </c>
      <c r="J98" s="102">
        <f t="shared" si="16"/>
        <v>17</v>
      </c>
      <c r="K98" s="102">
        <f t="shared" si="17"/>
        <v>32.47</v>
      </c>
      <c r="L98" s="102">
        <f t="shared" si="18"/>
        <v>0</v>
      </c>
      <c r="M98" s="105">
        <f t="shared" si="19"/>
        <v>32.47</v>
      </c>
      <c r="N98" s="105">
        <f>AVERAGE(B98:B99)*1000</f>
        <v>133</v>
      </c>
      <c r="O98" s="105">
        <f>AVERAGE(G98:G99)</f>
        <v>136.19999999999999</v>
      </c>
      <c r="P98" s="105">
        <f>AVERAGE(F98:F99)</f>
        <v>1</v>
      </c>
      <c r="Q98" s="105">
        <f>AVERAGE(D98:D99)</f>
        <v>8</v>
      </c>
      <c r="R98" s="106">
        <f t="shared" si="20"/>
        <v>3.1946412072682473</v>
      </c>
      <c r="S98" s="105">
        <f t="shared" si="21"/>
        <v>0.96404126096596954</v>
      </c>
      <c r="T98" s="105">
        <f t="shared" si="22"/>
        <v>3.2007028309081527</v>
      </c>
      <c r="U98" s="39" t="str">
        <f t="shared" si="23"/>
        <v>clays</v>
      </c>
      <c r="V98" s="107">
        <f t="shared" si="24"/>
        <v>18.800379898426307</v>
      </c>
      <c r="W98" s="107">
        <f t="shared" si="25"/>
        <v>23.148642981965072</v>
      </c>
      <c r="X98" s="107">
        <f t="shared" si="26"/>
        <v>30</v>
      </c>
    </row>
    <row r="99" spans="1:24" x14ac:dyDescent="0.2">
      <c r="A99">
        <v>1.92</v>
      </c>
      <c r="B99">
        <v>0.13300000000000001</v>
      </c>
      <c r="C99">
        <v>-1</v>
      </c>
      <c r="D99">
        <v>8</v>
      </c>
      <c r="E99" s="102">
        <v>0.6</v>
      </c>
      <c r="F99" s="102">
        <f t="shared" si="14"/>
        <v>1</v>
      </c>
      <c r="G99" s="102">
        <f t="shared" si="15"/>
        <v>136.19999999999999</v>
      </c>
      <c r="H99" s="102">
        <f>+A100-A99</f>
        <v>2.0000000000000018E-2</v>
      </c>
      <c r="I99" s="102">
        <f>+A99+H99/2</f>
        <v>1.93</v>
      </c>
      <c r="J99" s="102">
        <f t="shared" si="16"/>
        <v>17</v>
      </c>
      <c r="K99" s="102">
        <f t="shared" si="17"/>
        <v>32.81</v>
      </c>
      <c r="L99" s="102">
        <f t="shared" si="18"/>
        <v>0</v>
      </c>
      <c r="M99" s="105">
        <f t="shared" si="19"/>
        <v>32.81</v>
      </c>
      <c r="N99" s="105">
        <f>AVERAGE(B99:B100)*1000</f>
        <v>133</v>
      </c>
      <c r="O99" s="105">
        <f>AVERAGE(G99:G100)</f>
        <v>136.39999999999998</v>
      </c>
      <c r="P99" s="105">
        <f>AVERAGE(F99:F100)</f>
        <v>1</v>
      </c>
      <c r="Q99" s="105">
        <f>AVERAGE(D99:D100)</f>
        <v>8.5</v>
      </c>
      <c r="R99" s="106">
        <f t="shared" si="20"/>
        <v>3.1572691252666858</v>
      </c>
      <c r="S99" s="105">
        <f t="shared" si="21"/>
        <v>0.96534414518775968</v>
      </c>
      <c r="T99" s="105">
        <f t="shared" si="22"/>
        <v>3.2056588522914797</v>
      </c>
      <c r="U99" s="39" t="str">
        <f t="shared" si="23"/>
        <v>clays</v>
      </c>
      <c r="V99" s="107">
        <f t="shared" si="24"/>
        <v>18.725910429462001</v>
      </c>
      <c r="W99" s="107">
        <f t="shared" si="25"/>
        <v>23.092427629513757</v>
      </c>
      <c r="X99" s="107">
        <f t="shared" si="26"/>
        <v>30</v>
      </c>
    </row>
    <row r="100" spans="1:24" x14ac:dyDescent="0.2">
      <c r="A100">
        <v>1.94</v>
      </c>
      <c r="B100">
        <v>0.13300000000000001</v>
      </c>
      <c r="C100">
        <v>-1</v>
      </c>
      <c r="D100">
        <v>9</v>
      </c>
      <c r="E100" s="102">
        <v>0.6</v>
      </c>
      <c r="F100" s="102">
        <f t="shared" si="14"/>
        <v>1</v>
      </c>
      <c r="G100" s="102">
        <f t="shared" si="15"/>
        <v>136.6</v>
      </c>
      <c r="H100" s="102">
        <f>+A101-A100</f>
        <v>2.0000000000000018E-2</v>
      </c>
      <c r="I100" s="102">
        <f>+A100+H100/2</f>
        <v>1.95</v>
      </c>
      <c r="J100" s="102">
        <f t="shared" si="16"/>
        <v>17</v>
      </c>
      <c r="K100" s="102">
        <f t="shared" si="17"/>
        <v>33.15</v>
      </c>
      <c r="L100" s="102">
        <f t="shared" si="18"/>
        <v>0</v>
      </c>
      <c r="M100" s="105">
        <f t="shared" si="19"/>
        <v>33.15</v>
      </c>
      <c r="N100" s="105">
        <f>AVERAGE(B100:B101)*1000</f>
        <v>123.5</v>
      </c>
      <c r="O100" s="105">
        <f>AVERAGE(G100:G101)</f>
        <v>127.1</v>
      </c>
      <c r="P100" s="105">
        <f>AVERAGE(F100:F101)</f>
        <v>1</v>
      </c>
      <c r="Q100" s="105">
        <f>AVERAGE(D100:D101)</f>
        <v>9</v>
      </c>
      <c r="R100" s="106">
        <f t="shared" si="20"/>
        <v>2.8340874811463044</v>
      </c>
      <c r="S100" s="105">
        <f t="shared" si="21"/>
        <v>1.0643959552953699</v>
      </c>
      <c r="T100" s="105">
        <f t="shared" si="22"/>
        <v>3.2651334143967401</v>
      </c>
      <c r="U100" s="39" t="str">
        <f t="shared" si="23"/>
        <v>clays</v>
      </c>
      <c r="V100" s="107">
        <f t="shared" si="24"/>
        <v>18.049542557139727</v>
      </c>
      <c r="W100" s="107">
        <f t="shared" si="25"/>
        <v>22.576545768653279</v>
      </c>
      <c r="X100" s="107">
        <f t="shared" si="26"/>
        <v>30</v>
      </c>
    </row>
    <row r="101" spans="1:24" x14ac:dyDescent="0.2">
      <c r="A101">
        <v>1.96</v>
      </c>
      <c r="B101">
        <v>0.114</v>
      </c>
      <c r="C101">
        <v>-1</v>
      </c>
      <c r="D101">
        <v>9</v>
      </c>
      <c r="E101" s="102">
        <v>0.6</v>
      </c>
      <c r="F101" s="102">
        <f t="shared" si="14"/>
        <v>1</v>
      </c>
      <c r="G101" s="102">
        <f t="shared" si="15"/>
        <v>117.6</v>
      </c>
      <c r="H101" s="102">
        <f>+A102-A101</f>
        <v>2.0000000000000018E-2</v>
      </c>
      <c r="I101" s="102">
        <f>+A101+H101/2</f>
        <v>1.97</v>
      </c>
      <c r="J101" s="102">
        <f t="shared" si="16"/>
        <v>17</v>
      </c>
      <c r="K101" s="102">
        <f t="shared" si="17"/>
        <v>33.49</v>
      </c>
      <c r="L101" s="102">
        <f t="shared" si="18"/>
        <v>0</v>
      </c>
      <c r="M101" s="105">
        <f t="shared" si="19"/>
        <v>33.49</v>
      </c>
      <c r="N101" s="105">
        <f>AVERAGE(B101:B102)*1000</f>
        <v>114</v>
      </c>
      <c r="O101" s="105">
        <f>AVERAGE(G101:G102)</f>
        <v>118</v>
      </c>
      <c r="P101" s="105">
        <f>AVERAGE(F101:F102)</f>
        <v>1.5</v>
      </c>
      <c r="Q101" s="105">
        <f>AVERAGE(D101:D102)</f>
        <v>10</v>
      </c>
      <c r="R101" s="106">
        <f t="shared" si="20"/>
        <v>2.5234398327859058</v>
      </c>
      <c r="S101" s="105">
        <f t="shared" si="21"/>
        <v>1.7749378771742992</v>
      </c>
      <c r="T101" s="105">
        <f t="shared" si="22"/>
        <v>3.4016417188074572</v>
      </c>
      <c r="U101" s="39" t="str">
        <f t="shared" si="23"/>
        <v>clays</v>
      </c>
      <c r="V101" s="107">
        <f t="shared" si="24"/>
        <v>17.337770668004321</v>
      </c>
      <c r="W101" s="107">
        <f t="shared" si="25"/>
        <v>22.021922495821258</v>
      </c>
      <c r="X101" s="107">
        <f t="shared" si="26"/>
        <v>30</v>
      </c>
    </row>
    <row r="102" spans="1:24" x14ac:dyDescent="0.2">
      <c r="A102">
        <v>1.98</v>
      </c>
      <c r="B102">
        <v>0.114</v>
      </c>
      <c r="C102">
        <v>-2</v>
      </c>
      <c r="D102">
        <v>11</v>
      </c>
      <c r="E102" s="102">
        <v>0.6</v>
      </c>
      <c r="F102" s="102">
        <f t="shared" si="14"/>
        <v>2</v>
      </c>
      <c r="G102" s="102">
        <f t="shared" si="15"/>
        <v>118.4</v>
      </c>
      <c r="H102" s="102">
        <f>+A103-A102</f>
        <v>2.0000000000000018E-2</v>
      </c>
      <c r="I102" s="102">
        <f>+A102+H102/2</f>
        <v>1.99</v>
      </c>
      <c r="J102" s="102">
        <f t="shared" si="16"/>
        <v>17</v>
      </c>
      <c r="K102" s="102">
        <f t="shared" si="17"/>
        <v>33.83</v>
      </c>
      <c r="L102" s="102">
        <f t="shared" si="18"/>
        <v>0</v>
      </c>
      <c r="M102" s="105">
        <f t="shared" si="19"/>
        <v>33.83</v>
      </c>
      <c r="N102" s="105">
        <f>AVERAGE(B102:B103)*1000</f>
        <v>114</v>
      </c>
      <c r="O102" s="105">
        <f>AVERAGE(G102:G103)</f>
        <v>119</v>
      </c>
      <c r="P102" s="105">
        <f>AVERAGE(F102:F103)</f>
        <v>1.5</v>
      </c>
      <c r="Q102" s="105">
        <f>AVERAGE(D102:D103)</f>
        <v>12.5</v>
      </c>
      <c r="R102" s="106">
        <f t="shared" si="20"/>
        <v>2.5175879396984926</v>
      </c>
      <c r="S102" s="105">
        <f t="shared" si="21"/>
        <v>1.7611835153222966</v>
      </c>
      <c r="T102" s="105">
        <f t="shared" si="22"/>
        <v>3.4010937037766547</v>
      </c>
      <c r="U102" s="39" t="str">
        <f t="shared" si="23"/>
        <v>clays</v>
      </c>
      <c r="V102" s="107">
        <f t="shared" si="24"/>
        <v>17.323711809371005</v>
      </c>
      <c r="W102" s="107">
        <f t="shared" si="25"/>
        <v>22.010831144032931</v>
      </c>
      <c r="X102" s="107">
        <f t="shared" si="26"/>
        <v>30</v>
      </c>
    </row>
    <row r="103" spans="1:24" x14ac:dyDescent="0.2">
      <c r="A103">
        <v>2</v>
      </c>
      <c r="B103">
        <v>0.114</v>
      </c>
      <c r="C103">
        <v>-1</v>
      </c>
      <c r="D103">
        <v>14</v>
      </c>
      <c r="E103" s="102">
        <v>0.6</v>
      </c>
      <c r="F103" s="102">
        <f t="shared" si="14"/>
        <v>1</v>
      </c>
      <c r="G103" s="102">
        <f t="shared" si="15"/>
        <v>119.6</v>
      </c>
      <c r="H103" s="102">
        <f>+A104-A103</f>
        <v>2.0000000000000018E-2</v>
      </c>
      <c r="I103" s="102">
        <f>+A103+H103/2</f>
        <v>2.0099999999999998</v>
      </c>
      <c r="J103" s="102">
        <f t="shared" si="16"/>
        <v>17</v>
      </c>
      <c r="K103" s="102">
        <f t="shared" si="17"/>
        <v>34.169999999999995</v>
      </c>
      <c r="L103" s="102">
        <f t="shared" si="18"/>
        <v>0</v>
      </c>
      <c r="M103" s="105">
        <f t="shared" si="19"/>
        <v>34.169999999999995</v>
      </c>
      <c r="N103" s="105">
        <f>AVERAGE(B103:B104)*1000</f>
        <v>114</v>
      </c>
      <c r="O103" s="105">
        <f>AVERAGE(G103:G104)</f>
        <v>119.8</v>
      </c>
      <c r="P103" s="105">
        <f>AVERAGE(F103:F104)</f>
        <v>1.5</v>
      </c>
      <c r="Q103" s="105">
        <f>AVERAGE(D103:D104)</f>
        <v>14.5</v>
      </c>
      <c r="R103" s="106">
        <f t="shared" si="20"/>
        <v>2.5059994146912499</v>
      </c>
      <c r="S103" s="105">
        <f t="shared" si="21"/>
        <v>1.7517225271516994</v>
      </c>
      <c r="T103" s="105">
        <f t="shared" si="22"/>
        <v>3.4018948602609411</v>
      </c>
      <c r="U103" s="39" t="str">
        <f t="shared" si="23"/>
        <v>clays</v>
      </c>
      <c r="V103" s="107">
        <f t="shared" si="24"/>
        <v>17.295795473214206</v>
      </c>
      <c r="W103" s="107">
        <f t="shared" si="25"/>
        <v>21.988790617453216</v>
      </c>
      <c r="X103" s="107">
        <f t="shared" si="26"/>
        <v>30</v>
      </c>
    </row>
    <row r="104" spans="1:24" x14ac:dyDescent="0.2">
      <c r="A104">
        <v>2.02</v>
      </c>
      <c r="B104">
        <v>0.114</v>
      </c>
      <c r="C104">
        <v>-2</v>
      </c>
      <c r="D104">
        <v>15</v>
      </c>
      <c r="E104" s="102">
        <v>0.6</v>
      </c>
      <c r="F104" s="102">
        <f t="shared" si="14"/>
        <v>2</v>
      </c>
      <c r="G104" s="102">
        <f t="shared" si="15"/>
        <v>120</v>
      </c>
      <c r="H104" s="102">
        <f>+A105-A104</f>
        <v>2.0000000000000018E-2</v>
      </c>
      <c r="I104" s="102">
        <f>+A104+H104/2</f>
        <v>2.0300000000000002</v>
      </c>
      <c r="J104" s="102">
        <f t="shared" si="16"/>
        <v>17</v>
      </c>
      <c r="K104" s="102">
        <f t="shared" si="17"/>
        <v>34.510000000000005</v>
      </c>
      <c r="L104" s="102">
        <f t="shared" si="18"/>
        <v>0</v>
      </c>
      <c r="M104" s="105">
        <f t="shared" si="19"/>
        <v>34.510000000000005</v>
      </c>
      <c r="N104" s="105">
        <f>AVERAGE(B104:B105)*1000</f>
        <v>114</v>
      </c>
      <c r="O104" s="105">
        <f>AVERAGE(G104:G105)</f>
        <v>120.4</v>
      </c>
      <c r="P104" s="105">
        <f>AVERAGE(F104:F105)</f>
        <v>1.5</v>
      </c>
      <c r="Q104" s="105">
        <f>AVERAGE(D104:D105)</f>
        <v>16</v>
      </c>
      <c r="R104" s="106">
        <f t="shared" si="20"/>
        <v>2.4888438133874238</v>
      </c>
      <c r="S104" s="105">
        <f t="shared" si="21"/>
        <v>1.7464198393293748</v>
      </c>
      <c r="T104" s="105">
        <f t="shared" si="22"/>
        <v>3.4040225001075433</v>
      </c>
      <c r="U104" s="39" t="str">
        <f t="shared" si="23"/>
        <v>clays</v>
      </c>
      <c r="V104" s="107">
        <f t="shared" si="24"/>
        <v>17.254282723211663</v>
      </c>
      <c r="W104" s="107">
        <f t="shared" si="25"/>
        <v>21.955974077947516</v>
      </c>
      <c r="X104" s="107">
        <f t="shared" si="26"/>
        <v>30</v>
      </c>
    </row>
    <row r="105" spans="1:24" x14ac:dyDescent="0.2">
      <c r="A105">
        <v>2.04</v>
      </c>
      <c r="B105">
        <v>0.114</v>
      </c>
      <c r="C105">
        <v>-1</v>
      </c>
      <c r="D105">
        <v>17</v>
      </c>
      <c r="E105" s="102">
        <v>0.6</v>
      </c>
      <c r="F105" s="102">
        <f t="shared" si="14"/>
        <v>1</v>
      </c>
      <c r="G105" s="102">
        <f t="shared" si="15"/>
        <v>120.8</v>
      </c>
      <c r="H105" s="102">
        <f>+A106-A105</f>
        <v>2.0000000000000018E-2</v>
      </c>
      <c r="I105" s="102">
        <f>+A105+H105/2</f>
        <v>2.0499999999999998</v>
      </c>
      <c r="J105" s="102">
        <f t="shared" si="16"/>
        <v>17</v>
      </c>
      <c r="K105" s="102">
        <f t="shared" si="17"/>
        <v>34.849999999999994</v>
      </c>
      <c r="L105" s="102">
        <f t="shared" si="18"/>
        <v>0</v>
      </c>
      <c r="M105" s="105">
        <f t="shared" si="19"/>
        <v>34.849999999999994</v>
      </c>
      <c r="N105" s="105">
        <f>AVERAGE(B105:B106)*1000</f>
        <v>123.5</v>
      </c>
      <c r="O105" s="105">
        <f>AVERAGE(G105:G106)</f>
        <v>130.5</v>
      </c>
      <c r="P105" s="105">
        <f>AVERAGE(F105:F106)</f>
        <v>1.5</v>
      </c>
      <c r="Q105" s="105">
        <f>AVERAGE(D105:D106)</f>
        <v>17.5</v>
      </c>
      <c r="R105" s="106">
        <f t="shared" si="20"/>
        <v>2.7446197991391683</v>
      </c>
      <c r="S105" s="105">
        <f t="shared" si="21"/>
        <v>1.5682174594877154</v>
      </c>
      <c r="T105" s="105">
        <f t="shared" si="22"/>
        <v>3.3456651313896484</v>
      </c>
      <c r="U105" s="39" t="str">
        <f t="shared" si="23"/>
        <v>clays</v>
      </c>
      <c r="V105" s="107">
        <f t="shared" si="24"/>
        <v>17.851210393120979</v>
      </c>
      <c r="W105" s="107">
        <f t="shared" si="25"/>
        <v>22.423304111222151</v>
      </c>
      <c r="X105" s="107">
        <f t="shared" si="26"/>
        <v>30</v>
      </c>
    </row>
    <row r="106" spans="1:24" x14ac:dyDescent="0.2">
      <c r="A106">
        <v>2.06</v>
      </c>
      <c r="B106">
        <v>0.13300000000000001</v>
      </c>
      <c r="C106">
        <v>-2</v>
      </c>
      <c r="D106">
        <v>18</v>
      </c>
      <c r="E106" s="102">
        <v>0.6</v>
      </c>
      <c r="F106" s="102">
        <f t="shared" si="14"/>
        <v>2</v>
      </c>
      <c r="G106" s="102">
        <f t="shared" si="15"/>
        <v>140.19999999999999</v>
      </c>
      <c r="H106" s="102">
        <f>+A107-A106</f>
        <v>2.0000000000000018E-2</v>
      </c>
      <c r="I106" s="102">
        <f>+A106+H106/2</f>
        <v>2.0700000000000003</v>
      </c>
      <c r="J106" s="102">
        <f t="shared" si="16"/>
        <v>17</v>
      </c>
      <c r="K106" s="102">
        <f t="shared" si="17"/>
        <v>35.190000000000005</v>
      </c>
      <c r="L106" s="102">
        <f t="shared" si="18"/>
        <v>0</v>
      </c>
      <c r="M106" s="105">
        <f t="shared" si="19"/>
        <v>35.190000000000005</v>
      </c>
      <c r="N106" s="105">
        <f>AVERAGE(B106:B107)*1000</f>
        <v>133</v>
      </c>
      <c r="O106" s="105">
        <f>AVERAGE(G106:G107)</f>
        <v>140.39999999999998</v>
      </c>
      <c r="P106" s="105">
        <f>AVERAGE(F106:F107)</f>
        <v>2</v>
      </c>
      <c r="Q106" s="105">
        <f>AVERAGE(D106:D107)</f>
        <v>18.5</v>
      </c>
      <c r="R106" s="106">
        <f t="shared" si="20"/>
        <v>2.9897698209718659</v>
      </c>
      <c r="S106" s="105">
        <f t="shared" si="21"/>
        <v>1.9009599847923206</v>
      </c>
      <c r="T106" s="105">
        <f t="shared" si="22"/>
        <v>3.3486004900018096</v>
      </c>
      <c r="U106" s="39" t="str">
        <f t="shared" si="23"/>
        <v>clays</v>
      </c>
      <c r="V106" s="107">
        <f t="shared" si="24"/>
        <v>18.382862092931109</v>
      </c>
      <c r="W106" s="107">
        <f t="shared" si="25"/>
        <v>22.832015291425705</v>
      </c>
      <c r="X106" s="107">
        <f t="shared" si="26"/>
        <v>30</v>
      </c>
    </row>
    <row r="107" spans="1:24" x14ac:dyDescent="0.2">
      <c r="A107">
        <v>2.08</v>
      </c>
      <c r="B107">
        <v>0.13300000000000001</v>
      </c>
      <c r="C107">
        <v>-2</v>
      </c>
      <c r="D107">
        <v>19</v>
      </c>
      <c r="E107" s="102">
        <v>0.6</v>
      </c>
      <c r="F107" s="102">
        <f t="shared" si="14"/>
        <v>2</v>
      </c>
      <c r="G107" s="102">
        <f t="shared" si="15"/>
        <v>140.6</v>
      </c>
      <c r="H107" s="102">
        <f>+A108-A107</f>
        <v>2.0000000000000018E-2</v>
      </c>
      <c r="I107" s="102">
        <f>+A107+H107/2</f>
        <v>2.09</v>
      </c>
      <c r="J107" s="102">
        <f t="shared" si="16"/>
        <v>17</v>
      </c>
      <c r="K107" s="102">
        <f t="shared" si="17"/>
        <v>35.53</v>
      </c>
      <c r="L107" s="102">
        <f t="shared" si="18"/>
        <v>0</v>
      </c>
      <c r="M107" s="105">
        <f t="shared" si="19"/>
        <v>35.53</v>
      </c>
      <c r="N107" s="105">
        <f>AVERAGE(B107:B108)*1000</f>
        <v>133</v>
      </c>
      <c r="O107" s="105">
        <f>AVERAGE(G107:G108)</f>
        <v>141</v>
      </c>
      <c r="P107" s="105">
        <f>AVERAGE(F107:F108)</f>
        <v>2</v>
      </c>
      <c r="Q107" s="105">
        <f>AVERAGE(D107:D108)</f>
        <v>20</v>
      </c>
      <c r="R107" s="106">
        <f t="shared" si="20"/>
        <v>2.9684773430903459</v>
      </c>
      <c r="S107" s="105">
        <f t="shared" si="21"/>
        <v>1.896273821939888</v>
      </c>
      <c r="T107" s="105">
        <f t="shared" si="22"/>
        <v>3.3508971251378195</v>
      </c>
      <c r="U107" s="39" t="str">
        <f t="shared" si="23"/>
        <v>clays</v>
      </c>
      <c r="V107" s="107">
        <f t="shared" si="24"/>
        <v>18.338124409009882</v>
      </c>
      <c r="W107" s="107">
        <f t="shared" si="25"/>
        <v>22.797871123732847</v>
      </c>
      <c r="X107" s="107">
        <f t="shared" si="26"/>
        <v>30</v>
      </c>
    </row>
    <row r="108" spans="1:24" x14ac:dyDescent="0.2">
      <c r="A108">
        <v>2.1</v>
      </c>
      <c r="B108">
        <v>0.13300000000000001</v>
      </c>
      <c r="C108">
        <v>-2</v>
      </c>
      <c r="D108">
        <v>21</v>
      </c>
      <c r="E108" s="102">
        <v>0.6</v>
      </c>
      <c r="F108" s="102">
        <f t="shared" si="14"/>
        <v>2</v>
      </c>
      <c r="G108" s="102">
        <f t="shared" si="15"/>
        <v>141.4</v>
      </c>
      <c r="H108" s="102">
        <f>+A109-A108</f>
        <v>2.0000000000000018E-2</v>
      </c>
      <c r="I108" s="102">
        <f>+A108+H108/2</f>
        <v>2.1100000000000003</v>
      </c>
      <c r="J108" s="102">
        <f t="shared" si="16"/>
        <v>17</v>
      </c>
      <c r="K108" s="102">
        <f t="shared" si="17"/>
        <v>35.870000000000005</v>
      </c>
      <c r="L108" s="102">
        <f t="shared" si="18"/>
        <v>0</v>
      </c>
      <c r="M108" s="105">
        <f t="shared" si="19"/>
        <v>35.870000000000005</v>
      </c>
      <c r="N108" s="105">
        <f>AVERAGE(B108:B109)*1000</f>
        <v>133</v>
      </c>
      <c r="O108" s="105">
        <f>AVERAGE(G108:G109)</f>
        <v>143</v>
      </c>
      <c r="P108" s="105">
        <f>AVERAGE(F108:F109)</f>
        <v>2</v>
      </c>
      <c r="Q108" s="105">
        <f>AVERAGE(D108:D109)</f>
        <v>25</v>
      </c>
      <c r="R108" s="106">
        <f t="shared" si="20"/>
        <v>2.986618344020072</v>
      </c>
      <c r="S108" s="105">
        <f t="shared" si="21"/>
        <v>1.8668906935498928</v>
      </c>
      <c r="T108" s="105">
        <f t="shared" si="22"/>
        <v>3.3455020559733382</v>
      </c>
      <c r="U108" s="39" t="str">
        <f t="shared" si="23"/>
        <v>clays</v>
      </c>
      <c r="V108" s="107">
        <f t="shared" si="24"/>
        <v>18.376257050649674</v>
      </c>
      <c r="W108" s="107">
        <f t="shared" si="25"/>
        <v>22.826977010601254</v>
      </c>
      <c r="X108" s="107">
        <f t="shared" si="26"/>
        <v>30</v>
      </c>
    </row>
    <row r="109" spans="1:24" x14ac:dyDescent="0.2">
      <c r="A109">
        <v>2.12</v>
      </c>
      <c r="B109">
        <v>0.13300000000000001</v>
      </c>
      <c r="C109">
        <v>-2</v>
      </c>
      <c r="D109">
        <v>29</v>
      </c>
      <c r="E109" s="102">
        <v>0.6</v>
      </c>
      <c r="F109" s="102">
        <f t="shared" si="14"/>
        <v>2</v>
      </c>
      <c r="G109" s="102">
        <f t="shared" si="15"/>
        <v>144.6</v>
      </c>
      <c r="H109" s="102">
        <f>+A110-A109</f>
        <v>2.0000000000000018E-2</v>
      </c>
      <c r="I109" s="102">
        <f>+A109+H109/2</f>
        <v>2.13</v>
      </c>
      <c r="J109" s="102">
        <f t="shared" si="16"/>
        <v>17</v>
      </c>
      <c r="K109" s="102">
        <f t="shared" si="17"/>
        <v>36.21</v>
      </c>
      <c r="L109" s="102">
        <f t="shared" si="18"/>
        <v>0</v>
      </c>
      <c r="M109" s="105">
        <f t="shared" si="19"/>
        <v>36.21</v>
      </c>
      <c r="N109" s="105">
        <f>AVERAGE(B109:B110)*1000</f>
        <v>133</v>
      </c>
      <c r="O109" s="105">
        <f>AVERAGE(G109:G110)</f>
        <v>144.6</v>
      </c>
      <c r="P109" s="105">
        <f>AVERAGE(F109:F110)</f>
        <v>2</v>
      </c>
      <c r="Q109" s="105">
        <f>AVERAGE(D109:D110)</f>
        <v>29</v>
      </c>
      <c r="R109" s="106">
        <f t="shared" si="20"/>
        <v>2.993371996685998</v>
      </c>
      <c r="S109" s="105">
        <f t="shared" si="21"/>
        <v>1.845188670541563</v>
      </c>
      <c r="T109" s="105">
        <f t="shared" si="22"/>
        <v>3.3423630866895162</v>
      </c>
      <c r="U109" s="39" t="str">
        <f t="shared" si="23"/>
        <v>clays</v>
      </c>
      <c r="V109" s="107">
        <f t="shared" si="24"/>
        <v>18.390404729203585</v>
      </c>
      <c r="W109" s="107">
        <f t="shared" si="25"/>
        <v>22.837767606177405</v>
      </c>
      <c r="X109" s="107">
        <f t="shared" si="26"/>
        <v>30</v>
      </c>
    </row>
    <row r="110" spans="1:24" x14ac:dyDescent="0.2">
      <c r="A110">
        <v>2.14</v>
      </c>
      <c r="B110">
        <v>0.13300000000000001</v>
      </c>
      <c r="C110">
        <v>-2</v>
      </c>
      <c r="D110">
        <v>29</v>
      </c>
      <c r="E110" s="102">
        <v>0.6</v>
      </c>
      <c r="F110" s="102">
        <f t="shared" si="14"/>
        <v>2</v>
      </c>
      <c r="G110" s="102">
        <f t="shared" si="15"/>
        <v>144.6</v>
      </c>
      <c r="H110" s="102">
        <f>+A111-A110</f>
        <v>2.0000000000000018E-2</v>
      </c>
      <c r="I110" s="102">
        <f>+A110+H110/2</f>
        <v>2.1500000000000004</v>
      </c>
      <c r="J110" s="102">
        <f t="shared" si="16"/>
        <v>17</v>
      </c>
      <c r="K110" s="102">
        <f t="shared" si="17"/>
        <v>36.550000000000004</v>
      </c>
      <c r="L110" s="102">
        <f t="shared" si="18"/>
        <v>0</v>
      </c>
      <c r="M110" s="105">
        <f t="shared" si="19"/>
        <v>36.550000000000004</v>
      </c>
      <c r="N110" s="105">
        <f>AVERAGE(B110:B111)*1000</f>
        <v>133</v>
      </c>
      <c r="O110" s="105">
        <f>AVERAGE(G110:G111)</f>
        <v>144.6</v>
      </c>
      <c r="P110" s="105">
        <f>AVERAGE(F110:F111)</f>
        <v>1.5</v>
      </c>
      <c r="Q110" s="105">
        <f>AVERAGE(D110:D111)</f>
        <v>29</v>
      </c>
      <c r="R110" s="106">
        <f t="shared" si="20"/>
        <v>2.9562243502051975</v>
      </c>
      <c r="S110" s="105">
        <f t="shared" si="21"/>
        <v>1.3882461823229988</v>
      </c>
      <c r="T110" s="105">
        <f t="shared" si="22"/>
        <v>3.2942208691386998</v>
      </c>
      <c r="U110" s="39" t="str">
        <f t="shared" si="23"/>
        <v>clays</v>
      </c>
      <c r="V110" s="107">
        <f t="shared" si="24"/>
        <v>18.312260108836622</v>
      </c>
      <c r="W110" s="107">
        <f t="shared" si="25"/>
        <v>22.77811128917919</v>
      </c>
      <c r="X110" s="107">
        <f t="shared" si="26"/>
        <v>30</v>
      </c>
    </row>
    <row r="111" spans="1:24" x14ac:dyDescent="0.2">
      <c r="A111">
        <v>2.16</v>
      </c>
      <c r="B111">
        <v>0.13300000000000001</v>
      </c>
      <c r="C111">
        <v>-1</v>
      </c>
      <c r="D111">
        <v>29</v>
      </c>
      <c r="E111" s="102">
        <v>0.6</v>
      </c>
      <c r="F111" s="102">
        <f t="shared" si="14"/>
        <v>1</v>
      </c>
      <c r="G111" s="102">
        <f t="shared" si="15"/>
        <v>144.6</v>
      </c>
      <c r="H111" s="102">
        <f>+A112-A111</f>
        <v>2.0000000000000018E-2</v>
      </c>
      <c r="I111" s="102">
        <f>+A111+H111/2</f>
        <v>2.17</v>
      </c>
      <c r="J111" s="102">
        <f t="shared" si="16"/>
        <v>17</v>
      </c>
      <c r="K111" s="102">
        <f t="shared" si="17"/>
        <v>36.89</v>
      </c>
      <c r="L111" s="102">
        <f t="shared" si="18"/>
        <v>0</v>
      </c>
      <c r="M111" s="105">
        <f t="shared" si="19"/>
        <v>36.89</v>
      </c>
      <c r="N111" s="105">
        <f>AVERAGE(B111:B112)*1000</f>
        <v>133</v>
      </c>
      <c r="O111" s="105">
        <f>AVERAGE(G111:G112)</f>
        <v>144.6</v>
      </c>
      <c r="P111" s="105">
        <f>AVERAGE(F111:F112)</f>
        <v>1</v>
      </c>
      <c r="Q111" s="105">
        <f>AVERAGE(D111:D112)</f>
        <v>29</v>
      </c>
      <c r="R111" s="106">
        <f t="shared" si="20"/>
        <v>2.919761452968284</v>
      </c>
      <c r="S111" s="105">
        <f t="shared" si="21"/>
        <v>0.92841890260885718</v>
      </c>
      <c r="T111" s="105">
        <f t="shared" si="22"/>
        <v>3.2308935561252063</v>
      </c>
      <c r="U111" s="39" t="str">
        <f t="shared" si="23"/>
        <v>clays</v>
      </c>
      <c r="V111" s="107">
        <f t="shared" si="24"/>
        <v>18.234769427039097</v>
      </c>
      <c r="W111" s="107">
        <f t="shared" si="25"/>
        <v>22.718821077300149</v>
      </c>
      <c r="X111" s="107">
        <f t="shared" si="26"/>
        <v>30</v>
      </c>
    </row>
    <row r="112" spans="1:24" x14ac:dyDescent="0.2">
      <c r="A112">
        <v>2.1800000000000002</v>
      </c>
      <c r="B112">
        <v>0.13300000000000001</v>
      </c>
      <c r="C112">
        <v>-1</v>
      </c>
      <c r="D112">
        <v>29</v>
      </c>
      <c r="E112" s="102">
        <v>0.6</v>
      </c>
      <c r="F112" s="102">
        <f t="shared" si="14"/>
        <v>1</v>
      </c>
      <c r="G112" s="102">
        <f t="shared" si="15"/>
        <v>144.6</v>
      </c>
      <c r="H112" s="102">
        <f>+A113-A112</f>
        <v>2.0000000000000018E-2</v>
      </c>
      <c r="I112" s="102">
        <f>+A112+H112/2</f>
        <v>2.1900000000000004</v>
      </c>
      <c r="J112" s="102">
        <f t="shared" si="16"/>
        <v>17</v>
      </c>
      <c r="K112" s="102">
        <f t="shared" si="17"/>
        <v>37.230000000000004</v>
      </c>
      <c r="L112" s="102">
        <f t="shared" si="18"/>
        <v>0</v>
      </c>
      <c r="M112" s="105">
        <f t="shared" si="19"/>
        <v>37.230000000000004</v>
      </c>
      <c r="N112" s="105">
        <f>AVERAGE(B112:B113)*1000</f>
        <v>123.5</v>
      </c>
      <c r="O112" s="105">
        <f>AVERAGE(G112:G113)</f>
        <v>135.1</v>
      </c>
      <c r="P112" s="105">
        <f>AVERAGE(F112:F113)</f>
        <v>1</v>
      </c>
      <c r="Q112" s="105">
        <f>AVERAGE(D112:D113)</f>
        <v>29</v>
      </c>
      <c r="R112" s="106">
        <f t="shared" si="20"/>
        <v>2.6287939833467626</v>
      </c>
      <c r="S112" s="105">
        <f t="shared" si="21"/>
        <v>1.021763563911311</v>
      </c>
      <c r="T112" s="105">
        <f t="shared" si="22"/>
        <v>3.2886604455544908</v>
      </c>
      <c r="U112" s="39" t="str">
        <f t="shared" si="23"/>
        <v>clays</v>
      </c>
      <c r="V112" s="107">
        <f t="shared" si="24"/>
        <v>17.58660241227112</v>
      </c>
      <c r="W112" s="107">
        <f t="shared" si="25"/>
        <v>22.217322073105084</v>
      </c>
      <c r="X112" s="107">
        <f t="shared" si="26"/>
        <v>30</v>
      </c>
    </row>
    <row r="113" spans="1:24" x14ac:dyDescent="0.2">
      <c r="A113">
        <v>2.2000000000000002</v>
      </c>
      <c r="B113">
        <v>0.114</v>
      </c>
      <c r="C113">
        <v>-1</v>
      </c>
      <c r="D113">
        <v>29</v>
      </c>
      <c r="E113" s="102">
        <v>0.6</v>
      </c>
      <c r="F113" s="102">
        <f t="shared" si="14"/>
        <v>1</v>
      </c>
      <c r="G113" s="102">
        <f t="shared" si="15"/>
        <v>125.6</v>
      </c>
      <c r="H113" s="102">
        <f>+A114-A113</f>
        <v>2.0000000000000018E-2</v>
      </c>
      <c r="I113" s="102">
        <f>+A113+H113/2</f>
        <v>2.21</v>
      </c>
      <c r="J113" s="102">
        <f t="shared" si="16"/>
        <v>17</v>
      </c>
      <c r="K113" s="102">
        <f t="shared" si="17"/>
        <v>37.57</v>
      </c>
      <c r="L113" s="102">
        <f t="shared" si="18"/>
        <v>0</v>
      </c>
      <c r="M113" s="105">
        <f t="shared" si="19"/>
        <v>37.57</v>
      </c>
      <c r="N113" s="105">
        <f>AVERAGE(B113:B114)*1000</f>
        <v>114</v>
      </c>
      <c r="O113" s="105">
        <f>AVERAGE(G113:G114)</f>
        <v>125.6</v>
      </c>
      <c r="P113" s="105">
        <f>AVERAGE(F113:F114)</f>
        <v>1</v>
      </c>
      <c r="Q113" s="105">
        <f>AVERAGE(D113:D114)</f>
        <v>29</v>
      </c>
      <c r="R113" s="106">
        <f t="shared" si="20"/>
        <v>2.3430928932659039</v>
      </c>
      <c r="S113" s="105">
        <f t="shared" si="21"/>
        <v>1.1359763716914688</v>
      </c>
      <c r="T113" s="105">
        <f t="shared" si="22"/>
        <v>3.3522935356020152</v>
      </c>
      <c r="U113" s="39" t="str">
        <f t="shared" si="23"/>
        <v>clays</v>
      </c>
      <c r="V113" s="107">
        <f t="shared" si="24"/>
        <v>16.892348759592696</v>
      </c>
      <c r="W113" s="107">
        <f t="shared" si="25"/>
        <v>21.667684574721832</v>
      </c>
      <c r="X113" s="107">
        <f t="shared" si="26"/>
        <v>30</v>
      </c>
    </row>
    <row r="114" spans="1:24" x14ac:dyDescent="0.2">
      <c r="A114">
        <v>2.2200000000000002</v>
      </c>
      <c r="B114">
        <v>0.114</v>
      </c>
      <c r="C114">
        <v>-1</v>
      </c>
      <c r="D114">
        <v>29</v>
      </c>
      <c r="E114" s="102">
        <v>0.6</v>
      </c>
      <c r="F114" s="102">
        <f t="shared" si="14"/>
        <v>1</v>
      </c>
      <c r="G114" s="102">
        <f t="shared" si="15"/>
        <v>125.6</v>
      </c>
      <c r="H114" s="102">
        <f>+A115-A114</f>
        <v>2.0000000000000018E-2</v>
      </c>
      <c r="I114" s="102">
        <f>+A114+H114/2</f>
        <v>2.2300000000000004</v>
      </c>
      <c r="J114" s="102">
        <f t="shared" si="16"/>
        <v>17</v>
      </c>
      <c r="K114" s="102">
        <f t="shared" si="17"/>
        <v>37.910000000000011</v>
      </c>
      <c r="L114" s="102">
        <f t="shared" si="18"/>
        <v>0</v>
      </c>
      <c r="M114" s="105">
        <f t="shared" si="19"/>
        <v>37.910000000000011</v>
      </c>
      <c r="N114" s="105">
        <f>AVERAGE(B114:B115)*1000</f>
        <v>57</v>
      </c>
      <c r="O114" s="105">
        <f>AVERAGE(G114:G115)</f>
        <v>65</v>
      </c>
      <c r="P114" s="105">
        <f>AVERAGE(F114:F115)</f>
        <v>1</v>
      </c>
      <c r="Q114" s="105">
        <f>AVERAGE(D114:D115)</f>
        <v>20</v>
      </c>
      <c r="R114" s="106">
        <f t="shared" si="20"/>
        <v>0.71458718016354472</v>
      </c>
      <c r="S114" s="105">
        <f t="shared" si="21"/>
        <v>3.6913990402362513</v>
      </c>
      <c r="T114" s="105">
        <f t="shared" si="22"/>
        <v>4.0334982707461222</v>
      </c>
      <c r="U114" s="39" t="str">
        <f t="shared" si="23"/>
        <v>organic clay</v>
      </c>
      <c r="V114" s="107">
        <f t="shared" si="24"/>
        <v>11.062440639078591</v>
      </c>
      <c r="W114" s="107">
        <f t="shared" si="25"/>
        <v>15.994607426674069</v>
      </c>
      <c r="X114" s="107">
        <f t="shared" si="26"/>
        <v>30</v>
      </c>
    </row>
    <row r="115" spans="1:24" x14ac:dyDescent="0.2">
      <c r="A115">
        <v>2.2400000000000002</v>
      </c>
      <c r="B115">
        <v>0</v>
      </c>
      <c r="C115">
        <v>-1</v>
      </c>
      <c r="D115">
        <v>11</v>
      </c>
      <c r="E115" s="102">
        <v>0.6</v>
      </c>
      <c r="F115" s="102">
        <f t="shared" si="14"/>
        <v>1</v>
      </c>
      <c r="G115" s="102">
        <f t="shared" si="15"/>
        <v>4.4000000000000004</v>
      </c>
      <c r="H115" s="102">
        <f>+A116-A115</f>
        <v>1.9999999999999574E-2</v>
      </c>
      <c r="I115" s="102">
        <f>+A115+H115/2</f>
        <v>2.25</v>
      </c>
      <c r="J115" s="102">
        <f t="shared" si="16"/>
        <v>17</v>
      </c>
      <c r="K115" s="102">
        <f t="shared" si="17"/>
        <v>38.25</v>
      </c>
      <c r="L115" s="102">
        <f t="shared" si="18"/>
        <v>0</v>
      </c>
      <c r="M115" s="105">
        <f t="shared" si="19"/>
        <v>38.25</v>
      </c>
      <c r="N115" s="105">
        <f>AVERAGE(B115:B116)*1000</f>
        <v>47.5</v>
      </c>
      <c r="O115" s="105">
        <f>AVERAGE(G115:G116)</f>
        <v>59.7</v>
      </c>
      <c r="P115" s="105">
        <f>AVERAGE(F115:F116)</f>
        <v>1</v>
      </c>
      <c r="Q115" s="105">
        <f>AVERAGE(D115:D116)</f>
        <v>30.5</v>
      </c>
      <c r="R115" s="106">
        <f t="shared" si="20"/>
        <v>0.56078431372549031</v>
      </c>
      <c r="S115" s="105">
        <f t="shared" si="21"/>
        <v>4.6620046620046613</v>
      </c>
      <c r="T115" s="105">
        <f t="shared" si="22"/>
        <v>4.1730165504076071</v>
      </c>
      <c r="U115" s="39" t="str">
        <f t="shared" si="23"/>
        <v>organic clay</v>
      </c>
      <c r="V115" s="107">
        <f t="shared" si="24"/>
        <v>10.219895123555647</v>
      </c>
      <c r="W115" s="107">
        <f t="shared" si="25"/>
        <v>14.836754427342175</v>
      </c>
      <c r="X115" s="107">
        <f t="shared" si="26"/>
        <v>30</v>
      </c>
    </row>
    <row r="116" spans="1:24" x14ac:dyDescent="0.2">
      <c r="A116">
        <v>2.2599999999999998</v>
      </c>
      <c r="B116">
        <v>9.5000000000000001E-2</v>
      </c>
      <c r="C116">
        <v>-1</v>
      </c>
      <c r="D116">
        <v>50</v>
      </c>
      <c r="E116" s="102">
        <v>0.6</v>
      </c>
      <c r="F116" s="102">
        <f t="shared" si="14"/>
        <v>1</v>
      </c>
      <c r="G116" s="102">
        <f t="shared" si="15"/>
        <v>115</v>
      </c>
      <c r="H116" s="102">
        <f>+A117-A116</f>
        <v>2.0000000000000018E-2</v>
      </c>
      <c r="I116" s="102">
        <f>+A116+H116/2</f>
        <v>2.2699999999999996</v>
      </c>
      <c r="J116" s="102">
        <f t="shared" si="16"/>
        <v>17</v>
      </c>
      <c r="K116" s="102">
        <f t="shared" si="17"/>
        <v>38.589999999999989</v>
      </c>
      <c r="L116" s="102">
        <f t="shared" si="18"/>
        <v>0</v>
      </c>
      <c r="M116" s="105">
        <f t="shared" si="19"/>
        <v>38.589999999999989</v>
      </c>
      <c r="N116" s="105">
        <f>AVERAGE(B116:B117)*1000</f>
        <v>95</v>
      </c>
      <c r="O116" s="105">
        <f>AVERAGE(G116:G117)</f>
        <v>115</v>
      </c>
      <c r="P116" s="105">
        <f>AVERAGE(F116:F117)</f>
        <v>1</v>
      </c>
      <c r="Q116" s="105">
        <f>AVERAGE(D116:D117)</f>
        <v>50</v>
      </c>
      <c r="R116" s="106">
        <f t="shared" si="20"/>
        <v>1.9800466442083449</v>
      </c>
      <c r="S116" s="105">
        <f t="shared" si="21"/>
        <v>1.3087292239235702</v>
      </c>
      <c r="T116" s="105">
        <f t="shared" si="22"/>
        <v>3.4434221744628295</v>
      </c>
      <c r="U116" s="39" t="str">
        <f t="shared" si="23"/>
        <v>clays</v>
      </c>
      <c r="V116" s="107">
        <f t="shared" si="24"/>
        <v>15.910477129408516</v>
      </c>
      <c r="W116" s="107">
        <f t="shared" si="25"/>
        <v>20.863429632230694</v>
      </c>
      <c r="X116" s="107">
        <f t="shared" si="26"/>
        <v>30</v>
      </c>
    </row>
    <row r="117" spans="1:24" x14ac:dyDescent="0.2">
      <c r="A117">
        <v>2.2799999999999998</v>
      </c>
      <c r="B117">
        <v>9.5000000000000001E-2</v>
      </c>
      <c r="C117">
        <v>-1</v>
      </c>
      <c r="D117">
        <v>50</v>
      </c>
      <c r="E117" s="102">
        <v>0.6</v>
      </c>
      <c r="F117" s="102">
        <f t="shared" si="14"/>
        <v>1</v>
      </c>
      <c r="G117" s="102">
        <f t="shared" si="15"/>
        <v>115</v>
      </c>
      <c r="H117" s="102">
        <f>+A118-A117</f>
        <v>2.0000000000000018E-2</v>
      </c>
      <c r="I117" s="102">
        <f>+A117+H117/2</f>
        <v>2.29</v>
      </c>
      <c r="J117" s="102">
        <f t="shared" si="16"/>
        <v>17</v>
      </c>
      <c r="K117" s="102">
        <f t="shared" si="17"/>
        <v>38.93</v>
      </c>
      <c r="L117" s="102">
        <f t="shared" si="18"/>
        <v>0</v>
      </c>
      <c r="M117" s="105">
        <f t="shared" si="19"/>
        <v>38.93</v>
      </c>
      <c r="N117" s="105">
        <f>AVERAGE(B117:B118)*1000</f>
        <v>95</v>
      </c>
      <c r="O117" s="105">
        <f>AVERAGE(G117:G118)</f>
        <v>115.4</v>
      </c>
      <c r="P117" s="105">
        <f>AVERAGE(F117:F118)</f>
        <v>1</v>
      </c>
      <c r="Q117" s="105">
        <f>AVERAGE(D117:D118)</f>
        <v>51</v>
      </c>
      <c r="R117" s="106">
        <f t="shared" si="20"/>
        <v>1.9642948882609812</v>
      </c>
      <c r="S117" s="105">
        <f t="shared" si="21"/>
        <v>1.3077023669412842</v>
      </c>
      <c r="T117" s="105">
        <f t="shared" si="22"/>
        <v>3.4464868812877287</v>
      </c>
      <c r="U117" s="39" t="str">
        <f t="shared" si="23"/>
        <v>clays</v>
      </c>
      <c r="V117" s="107">
        <f t="shared" si="24"/>
        <v>15.864973974910981</v>
      </c>
      <c r="W117" s="107">
        <f t="shared" si="25"/>
        <v>20.825273551178448</v>
      </c>
      <c r="X117" s="107">
        <f t="shared" si="26"/>
        <v>30</v>
      </c>
    </row>
    <row r="118" spans="1:24" x14ac:dyDescent="0.2">
      <c r="A118">
        <v>2.2999999999999998</v>
      </c>
      <c r="B118">
        <v>9.5000000000000001E-2</v>
      </c>
      <c r="C118">
        <v>-1</v>
      </c>
      <c r="D118">
        <v>52</v>
      </c>
      <c r="E118" s="102">
        <v>0.6</v>
      </c>
      <c r="F118" s="102">
        <f t="shared" si="14"/>
        <v>1</v>
      </c>
      <c r="G118" s="102">
        <f t="shared" si="15"/>
        <v>115.8</v>
      </c>
      <c r="H118" s="102">
        <f>+A119-A118</f>
        <v>2.0000000000000018E-2</v>
      </c>
      <c r="I118" s="102">
        <f>+A118+H118/2</f>
        <v>2.3099999999999996</v>
      </c>
      <c r="J118" s="102">
        <f t="shared" si="16"/>
        <v>17</v>
      </c>
      <c r="K118" s="102">
        <f t="shared" si="17"/>
        <v>39.269999999999996</v>
      </c>
      <c r="L118" s="102">
        <f t="shared" si="18"/>
        <v>0</v>
      </c>
      <c r="M118" s="105">
        <f t="shared" si="19"/>
        <v>39.269999999999996</v>
      </c>
      <c r="N118" s="105">
        <f>AVERAGE(B118:B119)*1000</f>
        <v>95</v>
      </c>
      <c r="O118" s="105">
        <f>AVERAGE(G118:G119)</f>
        <v>115.8</v>
      </c>
      <c r="P118" s="105">
        <f>AVERAGE(F118:F119)</f>
        <v>1</v>
      </c>
      <c r="Q118" s="105">
        <f>AVERAGE(D118:D119)</f>
        <v>52</v>
      </c>
      <c r="R118" s="106">
        <f t="shared" si="20"/>
        <v>1.9488158899923609</v>
      </c>
      <c r="S118" s="105">
        <f t="shared" si="21"/>
        <v>1.3066771200836274</v>
      </c>
      <c r="T118" s="105">
        <f t="shared" si="22"/>
        <v>3.4495221956288034</v>
      </c>
      <c r="U118" s="39" t="str">
        <f t="shared" si="23"/>
        <v>clays</v>
      </c>
      <c r="V118" s="107">
        <f t="shared" si="24"/>
        <v>15.820002410329842</v>
      </c>
      <c r="W118" s="107">
        <f t="shared" si="25"/>
        <v>20.787478932649378</v>
      </c>
      <c r="X118" s="107">
        <f t="shared" si="26"/>
        <v>30</v>
      </c>
    </row>
    <row r="119" spans="1:24" x14ac:dyDescent="0.2">
      <c r="A119">
        <v>2.3199999999999998</v>
      </c>
      <c r="B119">
        <v>9.5000000000000001E-2</v>
      </c>
      <c r="C119">
        <v>-1</v>
      </c>
      <c r="D119">
        <v>52</v>
      </c>
      <c r="E119" s="102">
        <v>0.6</v>
      </c>
      <c r="F119" s="102">
        <f t="shared" si="14"/>
        <v>1</v>
      </c>
      <c r="G119" s="102">
        <f t="shared" si="15"/>
        <v>115.8</v>
      </c>
      <c r="H119" s="102">
        <f>+A120-A119</f>
        <v>2.0000000000000018E-2</v>
      </c>
      <c r="I119" s="102">
        <f>+A119+H119/2</f>
        <v>2.33</v>
      </c>
      <c r="J119" s="102">
        <f t="shared" si="16"/>
        <v>17</v>
      </c>
      <c r="K119" s="102">
        <f t="shared" si="17"/>
        <v>39.61</v>
      </c>
      <c r="L119" s="102">
        <f t="shared" si="18"/>
        <v>0</v>
      </c>
      <c r="M119" s="105">
        <f t="shared" si="19"/>
        <v>39.61</v>
      </c>
      <c r="N119" s="105">
        <f>AVERAGE(B119:B120)*1000</f>
        <v>104.50000000000001</v>
      </c>
      <c r="O119" s="105">
        <f>AVERAGE(G119:G120)</f>
        <v>125.30000000000001</v>
      </c>
      <c r="P119" s="105">
        <f>AVERAGE(F119:F120)</f>
        <v>1</v>
      </c>
      <c r="Q119" s="105">
        <f>AVERAGE(D119:D120)</f>
        <v>52</v>
      </c>
      <c r="R119" s="106">
        <f t="shared" si="20"/>
        <v>2.1633425902549863</v>
      </c>
      <c r="S119" s="105">
        <f t="shared" si="21"/>
        <v>1.1669973159061733</v>
      </c>
      <c r="T119" s="105">
        <f t="shared" si="22"/>
        <v>3.3888033580099681</v>
      </c>
      <c r="U119" s="39" t="str">
        <f t="shared" si="23"/>
        <v>clays</v>
      </c>
      <c r="V119" s="107">
        <f t="shared" si="24"/>
        <v>16.421539146468024</v>
      </c>
      <c r="W119" s="107">
        <f t="shared" si="25"/>
        <v>21.286378304691464</v>
      </c>
      <c r="X119" s="107">
        <f t="shared" si="26"/>
        <v>30</v>
      </c>
    </row>
    <row r="120" spans="1:24" x14ac:dyDescent="0.2">
      <c r="A120">
        <v>2.34</v>
      </c>
      <c r="B120">
        <v>0.114</v>
      </c>
      <c r="C120">
        <v>-1</v>
      </c>
      <c r="D120">
        <v>52</v>
      </c>
      <c r="E120" s="102">
        <v>0.6</v>
      </c>
      <c r="F120" s="102">
        <f t="shared" si="14"/>
        <v>1</v>
      </c>
      <c r="G120" s="102">
        <f t="shared" si="15"/>
        <v>134.80000000000001</v>
      </c>
      <c r="H120" s="102">
        <f>+A121-A120</f>
        <v>2.0000000000000018E-2</v>
      </c>
      <c r="I120" s="102">
        <f>+A120+H120/2</f>
        <v>2.3499999999999996</v>
      </c>
      <c r="J120" s="102">
        <f t="shared" si="16"/>
        <v>17</v>
      </c>
      <c r="K120" s="102">
        <f t="shared" si="17"/>
        <v>39.949999999999996</v>
      </c>
      <c r="L120" s="102">
        <f t="shared" si="18"/>
        <v>0</v>
      </c>
      <c r="M120" s="105">
        <f t="shared" si="19"/>
        <v>39.949999999999996</v>
      </c>
      <c r="N120" s="105">
        <f>AVERAGE(B120:B121)*1000</f>
        <v>114</v>
      </c>
      <c r="O120" s="105">
        <f>AVERAGE(G120:G121)</f>
        <v>135.4</v>
      </c>
      <c r="P120" s="105">
        <f>AVERAGE(F120:F121)</f>
        <v>1</v>
      </c>
      <c r="Q120" s="105">
        <f>AVERAGE(D120:D121)</f>
        <v>53.5</v>
      </c>
      <c r="R120" s="106">
        <f t="shared" si="20"/>
        <v>2.3892365456821034</v>
      </c>
      <c r="S120" s="105">
        <f t="shared" si="21"/>
        <v>1.0476689366160292</v>
      </c>
      <c r="T120" s="105">
        <f t="shared" si="22"/>
        <v>3.3312185797821874</v>
      </c>
      <c r="U120" s="39" t="str">
        <f t="shared" si="23"/>
        <v>clays</v>
      </c>
      <c r="V120" s="107">
        <f t="shared" si="24"/>
        <v>17.008766836533898</v>
      </c>
      <c r="W120" s="107">
        <f t="shared" si="25"/>
        <v>21.760850639876431</v>
      </c>
      <c r="X120" s="107">
        <f t="shared" si="26"/>
        <v>30</v>
      </c>
    </row>
    <row r="121" spans="1:24" x14ac:dyDescent="0.2">
      <c r="A121">
        <v>2.36</v>
      </c>
      <c r="B121">
        <v>0.114</v>
      </c>
      <c r="C121">
        <v>-1</v>
      </c>
      <c r="D121">
        <v>55</v>
      </c>
      <c r="E121" s="102">
        <v>0.6</v>
      </c>
      <c r="F121" s="102">
        <f t="shared" si="14"/>
        <v>1</v>
      </c>
      <c r="G121" s="102">
        <f t="shared" si="15"/>
        <v>136</v>
      </c>
      <c r="H121" s="102">
        <f>+A122-A121</f>
        <v>2.0000000000000018E-2</v>
      </c>
      <c r="I121" s="102">
        <f>+A121+H121/2</f>
        <v>2.37</v>
      </c>
      <c r="J121" s="102">
        <f t="shared" si="16"/>
        <v>17</v>
      </c>
      <c r="K121" s="102">
        <f t="shared" si="17"/>
        <v>40.29</v>
      </c>
      <c r="L121" s="102">
        <f t="shared" si="18"/>
        <v>0</v>
      </c>
      <c r="M121" s="105">
        <f t="shared" si="19"/>
        <v>40.29</v>
      </c>
      <c r="N121" s="105">
        <f>AVERAGE(B121:B122)*1000</f>
        <v>114</v>
      </c>
      <c r="O121" s="105">
        <f>AVERAGE(G121:G122)</f>
        <v>136.4</v>
      </c>
      <c r="P121" s="105">
        <f>AVERAGE(F121:F122)</f>
        <v>1</v>
      </c>
      <c r="Q121" s="105">
        <f>AVERAGE(D121:D122)</f>
        <v>56</v>
      </c>
      <c r="R121" s="106">
        <f t="shared" si="20"/>
        <v>2.3854554480019861</v>
      </c>
      <c r="S121" s="105">
        <f t="shared" si="21"/>
        <v>1.0404744563520965</v>
      </c>
      <c r="T121" s="105">
        <f t="shared" si="22"/>
        <v>3.3307441806632627</v>
      </c>
      <c r="U121" s="39" t="str">
        <f t="shared" si="23"/>
        <v>clays</v>
      </c>
      <c r="V121" s="107">
        <f t="shared" si="24"/>
        <v>16.999292515226532</v>
      </c>
      <c r="W121" s="107">
        <f t="shared" si="25"/>
        <v>21.753284408488977</v>
      </c>
      <c r="X121" s="107">
        <f t="shared" si="26"/>
        <v>30</v>
      </c>
    </row>
    <row r="122" spans="1:24" x14ac:dyDescent="0.2">
      <c r="A122">
        <v>2.38</v>
      </c>
      <c r="B122">
        <v>0.114</v>
      </c>
      <c r="C122">
        <v>-1</v>
      </c>
      <c r="D122">
        <v>57</v>
      </c>
      <c r="E122" s="102">
        <v>0.6</v>
      </c>
      <c r="F122" s="102">
        <f t="shared" si="14"/>
        <v>1</v>
      </c>
      <c r="G122" s="102">
        <f t="shared" si="15"/>
        <v>136.80000000000001</v>
      </c>
      <c r="H122" s="102">
        <f>+A123-A122</f>
        <v>2.0000000000000018E-2</v>
      </c>
      <c r="I122" s="102">
        <f>+A122+H122/2</f>
        <v>2.3899999999999997</v>
      </c>
      <c r="J122" s="102">
        <f t="shared" si="16"/>
        <v>17</v>
      </c>
      <c r="K122" s="102">
        <f t="shared" si="17"/>
        <v>40.629999999999995</v>
      </c>
      <c r="L122" s="102">
        <f t="shared" si="18"/>
        <v>0</v>
      </c>
      <c r="M122" s="105">
        <f t="shared" si="19"/>
        <v>40.629999999999995</v>
      </c>
      <c r="N122" s="105">
        <f>AVERAGE(B122:B123)*1000</f>
        <v>114</v>
      </c>
      <c r="O122" s="105">
        <f>AVERAGE(G122:G123)</f>
        <v>137</v>
      </c>
      <c r="P122" s="105">
        <f>AVERAGE(F122:F123)</f>
        <v>1</v>
      </c>
      <c r="Q122" s="105">
        <f>AVERAGE(D122:D123)</f>
        <v>57.5</v>
      </c>
      <c r="R122" s="106">
        <f t="shared" si="20"/>
        <v>2.371892690130446</v>
      </c>
      <c r="S122" s="105">
        <f t="shared" si="21"/>
        <v>1.0376673238559717</v>
      </c>
      <c r="T122" s="105">
        <f t="shared" si="22"/>
        <v>3.332608056776913</v>
      </c>
      <c r="U122" s="39" t="str">
        <f t="shared" si="23"/>
        <v>clays</v>
      </c>
      <c r="V122" s="107">
        <f t="shared" si="24"/>
        <v>16.965213040462448</v>
      </c>
      <c r="W122" s="107">
        <f t="shared" si="25"/>
        <v>21.726045403232245</v>
      </c>
      <c r="X122" s="107">
        <f t="shared" si="26"/>
        <v>30</v>
      </c>
    </row>
    <row r="123" spans="1:24" x14ac:dyDescent="0.2">
      <c r="A123">
        <v>2.4</v>
      </c>
      <c r="B123">
        <v>0.114</v>
      </c>
      <c r="C123">
        <v>-1</v>
      </c>
      <c r="D123">
        <v>58</v>
      </c>
      <c r="E123" s="102">
        <v>0.6</v>
      </c>
      <c r="F123" s="102">
        <f t="shared" si="14"/>
        <v>1</v>
      </c>
      <c r="G123" s="102">
        <f t="shared" si="15"/>
        <v>137.19999999999999</v>
      </c>
      <c r="H123" s="102">
        <f>+A124-A123</f>
        <v>2.0000000000000018E-2</v>
      </c>
      <c r="I123" s="102">
        <f>+A123+H123/2</f>
        <v>2.41</v>
      </c>
      <c r="J123" s="102">
        <f t="shared" si="16"/>
        <v>17</v>
      </c>
      <c r="K123" s="102">
        <f t="shared" si="17"/>
        <v>40.97</v>
      </c>
      <c r="L123" s="102">
        <f t="shared" si="18"/>
        <v>0</v>
      </c>
      <c r="M123" s="105">
        <f t="shared" si="19"/>
        <v>40.97</v>
      </c>
      <c r="N123" s="105">
        <f>AVERAGE(B123:B124)*1000</f>
        <v>114</v>
      </c>
      <c r="O123" s="105">
        <f>AVERAGE(G123:G124)</f>
        <v>137.39999999999998</v>
      </c>
      <c r="P123" s="105">
        <f>AVERAGE(F123:F124)</f>
        <v>1</v>
      </c>
      <c r="Q123" s="105">
        <f>AVERAGE(D123:D124)</f>
        <v>58.5</v>
      </c>
      <c r="R123" s="106">
        <f t="shared" si="20"/>
        <v>2.3536734195752986</v>
      </c>
      <c r="S123" s="105">
        <f t="shared" si="21"/>
        <v>1.0370216737529816</v>
      </c>
      <c r="T123" s="105">
        <f t="shared" si="22"/>
        <v>3.3356181077265594</v>
      </c>
      <c r="U123" s="39" t="str">
        <f t="shared" si="23"/>
        <v>clays</v>
      </c>
      <c r="V123" s="107">
        <f t="shared" si="24"/>
        <v>16.919197030441268</v>
      </c>
      <c r="W123" s="107">
        <f t="shared" si="25"/>
        <v>21.689208230891207</v>
      </c>
      <c r="X123" s="107">
        <f t="shared" si="26"/>
        <v>30</v>
      </c>
    </row>
    <row r="124" spans="1:24" x14ac:dyDescent="0.2">
      <c r="A124">
        <v>2.42</v>
      </c>
      <c r="B124">
        <v>0.114</v>
      </c>
      <c r="C124">
        <v>-1</v>
      </c>
      <c r="D124">
        <v>59</v>
      </c>
      <c r="E124" s="102">
        <v>0.6</v>
      </c>
      <c r="F124" s="102">
        <f t="shared" si="14"/>
        <v>1</v>
      </c>
      <c r="G124" s="102">
        <f t="shared" si="15"/>
        <v>137.6</v>
      </c>
      <c r="H124" s="102">
        <f>+A125-A124</f>
        <v>2.0000000000000018E-2</v>
      </c>
      <c r="I124" s="102">
        <f>+A124+H124/2</f>
        <v>2.4299999999999997</v>
      </c>
      <c r="J124" s="102">
        <f t="shared" si="16"/>
        <v>17</v>
      </c>
      <c r="K124" s="102">
        <f t="shared" si="17"/>
        <v>41.309999999999995</v>
      </c>
      <c r="L124" s="102">
        <f t="shared" si="18"/>
        <v>0</v>
      </c>
      <c r="M124" s="105">
        <f t="shared" si="19"/>
        <v>41.309999999999995</v>
      </c>
      <c r="N124" s="105">
        <f>AVERAGE(B124:B125)*1000</f>
        <v>114</v>
      </c>
      <c r="O124" s="105">
        <f>AVERAGE(G124:G125)</f>
        <v>137.6</v>
      </c>
      <c r="P124" s="105">
        <f>AVERAGE(F124:F125)</f>
        <v>1</v>
      </c>
      <c r="Q124" s="105">
        <f>AVERAGE(D124:D125)</f>
        <v>59</v>
      </c>
      <c r="R124" s="106">
        <f t="shared" si="20"/>
        <v>2.3309126119583636</v>
      </c>
      <c r="S124" s="105">
        <f t="shared" si="21"/>
        <v>1.0385294423096896</v>
      </c>
      <c r="T124" s="105">
        <f t="shared" si="22"/>
        <v>3.3397719164433544</v>
      </c>
      <c r="U124" s="39" t="str">
        <f t="shared" si="23"/>
        <v>clays</v>
      </c>
      <c r="V124" s="107">
        <f t="shared" si="24"/>
        <v>16.861326154167262</v>
      </c>
      <c r="W124" s="107">
        <f t="shared" si="25"/>
        <v>21.642785909021253</v>
      </c>
      <c r="X124" s="107">
        <f t="shared" si="26"/>
        <v>30</v>
      </c>
    </row>
    <row r="125" spans="1:24" x14ac:dyDescent="0.2">
      <c r="A125">
        <v>2.44</v>
      </c>
      <c r="B125">
        <v>0.114</v>
      </c>
      <c r="C125">
        <v>-1</v>
      </c>
      <c r="D125">
        <v>59</v>
      </c>
      <c r="E125" s="102">
        <v>0.6</v>
      </c>
      <c r="F125" s="102">
        <f t="shared" si="14"/>
        <v>1</v>
      </c>
      <c r="G125" s="102">
        <f t="shared" si="15"/>
        <v>137.6</v>
      </c>
      <c r="H125" s="102">
        <f>+A126-A125</f>
        <v>2.0000000000000018E-2</v>
      </c>
      <c r="I125" s="102">
        <f>+A125+H125/2</f>
        <v>2.4500000000000002</v>
      </c>
      <c r="J125" s="102">
        <f t="shared" si="16"/>
        <v>17</v>
      </c>
      <c r="K125" s="102">
        <f t="shared" si="17"/>
        <v>41.650000000000006</v>
      </c>
      <c r="L125" s="102">
        <f t="shared" si="18"/>
        <v>0</v>
      </c>
      <c r="M125" s="105">
        <f t="shared" si="19"/>
        <v>41.650000000000006</v>
      </c>
      <c r="N125" s="105">
        <f>AVERAGE(B125:B126)*1000</f>
        <v>114</v>
      </c>
      <c r="O125" s="105">
        <f>AVERAGE(G125:G126)</f>
        <v>137.80000000000001</v>
      </c>
      <c r="P125" s="105">
        <f>AVERAGE(F125:F126)</f>
        <v>1</v>
      </c>
      <c r="Q125" s="105">
        <f>AVERAGE(D125:D126)</f>
        <v>59.5</v>
      </c>
      <c r="R125" s="106">
        <f t="shared" si="20"/>
        <v>2.3085234093637452</v>
      </c>
      <c r="S125" s="105">
        <f t="shared" si="21"/>
        <v>1.0400416016640666</v>
      </c>
      <c r="T125" s="105">
        <f t="shared" si="22"/>
        <v>3.3438998700420468</v>
      </c>
      <c r="U125" s="39" t="str">
        <f t="shared" si="23"/>
        <v>clays</v>
      </c>
      <c r="V125" s="107">
        <f t="shared" si="24"/>
        <v>16.803978056926223</v>
      </c>
      <c r="W125" s="107">
        <f t="shared" si="25"/>
        <v>21.596677111148615</v>
      </c>
      <c r="X125" s="107">
        <f t="shared" si="26"/>
        <v>30</v>
      </c>
    </row>
    <row r="126" spans="1:24" x14ac:dyDescent="0.2">
      <c r="A126">
        <v>2.46</v>
      </c>
      <c r="B126">
        <v>0.114</v>
      </c>
      <c r="C126">
        <v>-1</v>
      </c>
      <c r="D126">
        <v>60</v>
      </c>
      <c r="E126" s="102">
        <v>0.6</v>
      </c>
      <c r="F126" s="102">
        <f t="shared" si="14"/>
        <v>1</v>
      </c>
      <c r="G126" s="102">
        <f t="shared" si="15"/>
        <v>138</v>
      </c>
      <c r="H126" s="102">
        <f>+A127-A126</f>
        <v>2.0000000000000018E-2</v>
      </c>
      <c r="I126" s="102">
        <f>+A126+H126/2</f>
        <v>2.4699999999999998</v>
      </c>
      <c r="J126" s="102">
        <f t="shared" si="16"/>
        <v>17</v>
      </c>
      <c r="K126" s="102">
        <f t="shared" si="17"/>
        <v>41.989999999999995</v>
      </c>
      <c r="L126" s="102">
        <f t="shared" si="18"/>
        <v>0</v>
      </c>
      <c r="M126" s="105">
        <f t="shared" si="19"/>
        <v>41.989999999999995</v>
      </c>
      <c r="N126" s="105">
        <f>AVERAGE(B126:B127)*1000</f>
        <v>114</v>
      </c>
      <c r="O126" s="105">
        <f>AVERAGE(G126:G127)</f>
        <v>138.19999999999999</v>
      </c>
      <c r="P126" s="105">
        <f>AVERAGE(F126:F127)</f>
        <v>1</v>
      </c>
      <c r="Q126" s="105">
        <f>AVERAGE(D126:D127)</f>
        <v>60.5</v>
      </c>
      <c r="R126" s="106">
        <f t="shared" si="20"/>
        <v>2.2912598237675637</v>
      </c>
      <c r="S126" s="105">
        <f t="shared" si="21"/>
        <v>1.0393929944912172</v>
      </c>
      <c r="T126" s="105">
        <f t="shared" si="22"/>
        <v>3.346828625448024</v>
      </c>
      <c r="U126" s="39" t="str">
        <f t="shared" si="23"/>
        <v>clays</v>
      </c>
      <c r="V126" s="107">
        <f t="shared" si="24"/>
        <v>16.759469298931819</v>
      </c>
      <c r="W126" s="107">
        <f t="shared" si="25"/>
        <v>21.560817740111798</v>
      </c>
      <c r="X126" s="107">
        <f t="shared" si="26"/>
        <v>30</v>
      </c>
    </row>
    <row r="127" spans="1:24" x14ac:dyDescent="0.2">
      <c r="A127">
        <v>2.48</v>
      </c>
      <c r="B127">
        <v>0.114</v>
      </c>
      <c r="C127">
        <v>-1</v>
      </c>
      <c r="D127">
        <v>61</v>
      </c>
      <c r="E127" s="102">
        <v>0.6</v>
      </c>
      <c r="F127" s="102">
        <f t="shared" si="14"/>
        <v>1</v>
      </c>
      <c r="G127" s="102">
        <f t="shared" si="15"/>
        <v>138.4</v>
      </c>
      <c r="H127" s="102">
        <f>+A128-A127</f>
        <v>2.0000000000000018E-2</v>
      </c>
      <c r="I127" s="102">
        <f>+A127+H127/2</f>
        <v>2.4900000000000002</v>
      </c>
      <c r="J127" s="102">
        <f t="shared" si="16"/>
        <v>17</v>
      </c>
      <c r="K127" s="102">
        <f t="shared" si="17"/>
        <v>42.330000000000005</v>
      </c>
      <c r="L127" s="102">
        <f t="shared" si="18"/>
        <v>0</v>
      </c>
      <c r="M127" s="105">
        <f t="shared" si="19"/>
        <v>42.330000000000005</v>
      </c>
      <c r="N127" s="105">
        <f>AVERAGE(B127:B128)*1000</f>
        <v>123.5</v>
      </c>
      <c r="O127" s="105">
        <f>AVERAGE(G127:G128)</f>
        <v>147.9</v>
      </c>
      <c r="P127" s="105">
        <f>AVERAGE(F127:F128)</f>
        <v>1</v>
      </c>
      <c r="Q127" s="105">
        <f>AVERAGE(D127:D128)</f>
        <v>61</v>
      </c>
      <c r="R127" s="106">
        <f t="shared" si="20"/>
        <v>2.4939759036144573</v>
      </c>
      <c r="S127" s="105">
        <f t="shared" si="21"/>
        <v>0.94723879890120311</v>
      </c>
      <c r="T127" s="105">
        <f t="shared" si="22"/>
        <v>3.2978032851787513</v>
      </c>
      <c r="U127" s="39" t="str">
        <f t="shared" si="23"/>
        <v>clays</v>
      </c>
      <c r="V127" s="107">
        <f t="shared" si="24"/>
        <v>17.26672456643271</v>
      </c>
      <c r="W127" s="107">
        <f t="shared" si="25"/>
        <v>21.965814783889282</v>
      </c>
      <c r="X127" s="107">
        <f t="shared" si="26"/>
        <v>30</v>
      </c>
    </row>
    <row r="128" spans="1:24" x14ac:dyDescent="0.2">
      <c r="A128">
        <v>2.5</v>
      </c>
      <c r="B128">
        <v>0.13300000000000001</v>
      </c>
      <c r="C128">
        <v>-1</v>
      </c>
      <c r="D128">
        <v>61</v>
      </c>
      <c r="E128" s="102">
        <v>0.6</v>
      </c>
      <c r="F128" s="102">
        <f t="shared" si="14"/>
        <v>1</v>
      </c>
      <c r="G128" s="102">
        <f t="shared" si="15"/>
        <v>157.4</v>
      </c>
      <c r="H128" s="102">
        <f>+A129-A128</f>
        <v>2.0000000000000018E-2</v>
      </c>
      <c r="I128" s="102">
        <f>+A128+H128/2</f>
        <v>2.5099999999999998</v>
      </c>
      <c r="J128" s="102">
        <f t="shared" si="16"/>
        <v>17</v>
      </c>
      <c r="K128" s="102">
        <f t="shared" si="17"/>
        <v>42.669999999999995</v>
      </c>
      <c r="L128" s="102">
        <f t="shared" si="18"/>
        <v>0</v>
      </c>
      <c r="M128" s="105">
        <f t="shared" si="19"/>
        <v>42.669999999999995</v>
      </c>
      <c r="N128" s="105">
        <f>AVERAGE(B128:B129)*1000</f>
        <v>133</v>
      </c>
      <c r="O128" s="105">
        <f>AVERAGE(G128:G129)</f>
        <v>157.4</v>
      </c>
      <c r="P128" s="105">
        <f>AVERAGE(F128:F129)</f>
        <v>1</v>
      </c>
      <c r="Q128" s="105">
        <f>AVERAGE(D128:D129)</f>
        <v>61</v>
      </c>
      <c r="R128" s="106">
        <f t="shared" si="20"/>
        <v>2.6887743145066798</v>
      </c>
      <c r="S128" s="105">
        <f t="shared" si="21"/>
        <v>0.87161160986664321</v>
      </c>
      <c r="T128" s="105">
        <f t="shared" si="22"/>
        <v>3.2543293050041955</v>
      </c>
      <c r="U128" s="39" t="str">
        <f t="shared" si="23"/>
        <v>clays</v>
      </c>
      <c r="V128" s="107">
        <f t="shared" si="24"/>
        <v>17.724764418540612</v>
      </c>
      <c r="W128" s="107">
        <f t="shared" si="25"/>
        <v>22.325097857979884</v>
      </c>
      <c r="X128" s="107">
        <f t="shared" si="26"/>
        <v>30</v>
      </c>
    </row>
    <row r="129" spans="1:24" x14ac:dyDescent="0.2">
      <c r="A129">
        <v>2.52</v>
      </c>
      <c r="B129">
        <v>0.13300000000000001</v>
      </c>
      <c r="C129">
        <v>-1</v>
      </c>
      <c r="D129">
        <v>61</v>
      </c>
      <c r="E129" s="102">
        <v>0.6</v>
      </c>
      <c r="F129" s="102">
        <f t="shared" si="14"/>
        <v>1</v>
      </c>
      <c r="G129" s="102">
        <f t="shared" si="15"/>
        <v>157.4</v>
      </c>
      <c r="H129" s="102">
        <f>+A130-A129</f>
        <v>2.0000000000000018E-2</v>
      </c>
      <c r="I129" s="102">
        <f>+A129+H129/2</f>
        <v>2.5300000000000002</v>
      </c>
      <c r="J129" s="102">
        <f t="shared" si="16"/>
        <v>17</v>
      </c>
      <c r="K129" s="102">
        <f t="shared" si="17"/>
        <v>43.010000000000005</v>
      </c>
      <c r="L129" s="102">
        <f t="shared" si="18"/>
        <v>0</v>
      </c>
      <c r="M129" s="105">
        <f t="shared" si="19"/>
        <v>43.010000000000005</v>
      </c>
      <c r="N129" s="105">
        <f>AVERAGE(B129:B130)*1000</f>
        <v>133</v>
      </c>
      <c r="O129" s="105">
        <f>AVERAGE(G129:G130)</f>
        <v>157.4</v>
      </c>
      <c r="P129" s="105">
        <f>AVERAGE(F129:F130)</f>
        <v>1</v>
      </c>
      <c r="Q129" s="105">
        <f>AVERAGE(D129:D130)</f>
        <v>61</v>
      </c>
      <c r="R129" s="106">
        <f t="shared" si="20"/>
        <v>2.6596140432457567</v>
      </c>
      <c r="S129" s="105">
        <f t="shared" si="21"/>
        <v>0.87420229041000086</v>
      </c>
      <c r="T129" s="105">
        <f t="shared" si="22"/>
        <v>3.2592133946491915</v>
      </c>
      <c r="U129" s="39" t="str">
        <f t="shared" si="23"/>
        <v>clays</v>
      </c>
      <c r="V129" s="107">
        <f t="shared" si="24"/>
        <v>17.657904387885658</v>
      </c>
      <c r="W129" s="107">
        <f t="shared" si="25"/>
        <v>22.273004791831653</v>
      </c>
      <c r="X129" s="107">
        <f t="shared" si="26"/>
        <v>30</v>
      </c>
    </row>
    <row r="130" spans="1:24" x14ac:dyDescent="0.2">
      <c r="A130">
        <v>2.54</v>
      </c>
      <c r="B130">
        <v>0.13300000000000001</v>
      </c>
      <c r="C130">
        <v>-1</v>
      </c>
      <c r="D130">
        <v>61</v>
      </c>
      <c r="E130" s="102">
        <v>0.6</v>
      </c>
      <c r="F130" s="102">
        <f t="shared" si="14"/>
        <v>1</v>
      </c>
      <c r="G130" s="102">
        <f t="shared" si="15"/>
        <v>157.4</v>
      </c>
      <c r="H130" s="102">
        <f>+A131-A130</f>
        <v>2.0000000000000018E-2</v>
      </c>
      <c r="I130" s="102">
        <f>+A130+H130/2</f>
        <v>2.5499999999999998</v>
      </c>
      <c r="J130" s="102">
        <f t="shared" si="16"/>
        <v>17</v>
      </c>
      <c r="K130" s="102">
        <f t="shared" si="17"/>
        <v>43.349999999999994</v>
      </c>
      <c r="L130" s="102">
        <f t="shared" si="18"/>
        <v>0</v>
      </c>
      <c r="M130" s="105">
        <f t="shared" si="19"/>
        <v>43.349999999999994</v>
      </c>
      <c r="N130" s="105">
        <f>AVERAGE(B130:B131)*1000</f>
        <v>133</v>
      </c>
      <c r="O130" s="105">
        <f>AVERAGE(G130:G131)</f>
        <v>157.4</v>
      </c>
      <c r="P130" s="105">
        <f>AVERAGE(F130:F131)</f>
        <v>1</v>
      </c>
      <c r="Q130" s="105">
        <f>AVERAGE(D130:D131)</f>
        <v>61</v>
      </c>
      <c r="R130" s="106">
        <f t="shared" si="20"/>
        <v>2.6309111880046143</v>
      </c>
      <c r="S130" s="105">
        <f t="shared" si="21"/>
        <v>0.87680841736080661</v>
      </c>
      <c r="T130" s="105">
        <f t="shared" si="22"/>
        <v>3.2640771484654314</v>
      </c>
      <c r="U130" s="39" t="str">
        <f t="shared" si="23"/>
        <v>clays</v>
      </c>
      <c r="V130" s="107">
        <f t="shared" si="24"/>
        <v>17.591521695029986</v>
      </c>
      <c r="W130" s="107">
        <f t="shared" si="25"/>
        <v>22.221168065804825</v>
      </c>
      <c r="X130" s="107">
        <f t="shared" si="26"/>
        <v>30</v>
      </c>
    </row>
    <row r="131" spans="1:24" x14ac:dyDescent="0.2">
      <c r="A131">
        <v>2.56</v>
      </c>
      <c r="B131">
        <v>0.13300000000000001</v>
      </c>
      <c r="C131">
        <v>-1</v>
      </c>
      <c r="D131">
        <v>61</v>
      </c>
      <c r="E131" s="102">
        <v>0.6</v>
      </c>
      <c r="F131" s="102">
        <f t="shared" si="14"/>
        <v>1</v>
      </c>
      <c r="G131" s="102">
        <f t="shared" si="15"/>
        <v>157.4</v>
      </c>
      <c r="H131" s="102">
        <f>+A132-A131</f>
        <v>2.0000000000000018E-2</v>
      </c>
      <c r="I131" s="102">
        <f>+A131+H131/2</f>
        <v>2.5700000000000003</v>
      </c>
      <c r="J131" s="102">
        <f t="shared" si="16"/>
        <v>17</v>
      </c>
      <c r="K131" s="102">
        <f t="shared" si="17"/>
        <v>43.690000000000005</v>
      </c>
      <c r="L131" s="102">
        <f t="shared" si="18"/>
        <v>0</v>
      </c>
      <c r="M131" s="105">
        <f t="shared" si="19"/>
        <v>43.690000000000005</v>
      </c>
      <c r="N131" s="105">
        <f>AVERAGE(B131:B132)*1000</f>
        <v>123.5</v>
      </c>
      <c r="O131" s="105">
        <f>AVERAGE(G131:G132)</f>
        <v>148.10000000000002</v>
      </c>
      <c r="P131" s="105">
        <f>AVERAGE(F131:F132)</f>
        <v>1</v>
      </c>
      <c r="Q131" s="105">
        <f>AVERAGE(D131:D132)</f>
        <v>61.5</v>
      </c>
      <c r="R131" s="106">
        <f t="shared" si="20"/>
        <v>2.3897917143511105</v>
      </c>
      <c r="S131" s="105">
        <f t="shared" si="21"/>
        <v>0.95776266641126295</v>
      </c>
      <c r="T131" s="105">
        <f t="shared" si="22"/>
        <v>3.3168144546265346</v>
      </c>
      <c r="U131" s="39" t="str">
        <f t="shared" si="23"/>
        <v>clays</v>
      </c>
      <c r="V131" s="107">
        <f t="shared" si="24"/>
        <v>17.010156955730903</v>
      </c>
      <c r="W131" s="107">
        <f t="shared" si="25"/>
        <v>21.761960561580949</v>
      </c>
      <c r="X131" s="107">
        <f t="shared" si="26"/>
        <v>30</v>
      </c>
    </row>
    <row r="132" spans="1:24" x14ac:dyDescent="0.2">
      <c r="A132">
        <v>2.58</v>
      </c>
      <c r="B132">
        <v>0.114</v>
      </c>
      <c r="C132">
        <v>-1</v>
      </c>
      <c r="D132">
        <v>62</v>
      </c>
      <c r="E132" s="102">
        <v>0.6</v>
      </c>
      <c r="F132" s="102">
        <f t="shared" ref="F132:F195" si="27">IF(C132=0,1,ABS(C132))</f>
        <v>1</v>
      </c>
      <c r="G132" s="102">
        <f t="shared" ref="G132:G195" si="28">+B132*1000+D132*(1-E132)</f>
        <v>138.80000000000001</v>
      </c>
      <c r="H132" s="102">
        <f>+A133-A132</f>
        <v>2.0000000000000018E-2</v>
      </c>
      <c r="I132" s="102">
        <f>+A132+H132/2</f>
        <v>2.59</v>
      </c>
      <c r="J132" s="102">
        <f t="shared" ref="J132:J195" si="29">IF(I132&lt;$B$1,17,19)</f>
        <v>17</v>
      </c>
      <c r="K132" s="102">
        <f t="shared" ref="K132:K195" si="30">+J132*I132</f>
        <v>44.03</v>
      </c>
      <c r="L132" s="102">
        <f t="shared" ref="L132:L195" si="31">IF(I132&lt;$B$1,0,9.81*(I132-$B$1))</f>
        <v>0</v>
      </c>
      <c r="M132" s="105">
        <f t="shared" ref="M132:M195" si="32">+K132-L132</f>
        <v>44.03</v>
      </c>
      <c r="N132" s="105">
        <f>AVERAGE(B132:B133)*1000</f>
        <v>123.5</v>
      </c>
      <c r="O132" s="105">
        <f>AVERAGE(G132:G133)</f>
        <v>148.30000000000001</v>
      </c>
      <c r="P132" s="105">
        <f>AVERAGE(F132:F133)</f>
        <v>1</v>
      </c>
      <c r="Q132" s="105">
        <f>AVERAGE(D132:D133)</f>
        <v>62</v>
      </c>
      <c r="R132" s="106">
        <f t="shared" ref="R132:R195" si="33">(O132-K132)/M132</f>
        <v>2.3681580740404273</v>
      </c>
      <c r="S132" s="105">
        <f t="shared" ref="S132:S195" si="34">+P132/(O132-K132)*100</f>
        <v>0.95904862376522471</v>
      </c>
      <c r="T132" s="105">
        <f t="shared" ref="T132:T195" si="35">+SQRT((3.47-LOG(R132))^2+(1.22+LOG(S132))^2)</f>
        <v>3.3207068644299738</v>
      </c>
      <c r="U132" s="39" t="str">
        <f t="shared" ref="U132:U195" si="36">(IF(T132&lt;1.31, "gravelly sand to dense sand", IF(T132&lt;2.05, "sands", IF(T132&lt;2.6, "sand mixtures", IF(T132&lt;2.95, "silt mixtures", IF(T132&lt;3.6, "clays","organic clay"))))))</f>
        <v>clays</v>
      </c>
      <c r="V132" s="107">
        <f t="shared" ref="V132:V195" si="37">DEGREES(ATAN(0.373*(LOG(O132/M132)+0.29)))</f>
        <v>16.955802727775435</v>
      </c>
      <c r="W132" s="107">
        <f t="shared" ref="W132:W195" si="38">17.6+11*LOG(R132)</f>
        <v>21.71851756889523</v>
      </c>
      <c r="X132" s="107">
        <f t="shared" ref="X132:X195" si="39">IF(N132/100&lt;20, 30,IF(N132/100&lt;40,30+5/20*(N132/100-20),IF(N132/100&lt;120, 35+5/80*(N132/100-40), IF(N132/100&lt;200, 40+5/80*(N132/100-120),45))))</f>
        <v>30</v>
      </c>
    </row>
    <row r="133" spans="1:24" x14ac:dyDescent="0.2">
      <c r="A133">
        <v>2.6</v>
      </c>
      <c r="B133">
        <v>0.13300000000000001</v>
      </c>
      <c r="C133">
        <v>-1</v>
      </c>
      <c r="D133">
        <v>62</v>
      </c>
      <c r="E133" s="102">
        <v>0.6</v>
      </c>
      <c r="F133" s="102">
        <f t="shared" si="27"/>
        <v>1</v>
      </c>
      <c r="G133" s="102">
        <f t="shared" si="28"/>
        <v>157.80000000000001</v>
      </c>
      <c r="H133" s="102">
        <f>+A134-A133</f>
        <v>2.0000000000000018E-2</v>
      </c>
      <c r="I133" s="102">
        <f>+A133+H133/2</f>
        <v>2.6100000000000003</v>
      </c>
      <c r="J133" s="102">
        <f t="shared" si="29"/>
        <v>17</v>
      </c>
      <c r="K133" s="102">
        <f t="shared" si="30"/>
        <v>44.370000000000005</v>
      </c>
      <c r="L133" s="102">
        <f t="shared" si="31"/>
        <v>0</v>
      </c>
      <c r="M133" s="105">
        <f t="shared" si="32"/>
        <v>44.370000000000005</v>
      </c>
      <c r="N133" s="105">
        <f>AVERAGE(B133:B134)*1000</f>
        <v>142.50000000000003</v>
      </c>
      <c r="O133" s="105">
        <f>AVERAGE(G133:G134)</f>
        <v>167.5</v>
      </c>
      <c r="P133" s="105">
        <f>AVERAGE(F133:F134)</f>
        <v>1</v>
      </c>
      <c r="Q133" s="105">
        <f>AVERAGE(D133:D134)</f>
        <v>62.5</v>
      </c>
      <c r="R133" s="106">
        <f t="shared" si="33"/>
        <v>2.7750732476898801</v>
      </c>
      <c r="S133" s="105">
        <f t="shared" si="34"/>
        <v>0.81214976041582077</v>
      </c>
      <c r="T133" s="105">
        <f t="shared" si="35"/>
        <v>3.2306571027042854</v>
      </c>
      <c r="U133" s="39" t="str">
        <f t="shared" si="36"/>
        <v>clays</v>
      </c>
      <c r="V133" s="107">
        <f t="shared" si="37"/>
        <v>17.919296793894532</v>
      </c>
      <c r="W133" s="107">
        <f t="shared" si="38"/>
        <v>22.476018958306796</v>
      </c>
      <c r="X133" s="107">
        <f t="shared" si="39"/>
        <v>30</v>
      </c>
    </row>
    <row r="134" spans="1:24" x14ac:dyDescent="0.2">
      <c r="A134">
        <v>2.62</v>
      </c>
      <c r="B134">
        <v>0.152</v>
      </c>
      <c r="C134">
        <v>-1</v>
      </c>
      <c r="D134">
        <v>63</v>
      </c>
      <c r="E134" s="102">
        <v>0.6</v>
      </c>
      <c r="F134" s="102">
        <f t="shared" si="27"/>
        <v>1</v>
      </c>
      <c r="G134" s="102">
        <f t="shared" si="28"/>
        <v>177.2</v>
      </c>
      <c r="H134" s="102">
        <f>+A135-A134</f>
        <v>2.0000000000000018E-2</v>
      </c>
      <c r="I134" s="102">
        <f>+A134+H134/2</f>
        <v>2.63</v>
      </c>
      <c r="J134" s="102">
        <f t="shared" si="29"/>
        <v>17</v>
      </c>
      <c r="K134" s="102">
        <f t="shared" si="30"/>
        <v>44.71</v>
      </c>
      <c r="L134" s="102">
        <f t="shared" si="31"/>
        <v>0</v>
      </c>
      <c r="M134" s="105">
        <f t="shared" si="32"/>
        <v>44.71</v>
      </c>
      <c r="N134" s="105">
        <f>AVERAGE(B134:B135)*1000</f>
        <v>152</v>
      </c>
      <c r="O134" s="105">
        <f>AVERAGE(G134:G135)</f>
        <v>177</v>
      </c>
      <c r="P134" s="105">
        <f>AVERAGE(F134:F135)</f>
        <v>1</v>
      </c>
      <c r="Q134" s="105">
        <f>AVERAGE(D134:D135)</f>
        <v>62.5</v>
      </c>
      <c r="R134" s="106">
        <f t="shared" si="33"/>
        <v>2.9588458957727575</v>
      </c>
      <c r="S134" s="105">
        <f t="shared" si="34"/>
        <v>0.75591503515004921</v>
      </c>
      <c r="T134" s="105">
        <f t="shared" si="35"/>
        <v>3.1937298063103587</v>
      </c>
      <c r="U134" s="39" t="str">
        <f t="shared" si="36"/>
        <v>clays</v>
      </c>
      <c r="V134" s="107">
        <f t="shared" si="37"/>
        <v>18.31780119363729</v>
      </c>
      <c r="W134" s="107">
        <f t="shared" si="38"/>
        <v>22.782345812460818</v>
      </c>
      <c r="X134" s="107">
        <f t="shared" si="39"/>
        <v>30</v>
      </c>
    </row>
    <row r="135" spans="1:24" x14ac:dyDescent="0.2">
      <c r="A135">
        <v>2.64</v>
      </c>
      <c r="B135">
        <v>0.152</v>
      </c>
      <c r="C135">
        <v>-1</v>
      </c>
      <c r="D135">
        <v>62</v>
      </c>
      <c r="E135" s="102">
        <v>0.6</v>
      </c>
      <c r="F135" s="102">
        <f t="shared" si="27"/>
        <v>1</v>
      </c>
      <c r="G135" s="102">
        <f t="shared" si="28"/>
        <v>176.8</v>
      </c>
      <c r="H135" s="102">
        <f>+A136-A135</f>
        <v>2.0000000000000018E-2</v>
      </c>
      <c r="I135" s="102">
        <f>+A135+H135/2</f>
        <v>2.6500000000000004</v>
      </c>
      <c r="J135" s="102">
        <f t="shared" si="29"/>
        <v>17</v>
      </c>
      <c r="K135" s="102">
        <f t="shared" si="30"/>
        <v>45.050000000000004</v>
      </c>
      <c r="L135" s="102">
        <f t="shared" si="31"/>
        <v>0</v>
      </c>
      <c r="M135" s="105">
        <f t="shared" si="32"/>
        <v>45.050000000000004</v>
      </c>
      <c r="N135" s="105">
        <f>AVERAGE(B135:B136)*1000</f>
        <v>152</v>
      </c>
      <c r="O135" s="105">
        <f>AVERAGE(G135:G136)</f>
        <v>177</v>
      </c>
      <c r="P135" s="105">
        <f>AVERAGE(F135:F136)</f>
        <v>1</v>
      </c>
      <c r="Q135" s="105">
        <f>AVERAGE(D135:D136)</f>
        <v>62.5</v>
      </c>
      <c r="R135" s="106">
        <f t="shared" si="33"/>
        <v>2.9289678135405102</v>
      </c>
      <c r="S135" s="105">
        <f t="shared" si="34"/>
        <v>0.75786282682834405</v>
      </c>
      <c r="T135" s="105">
        <f t="shared" si="35"/>
        <v>3.1982530697230294</v>
      </c>
      <c r="U135" s="39" t="str">
        <f t="shared" si="36"/>
        <v>clays</v>
      </c>
      <c r="V135" s="107">
        <f t="shared" si="37"/>
        <v>18.254409075807484</v>
      </c>
      <c r="W135" s="107">
        <f t="shared" si="38"/>
        <v>22.733860591650853</v>
      </c>
      <c r="X135" s="107">
        <f t="shared" si="39"/>
        <v>30</v>
      </c>
    </row>
    <row r="136" spans="1:24" x14ac:dyDescent="0.2">
      <c r="A136">
        <v>2.66</v>
      </c>
      <c r="B136">
        <v>0.152</v>
      </c>
      <c r="C136">
        <v>-1</v>
      </c>
      <c r="D136">
        <v>63</v>
      </c>
      <c r="E136" s="102">
        <v>0.6</v>
      </c>
      <c r="F136" s="102">
        <f t="shared" si="27"/>
        <v>1</v>
      </c>
      <c r="G136" s="102">
        <f t="shared" si="28"/>
        <v>177.2</v>
      </c>
      <c r="H136" s="102">
        <f>+A137-A136</f>
        <v>2.0000000000000018E-2</v>
      </c>
      <c r="I136" s="102">
        <f>+A136+H136/2</f>
        <v>2.67</v>
      </c>
      <c r="J136" s="102">
        <f t="shared" si="29"/>
        <v>17</v>
      </c>
      <c r="K136" s="102">
        <f t="shared" si="30"/>
        <v>45.39</v>
      </c>
      <c r="L136" s="102">
        <f t="shared" si="31"/>
        <v>0</v>
      </c>
      <c r="M136" s="105">
        <f t="shared" si="32"/>
        <v>45.39</v>
      </c>
      <c r="N136" s="105">
        <f>AVERAGE(B136:B137)*1000</f>
        <v>152</v>
      </c>
      <c r="O136" s="105">
        <f>AVERAGE(G136:G137)</f>
        <v>177</v>
      </c>
      <c r="P136" s="105">
        <f>AVERAGE(F136:F137)</f>
        <v>1</v>
      </c>
      <c r="Q136" s="105">
        <f>AVERAGE(D136:D137)</f>
        <v>62.5</v>
      </c>
      <c r="R136" s="106">
        <f t="shared" si="33"/>
        <v>2.8995373430270988</v>
      </c>
      <c r="S136" s="105">
        <f t="shared" si="34"/>
        <v>0.7598206823189726</v>
      </c>
      <c r="T136" s="105">
        <f t="shared" si="35"/>
        <v>3.2027568687085455</v>
      </c>
      <c r="U136" s="39" t="str">
        <f t="shared" si="36"/>
        <v>clays</v>
      </c>
      <c r="V136" s="107">
        <f t="shared" si="37"/>
        <v>18.191447814335024</v>
      </c>
      <c r="W136" s="107">
        <f t="shared" si="38"/>
        <v>22.685615770199345</v>
      </c>
      <c r="X136" s="107">
        <f t="shared" si="39"/>
        <v>30</v>
      </c>
    </row>
    <row r="137" spans="1:24" x14ac:dyDescent="0.2">
      <c r="A137">
        <v>2.68</v>
      </c>
      <c r="B137">
        <v>0.152</v>
      </c>
      <c r="C137">
        <v>-1</v>
      </c>
      <c r="D137">
        <v>62</v>
      </c>
      <c r="E137" s="102">
        <v>0.6</v>
      </c>
      <c r="F137" s="102">
        <f t="shared" si="27"/>
        <v>1</v>
      </c>
      <c r="G137" s="102">
        <f t="shared" si="28"/>
        <v>176.8</v>
      </c>
      <c r="H137" s="102">
        <f>+A138-A137</f>
        <v>2.0000000000000018E-2</v>
      </c>
      <c r="I137" s="102">
        <f>+A137+H137/2</f>
        <v>2.6900000000000004</v>
      </c>
      <c r="J137" s="102">
        <f t="shared" si="29"/>
        <v>17</v>
      </c>
      <c r="K137" s="102">
        <f t="shared" si="30"/>
        <v>45.730000000000004</v>
      </c>
      <c r="L137" s="102">
        <f t="shared" si="31"/>
        <v>0</v>
      </c>
      <c r="M137" s="105">
        <f t="shared" si="32"/>
        <v>45.730000000000004</v>
      </c>
      <c r="N137" s="105">
        <f>AVERAGE(B137:B138)*1000</f>
        <v>152</v>
      </c>
      <c r="O137" s="105">
        <f>AVERAGE(G137:G138)</f>
        <v>176.8</v>
      </c>
      <c r="P137" s="105">
        <f>AVERAGE(F137:F138)</f>
        <v>1</v>
      </c>
      <c r="Q137" s="105">
        <f>AVERAGE(D137:D138)</f>
        <v>62</v>
      </c>
      <c r="R137" s="106">
        <f t="shared" si="33"/>
        <v>2.8661710037174717</v>
      </c>
      <c r="S137" s="105">
        <f t="shared" si="34"/>
        <v>0.76295109483482115</v>
      </c>
      <c r="T137" s="105">
        <f t="shared" si="35"/>
        <v>3.2080909624248668</v>
      </c>
      <c r="U137" s="39" t="str">
        <f t="shared" si="36"/>
        <v>clays</v>
      </c>
      <c r="V137" s="107">
        <f t="shared" si="37"/>
        <v>18.119433419453078</v>
      </c>
      <c r="W137" s="107">
        <f t="shared" si="38"/>
        <v>22.63032307853404</v>
      </c>
      <c r="X137" s="107">
        <f t="shared" si="39"/>
        <v>30</v>
      </c>
    </row>
    <row r="138" spans="1:24" x14ac:dyDescent="0.2">
      <c r="A138">
        <v>2.7</v>
      </c>
      <c r="B138">
        <v>0.152</v>
      </c>
      <c r="C138">
        <v>-1</v>
      </c>
      <c r="D138">
        <v>62</v>
      </c>
      <c r="E138" s="102">
        <v>0.6</v>
      </c>
      <c r="F138" s="102">
        <f t="shared" si="27"/>
        <v>1</v>
      </c>
      <c r="G138" s="102">
        <f t="shared" si="28"/>
        <v>176.8</v>
      </c>
      <c r="H138" s="102">
        <f>+A139-A138</f>
        <v>2.0000000000000018E-2</v>
      </c>
      <c r="I138" s="102">
        <f>+A138+H138/2</f>
        <v>2.71</v>
      </c>
      <c r="J138" s="102">
        <f t="shared" si="29"/>
        <v>17</v>
      </c>
      <c r="K138" s="102">
        <f t="shared" si="30"/>
        <v>46.07</v>
      </c>
      <c r="L138" s="102">
        <f t="shared" si="31"/>
        <v>0</v>
      </c>
      <c r="M138" s="105">
        <f t="shared" si="32"/>
        <v>46.07</v>
      </c>
      <c r="N138" s="105">
        <f>AVERAGE(B138:B139)*1000</f>
        <v>152</v>
      </c>
      <c r="O138" s="105">
        <f>AVERAGE(G138:G139)</f>
        <v>176.8</v>
      </c>
      <c r="P138" s="105">
        <f>AVERAGE(F138:F139)</f>
        <v>1</v>
      </c>
      <c r="Q138" s="105">
        <f>AVERAGE(D138:D139)</f>
        <v>62</v>
      </c>
      <c r="R138" s="106">
        <f t="shared" si="33"/>
        <v>2.8376383763837643</v>
      </c>
      <c r="S138" s="105">
        <f t="shared" si="34"/>
        <v>0.76493536296182962</v>
      </c>
      <c r="T138" s="105">
        <f t="shared" si="35"/>
        <v>3.2125590629209122</v>
      </c>
      <c r="U138" s="39" t="str">
        <f t="shared" si="36"/>
        <v>clays</v>
      </c>
      <c r="V138" s="107">
        <f t="shared" si="37"/>
        <v>18.057309313093441</v>
      </c>
      <c r="W138" s="107">
        <f t="shared" si="38"/>
        <v>22.582527538197279</v>
      </c>
      <c r="X138" s="107">
        <f t="shared" si="39"/>
        <v>30</v>
      </c>
    </row>
    <row r="139" spans="1:24" x14ac:dyDescent="0.2">
      <c r="A139">
        <v>2.72</v>
      </c>
      <c r="B139">
        <v>0.152</v>
      </c>
      <c r="C139">
        <v>-1</v>
      </c>
      <c r="D139">
        <v>62</v>
      </c>
      <c r="E139" s="102">
        <v>0.6</v>
      </c>
      <c r="F139" s="102">
        <f t="shared" si="27"/>
        <v>1</v>
      </c>
      <c r="G139" s="102">
        <f t="shared" si="28"/>
        <v>176.8</v>
      </c>
      <c r="H139" s="102">
        <f>+A140-A139</f>
        <v>2.0000000000000018E-2</v>
      </c>
      <c r="I139" s="102">
        <f>+A139+H139/2</f>
        <v>2.7300000000000004</v>
      </c>
      <c r="J139" s="102">
        <f t="shared" si="29"/>
        <v>17</v>
      </c>
      <c r="K139" s="102">
        <f t="shared" si="30"/>
        <v>46.410000000000011</v>
      </c>
      <c r="L139" s="102">
        <f t="shared" si="31"/>
        <v>0</v>
      </c>
      <c r="M139" s="105">
        <f t="shared" si="32"/>
        <v>46.410000000000011</v>
      </c>
      <c r="N139" s="105">
        <f>AVERAGE(B139:B140)*1000</f>
        <v>142.50000000000003</v>
      </c>
      <c r="O139" s="105">
        <f>AVERAGE(G139:G140)</f>
        <v>167.10000000000002</v>
      </c>
      <c r="P139" s="105">
        <f>AVERAGE(F139:F140)</f>
        <v>1</v>
      </c>
      <c r="Q139" s="105">
        <f>AVERAGE(D139:D140)</f>
        <v>61.5</v>
      </c>
      <c r="R139" s="106">
        <f t="shared" si="33"/>
        <v>2.6005171299288943</v>
      </c>
      <c r="S139" s="105">
        <f t="shared" si="34"/>
        <v>0.82856906123125362</v>
      </c>
      <c r="T139" s="105">
        <f t="shared" si="35"/>
        <v>3.2601307304212472</v>
      </c>
      <c r="U139" s="39" t="str">
        <f t="shared" si="36"/>
        <v>clays</v>
      </c>
      <c r="V139" s="107">
        <f t="shared" si="37"/>
        <v>17.520599291502137</v>
      </c>
      <c r="W139" s="107">
        <f t="shared" si="38"/>
        <v>22.165656907590833</v>
      </c>
      <c r="X139" s="107">
        <f t="shared" si="39"/>
        <v>30</v>
      </c>
    </row>
    <row r="140" spans="1:24" x14ac:dyDescent="0.2">
      <c r="A140">
        <v>2.74</v>
      </c>
      <c r="B140">
        <v>0.13300000000000001</v>
      </c>
      <c r="C140">
        <v>-1</v>
      </c>
      <c r="D140">
        <v>61</v>
      </c>
      <c r="E140" s="102">
        <v>0.6</v>
      </c>
      <c r="F140" s="102">
        <f t="shared" si="27"/>
        <v>1</v>
      </c>
      <c r="G140" s="102">
        <f t="shared" si="28"/>
        <v>157.4</v>
      </c>
      <c r="H140" s="102">
        <f>+A141-A140</f>
        <v>1.9999999999999574E-2</v>
      </c>
      <c r="I140" s="102">
        <f>+A140+H140/2</f>
        <v>2.75</v>
      </c>
      <c r="J140" s="102">
        <f t="shared" si="29"/>
        <v>17</v>
      </c>
      <c r="K140" s="102">
        <f t="shared" si="30"/>
        <v>46.75</v>
      </c>
      <c r="L140" s="102">
        <f t="shared" si="31"/>
        <v>0</v>
      </c>
      <c r="M140" s="105">
        <f t="shared" si="32"/>
        <v>46.75</v>
      </c>
      <c r="N140" s="105">
        <f>AVERAGE(B140:B141)*1000</f>
        <v>133</v>
      </c>
      <c r="O140" s="105">
        <f>AVERAGE(G140:G141)</f>
        <v>157.19999999999999</v>
      </c>
      <c r="P140" s="105">
        <f>AVERAGE(F140:F141)</f>
        <v>1</v>
      </c>
      <c r="Q140" s="105">
        <f>AVERAGE(D140:D141)</f>
        <v>60.5</v>
      </c>
      <c r="R140" s="106">
        <f t="shared" si="33"/>
        <v>2.3625668449197859</v>
      </c>
      <c r="S140" s="105">
        <f t="shared" si="34"/>
        <v>0.90538705296514277</v>
      </c>
      <c r="T140" s="105">
        <f t="shared" si="35"/>
        <v>3.3126981334356742</v>
      </c>
      <c r="U140" s="39" t="str">
        <f t="shared" si="36"/>
        <v>clays</v>
      </c>
      <c r="V140" s="107">
        <f t="shared" si="37"/>
        <v>16.941692919554061</v>
      </c>
      <c r="W140" s="107">
        <f t="shared" si="38"/>
        <v>21.707225154988087</v>
      </c>
      <c r="X140" s="107">
        <f t="shared" si="39"/>
        <v>30</v>
      </c>
    </row>
    <row r="141" spans="1:24" x14ac:dyDescent="0.2">
      <c r="A141">
        <v>2.76</v>
      </c>
      <c r="B141">
        <v>0.13300000000000001</v>
      </c>
      <c r="C141">
        <v>-1</v>
      </c>
      <c r="D141">
        <v>60</v>
      </c>
      <c r="E141" s="102">
        <v>0.6</v>
      </c>
      <c r="F141" s="102">
        <f t="shared" si="27"/>
        <v>1</v>
      </c>
      <c r="G141" s="102">
        <f t="shared" si="28"/>
        <v>157</v>
      </c>
      <c r="H141" s="102">
        <f>+A142-A141</f>
        <v>2.0000000000000018E-2</v>
      </c>
      <c r="I141" s="102">
        <f>+A141+H141/2</f>
        <v>2.7699999999999996</v>
      </c>
      <c r="J141" s="102">
        <f t="shared" si="29"/>
        <v>17</v>
      </c>
      <c r="K141" s="102">
        <f t="shared" si="30"/>
        <v>47.089999999999989</v>
      </c>
      <c r="L141" s="102">
        <f t="shared" si="31"/>
        <v>0</v>
      </c>
      <c r="M141" s="105">
        <f t="shared" si="32"/>
        <v>47.089999999999989</v>
      </c>
      <c r="N141" s="105">
        <f>AVERAGE(B141:B142)*1000</f>
        <v>133</v>
      </c>
      <c r="O141" s="105">
        <f>AVERAGE(G141:G142)</f>
        <v>156.80000000000001</v>
      </c>
      <c r="P141" s="105">
        <f>AVERAGE(F141:F142)</f>
        <v>1</v>
      </c>
      <c r="Q141" s="105">
        <f>AVERAGE(D141:D142)</f>
        <v>59.5</v>
      </c>
      <c r="R141" s="106">
        <f t="shared" si="33"/>
        <v>2.3297940114674041</v>
      </c>
      <c r="S141" s="105">
        <f t="shared" si="34"/>
        <v>0.91149393856530836</v>
      </c>
      <c r="T141" s="105">
        <f t="shared" si="35"/>
        <v>3.3194062023420625</v>
      </c>
      <c r="U141" s="39" t="str">
        <f t="shared" si="36"/>
        <v>clays</v>
      </c>
      <c r="V141" s="107">
        <f t="shared" si="37"/>
        <v>16.858470933946773</v>
      </c>
      <c r="W141" s="107">
        <f t="shared" si="38"/>
        <v>21.64049277076483</v>
      </c>
      <c r="X141" s="107">
        <f t="shared" si="39"/>
        <v>30</v>
      </c>
    </row>
    <row r="142" spans="1:24" x14ac:dyDescent="0.2">
      <c r="A142">
        <v>2.78</v>
      </c>
      <c r="B142">
        <v>0.13300000000000001</v>
      </c>
      <c r="C142">
        <v>-1</v>
      </c>
      <c r="D142">
        <v>59</v>
      </c>
      <c r="E142" s="102">
        <v>0.6</v>
      </c>
      <c r="F142" s="102">
        <f t="shared" si="27"/>
        <v>1</v>
      </c>
      <c r="G142" s="102">
        <f t="shared" si="28"/>
        <v>156.6</v>
      </c>
      <c r="H142" s="102">
        <f>+A143-A142</f>
        <v>2.0000000000000018E-2</v>
      </c>
      <c r="I142" s="102">
        <f>+A142+H142/2</f>
        <v>2.79</v>
      </c>
      <c r="J142" s="102">
        <f t="shared" si="29"/>
        <v>17</v>
      </c>
      <c r="K142" s="102">
        <f t="shared" si="30"/>
        <v>47.43</v>
      </c>
      <c r="L142" s="102">
        <f t="shared" si="31"/>
        <v>0</v>
      </c>
      <c r="M142" s="105">
        <f t="shared" si="32"/>
        <v>47.43</v>
      </c>
      <c r="N142" s="105">
        <f>AVERAGE(B142:B143)*1000</f>
        <v>123.5</v>
      </c>
      <c r="O142" s="105">
        <f>AVERAGE(G142:G143)</f>
        <v>147.30000000000001</v>
      </c>
      <c r="P142" s="105">
        <f>AVERAGE(F142:F143)</f>
        <v>1</v>
      </c>
      <c r="Q142" s="105">
        <f>AVERAGE(D142:D143)</f>
        <v>59.5</v>
      </c>
      <c r="R142" s="106">
        <f t="shared" si="33"/>
        <v>2.1056293485135993</v>
      </c>
      <c r="S142" s="105">
        <f t="shared" si="34"/>
        <v>1.0013016921998599</v>
      </c>
      <c r="T142" s="105">
        <f t="shared" si="35"/>
        <v>3.375053200465814</v>
      </c>
      <c r="U142" s="39" t="str">
        <f t="shared" si="36"/>
        <v>clays</v>
      </c>
      <c r="V142" s="107">
        <f t="shared" si="37"/>
        <v>16.264172432257844</v>
      </c>
      <c r="W142" s="107">
        <f t="shared" si="38"/>
        <v>21.157201177469044</v>
      </c>
      <c r="X142" s="107">
        <f t="shared" si="39"/>
        <v>30</v>
      </c>
    </row>
    <row r="143" spans="1:24" x14ac:dyDescent="0.2">
      <c r="A143">
        <v>2.8</v>
      </c>
      <c r="B143">
        <v>0.114</v>
      </c>
      <c r="C143">
        <v>-1</v>
      </c>
      <c r="D143">
        <v>60</v>
      </c>
      <c r="E143" s="102">
        <v>0.6</v>
      </c>
      <c r="F143" s="102">
        <f t="shared" si="27"/>
        <v>1</v>
      </c>
      <c r="G143" s="102">
        <f t="shared" si="28"/>
        <v>138</v>
      </c>
      <c r="H143" s="102">
        <f>+A144-A143</f>
        <v>2.0000000000000018E-2</v>
      </c>
      <c r="I143" s="102">
        <f>+A143+H143/2</f>
        <v>2.8099999999999996</v>
      </c>
      <c r="J143" s="102">
        <f t="shared" si="29"/>
        <v>17</v>
      </c>
      <c r="K143" s="102">
        <f t="shared" si="30"/>
        <v>47.769999999999996</v>
      </c>
      <c r="L143" s="102">
        <f t="shared" si="31"/>
        <v>0</v>
      </c>
      <c r="M143" s="105">
        <f t="shared" si="32"/>
        <v>47.769999999999996</v>
      </c>
      <c r="N143" s="105">
        <f>AVERAGE(B143:B144)*1000</f>
        <v>114</v>
      </c>
      <c r="O143" s="105">
        <f>AVERAGE(G143:G144)</f>
        <v>138.19999999999999</v>
      </c>
      <c r="P143" s="105">
        <f>AVERAGE(F143:F144)</f>
        <v>1</v>
      </c>
      <c r="Q143" s="105">
        <f>AVERAGE(D143:D144)</f>
        <v>60.5</v>
      </c>
      <c r="R143" s="106">
        <f t="shared" si="33"/>
        <v>1.8930290977601005</v>
      </c>
      <c r="S143" s="105">
        <f t="shared" si="34"/>
        <v>1.105827712042464</v>
      </c>
      <c r="T143" s="105">
        <f t="shared" si="35"/>
        <v>3.4338244849340542</v>
      </c>
      <c r="U143" s="39" t="str">
        <f t="shared" si="36"/>
        <v>clays</v>
      </c>
      <c r="V143" s="107">
        <f t="shared" si="37"/>
        <v>15.655772289579675</v>
      </c>
      <c r="W143" s="107">
        <f t="shared" si="38"/>
        <v>20.648730185136248</v>
      </c>
      <c r="X143" s="107">
        <f t="shared" si="39"/>
        <v>30</v>
      </c>
    </row>
    <row r="144" spans="1:24" x14ac:dyDescent="0.2">
      <c r="A144">
        <v>2.82</v>
      </c>
      <c r="B144">
        <v>0.114</v>
      </c>
      <c r="C144">
        <v>-1</v>
      </c>
      <c r="D144">
        <v>61</v>
      </c>
      <c r="E144" s="102">
        <v>0.6</v>
      </c>
      <c r="F144" s="102">
        <f t="shared" si="27"/>
        <v>1</v>
      </c>
      <c r="G144" s="102">
        <f t="shared" si="28"/>
        <v>138.4</v>
      </c>
      <c r="H144" s="102">
        <f>+A145-A144</f>
        <v>2.0000000000000018E-2</v>
      </c>
      <c r="I144" s="102">
        <f>+A144+H144/2</f>
        <v>2.83</v>
      </c>
      <c r="J144" s="102">
        <f t="shared" si="29"/>
        <v>17</v>
      </c>
      <c r="K144" s="102">
        <f t="shared" si="30"/>
        <v>48.11</v>
      </c>
      <c r="L144" s="102">
        <f t="shared" si="31"/>
        <v>0</v>
      </c>
      <c r="M144" s="105">
        <f t="shared" si="32"/>
        <v>48.11</v>
      </c>
      <c r="N144" s="105">
        <f>AVERAGE(B144:B145)*1000</f>
        <v>114</v>
      </c>
      <c r="O144" s="105">
        <f>AVERAGE(G144:G145)</f>
        <v>138.4</v>
      </c>
      <c r="P144" s="105">
        <f>AVERAGE(F144:F145)</f>
        <v>1</v>
      </c>
      <c r="Q144" s="105">
        <f>AVERAGE(D144:D145)</f>
        <v>61</v>
      </c>
      <c r="R144" s="106">
        <f t="shared" si="33"/>
        <v>1.8767408023279986</v>
      </c>
      <c r="S144" s="105">
        <f t="shared" si="34"/>
        <v>1.1075423634954036</v>
      </c>
      <c r="T144" s="105">
        <f t="shared" si="35"/>
        <v>3.437561807599514</v>
      </c>
      <c r="U144" s="39" t="str">
        <f t="shared" si="36"/>
        <v>clays</v>
      </c>
      <c r="V144" s="107">
        <f t="shared" si="37"/>
        <v>15.607173005355381</v>
      </c>
      <c r="W144" s="107">
        <f t="shared" si="38"/>
        <v>20.607447257327568</v>
      </c>
      <c r="X144" s="107">
        <f t="shared" si="39"/>
        <v>30</v>
      </c>
    </row>
    <row r="145" spans="1:24" x14ac:dyDescent="0.2">
      <c r="A145">
        <v>2.84</v>
      </c>
      <c r="B145">
        <v>0.114</v>
      </c>
      <c r="C145">
        <v>-1</v>
      </c>
      <c r="D145">
        <v>61</v>
      </c>
      <c r="E145" s="102">
        <v>0.6</v>
      </c>
      <c r="F145" s="102">
        <f t="shared" si="27"/>
        <v>1</v>
      </c>
      <c r="G145" s="102">
        <f t="shared" si="28"/>
        <v>138.4</v>
      </c>
      <c r="H145" s="102">
        <f>+A146-A145</f>
        <v>2.0000000000000018E-2</v>
      </c>
      <c r="I145" s="102">
        <f>+A145+H145/2</f>
        <v>2.8499999999999996</v>
      </c>
      <c r="J145" s="102">
        <f t="shared" si="29"/>
        <v>17</v>
      </c>
      <c r="K145" s="102">
        <f t="shared" si="30"/>
        <v>48.449999999999996</v>
      </c>
      <c r="L145" s="102">
        <f t="shared" si="31"/>
        <v>0</v>
      </c>
      <c r="M145" s="105">
        <f t="shared" si="32"/>
        <v>48.449999999999996</v>
      </c>
      <c r="N145" s="105">
        <f>AVERAGE(B145:B146)*1000</f>
        <v>104.50000000000001</v>
      </c>
      <c r="O145" s="105">
        <f>AVERAGE(G145:G146)</f>
        <v>129.30000000000001</v>
      </c>
      <c r="P145" s="105">
        <f>AVERAGE(F145:F146)</f>
        <v>1</v>
      </c>
      <c r="Q145" s="105">
        <f>AVERAGE(D145:D146)</f>
        <v>62</v>
      </c>
      <c r="R145" s="106">
        <f t="shared" si="33"/>
        <v>1.6687306501547994</v>
      </c>
      <c r="S145" s="105">
        <f t="shared" si="34"/>
        <v>1.2368583797155224</v>
      </c>
      <c r="T145" s="105">
        <f t="shared" si="35"/>
        <v>3.5027387619355386</v>
      </c>
      <c r="U145" s="39" t="str">
        <f t="shared" si="36"/>
        <v>clays</v>
      </c>
      <c r="V145" s="107">
        <f t="shared" si="37"/>
        <v>14.958962120221583</v>
      </c>
      <c r="W145" s="107">
        <f t="shared" si="38"/>
        <v>20.046248671411998</v>
      </c>
      <c r="X145" s="107">
        <f t="shared" si="39"/>
        <v>30</v>
      </c>
    </row>
    <row r="146" spans="1:24" x14ac:dyDescent="0.2">
      <c r="A146">
        <v>2.86</v>
      </c>
      <c r="B146">
        <v>9.5000000000000001E-2</v>
      </c>
      <c r="C146">
        <v>-1</v>
      </c>
      <c r="D146">
        <v>63</v>
      </c>
      <c r="E146" s="102">
        <v>0.6</v>
      </c>
      <c r="F146" s="102">
        <f t="shared" si="27"/>
        <v>1</v>
      </c>
      <c r="G146" s="102">
        <f t="shared" si="28"/>
        <v>120.2</v>
      </c>
      <c r="H146" s="102">
        <f>+A147-A146</f>
        <v>2.0000000000000018E-2</v>
      </c>
      <c r="I146" s="102">
        <f>+A146+H146/2</f>
        <v>2.87</v>
      </c>
      <c r="J146" s="102">
        <f t="shared" si="29"/>
        <v>17</v>
      </c>
      <c r="K146" s="102">
        <f t="shared" si="30"/>
        <v>48.79</v>
      </c>
      <c r="L146" s="102">
        <f t="shared" si="31"/>
        <v>0</v>
      </c>
      <c r="M146" s="105">
        <f t="shared" si="32"/>
        <v>48.79</v>
      </c>
      <c r="N146" s="105">
        <f>AVERAGE(B146:B147)*1000</f>
        <v>95</v>
      </c>
      <c r="O146" s="105">
        <f>AVERAGE(G146:G147)</f>
        <v>120.4</v>
      </c>
      <c r="P146" s="105">
        <f>AVERAGE(F146:F147)</f>
        <v>1</v>
      </c>
      <c r="Q146" s="105">
        <f>AVERAGE(D146:D147)</f>
        <v>63.5</v>
      </c>
      <c r="R146" s="106">
        <f t="shared" si="33"/>
        <v>1.4677187948350074</v>
      </c>
      <c r="S146" s="105">
        <f t="shared" si="34"/>
        <v>1.3964530093562348</v>
      </c>
      <c r="T146" s="105">
        <f t="shared" si="35"/>
        <v>3.574278290058706</v>
      </c>
      <c r="U146" s="39" t="str">
        <f t="shared" si="36"/>
        <v>clays</v>
      </c>
      <c r="V146" s="107">
        <f t="shared" si="37"/>
        <v>14.278449897653791</v>
      </c>
      <c r="W146" s="107">
        <f t="shared" si="38"/>
        <v>19.433071411755659</v>
      </c>
      <c r="X146" s="107">
        <f t="shared" si="39"/>
        <v>30</v>
      </c>
    </row>
    <row r="147" spans="1:24" x14ac:dyDescent="0.2">
      <c r="A147">
        <v>2.88</v>
      </c>
      <c r="B147">
        <v>9.5000000000000001E-2</v>
      </c>
      <c r="C147">
        <v>-1</v>
      </c>
      <c r="D147">
        <v>64</v>
      </c>
      <c r="E147" s="102">
        <v>0.6</v>
      </c>
      <c r="F147" s="102">
        <f t="shared" si="27"/>
        <v>1</v>
      </c>
      <c r="G147" s="102">
        <f t="shared" si="28"/>
        <v>120.6</v>
      </c>
      <c r="H147" s="102">
        <f>+A148-A147</f>
        <v>2.0000000000000018E-2</v>
      </c>
      <c r="I147" s="102">
        <f>+A147+H147/2</f>
        <v>2.8899999999999997</v>
      </c>
      <c r="J147" s="102">
        <f t="shared" si="29"/>
        <v>17</v>
      </c>
      <c r="K147" s="102">
        <f t="shared" si="30"/>
        <v>49.129999999999995</v>
      </c>
      <c r="L147" s="102">
        <f t="shared" si="31"/>
        <v>0</v>
      </c>
      <c r="M147" s="105">
        <f t="shared" si="32"/>
        <v>49.129999999999995</v>
      </c>
      <c r="N147" s="105">
        <f>AVERAGE(B147:B148)*1000</f>
        <v>95</v>
      </c>
      <c r="O147" s="105">
        <f>AVERAGE(G147:G148)</f>
        <v>121.19999999999999</v>
      </c>
      <c r="P147" s="105">
        <f>AVERAGE(F147:F148)</f>
        <v>1</v>
      </c>
      <c r="Q147" s="105">
        <f>AVERAGE(D147:D148)</f>
        <v>65.5</v>
      </c>
      <c r="R147" s="106">
        <f t="shared" si="33"/>
        <v>1.4669244860573987</v>
      </c>
      <c r="S147" s="105">
        <f t="shared" si="34"/>
        <v>1.3875398917718886</v>
      </c>
      <c r="T147" s="105">
        <f t="shared" si="35"/>
        <v>3.57343454453417</v>
      </c>
      <c r="U147" s="39" t="str">
        <f t="shared" si="36"/>
        <v>clays</v>
      </c>
      <c r="V147" s="107">
        <f t="shared" si="37"/>
        <v>14.275643626388804</v>
      </c>
      <c r="W147" s="107">
        <f t="shared" si="38"/>
        <v>19.430485337170825</v>
      </c>
      <c r="X147" s="107">
        <f t="shared" si="39"/>
        <v>30</v>
      </c>
    </row>
    <row r="148" spans="1:24" x14ac:dyDescent="0.2">
      <c r="A148">
        <v>2.9</v>
      </c>
      <c r="B148">
        <v>9.5000000000000001E-2</v>
      </c>
      <c r="C148">
        <v>-1</v>
      </c>
      <c r="D148">
        <v>67</v>
      </c>
      <c r="E148" s="102">
        <v>0.6</v>
      </c>
      <c r="F148" s="102">
        <f t="shared" si="27"/>
        <v>1</v>
      </c>
      <c r="G148" s="102">
        <f t="shared" si="28"/>
        <v>121.8</v>
      </c>
      <c r="H148" s="102">
        <f>+A149-A148</f>
        <v>2.0000000000000018E-2</v>
      </c>
      <c r="I148" s="102">
        <f>+A148+H148/2</f>
        <v>2.91</v>
      </c>
      <c r="J148" s="102">
        <f t="shared" si="29"/>
        <v>17</v>
      </c>
      <c r="K148" s="102">
        <f t="shared" si="30"/>
        <v>49.47</v>
      </c>
      <c r="L148" s="102">
        <f t="shared" si="31"/>
        <v>0</v>
      </c>
      <c r="M148" s="105">
        <f t="shared" si="32"/>
        <v>49.47</v>
      </c>
      <c r="N148" s="105">
        <f>AVERAGE(B148:B149)*1000</f>
        <v>95</v>
      </c>
      <c r="O148" s="105">
        <f>AVERAGE(G148:G149)</f>
        <v>122.6</v>
      </c>
      <c r="P148" s="105">
        <f>AVERAGE(F148:F149)</f>
        <v>1</v>
      </c>
      <c r="Q148" s="105">
        <f>AVERAGE(D148:D149)</f>
        <v>69</v>
      </c>
      <c r="R148" s="106">
        <f t="shared" si="33"/>
        <v>1.4782696583788153</v>
      </c>
      <c r="S148" s="105">
        <f t="shared" si="34"/>
        <v>1.3674278681799537</v>
      </c>
      <c r="T148" s="105">
        <f t="shared" si="35"/>
        <v>3.5679269469109332</v>
      </c>
      <c r="U148" s="39" t="str">
        <f t="shared" si="36"/>
        <v>clays</v>
      </c>
      <c r="V148" s="107">
        <f t="shared" si="37"/>
        <v>14.315633751964674</v>
      </c>
      <c r="W148" s="107">
        <f t="shared" si="38"/>
        <v>19.467290293660731</v>
      </c>
      <c r="X148" s="107">
        <f t="shared" si="39"/>
        <v>30</v>
      </c>
    </row>
    <row r="149" spans="1:24" x14ac:dyDescent="0.2">
      <c r="A149">
        <v>2.92</v>
      </c>
      <c r="B149">
        <v>9.5000000000000001E-2</v>
      </c>
      <c r="C149">
        <v>-1</v>
      </c>
      <c r="D149">
        <v>71</v>
      </c>
      <c r="E149" s="102">
        <v>0.6</v>
      </c>
      <c r="F149" s="102">
        <f t="shared" si="27"/>
        <v>1</v>
      </c>
      <c r="G149" s="102">
        <f t="shared" si="28"/>
        <v>123.4</v>
      </c>
      <c r="H149" s="102">
        <f>+A150-A149</f>
        <v>2.0000000000000018E-2</v>
      </c>
      <c r="I149" s="102">
        <f>+A149+H149/2</f>
        <v>2.9299999999999997</v>
      </c>
      <c r="J149" s="102">
        <f t="shared" si="29"/>
        <v>17</v>
      </c>
      <c r="K149" s="102">
        <f t="shared" si="30"/>
        <v>49.809999999999995</v>
      </c>
      <c r="L149" s="102">
        <f t="shared" si="31"/>
        <v>0</v>
      </c>
      <c r="M149" s="105">
        <f t="shared" si="32"/>
        <v>49.809999999999995</v>
      </c>
      <c r="N149" s="105">
        <f>AVERAGE(B149:B150)*1000</f>
        <v>104.50000000000001</v>
      </c>
      <c r="O149" s="105">
        <f>AVERAGE(G149:G150)</f>
        <v>133.10000000000002</v>
      </c>
      <c r="P149" s="105">
        <f>AVERAGE(F149:F150)</f>
        <v>1</v>
      </c>
      <c r="Q149" s="105">
        <f>AVERAGE(D149:D150)</f>
        <v>71.5</v>
      </c>
      <c r="R149" s="106">
        <f t="shared" si="33"/>
        <v>1.672154185906445</v>
      </c>
      <c r="S149" s="105">
        <f t="shared" si="34"/>
        <v>1.2006243246488171</v>
      </c>
      <c r="T149" s="105">
        <f t="shared" si="35"/>
        <v>3.4970950175894906</v>
      </c>
      <c r="U149" s="39" t="str">
        <f t="shared" si="36"/>
        <v>clays</v>
      </c>
      <c r="V149" s="107">
        <f t="shared" si="37"/>
        <v>14.97006764288316</v>
      </c>
      <c r="W149" s="107">
        <f t="shared" si="38"/>
        <v>20.056039523876677</v>
      </c>
      <c r="X149" s="107">
        <f t="shared" si="39"/>
        <v>30</v>
      </c>
    </row>
    <row r="150" spans="1:24" x14ac:dyDescent="0.2">
      <c r="A150">
        <v>2.94</v>
      </c>
      <c r="B150">
        <v>0.114</v>
      </c>
      <c r="C150">
        <v>-1</v>
      </c>
      <c r="D150">
        <v>72</v>
      </c>
      <c r="E150" s="102">
        <v>0.6</v>
      </c>
      <c r="F150" s="102">
        <f t="shared" si="27"/>
        <v>1</v>
      </c>
      <c r="G150" s="102">
        <f t="shared" si="28"/>
        <v>142.80000000000001</v>
      </c>
      <c r="H150" s="102">
        <f>+A151-A150</f>
        <v>2.0000000000000018E-2</v>
      </c>
      <c r="I150" s="102">
        <f>+A150+H150/2</f>
        <v>2.95</v>
      </c>
      <c r="J150" s="102">
        <f t="shared" si="29"/>
        <v>17</v>
      </c>
      <c r="K150" s="102">
        <f t="shared" si="30"/>
        <v>50.150000000000006</v>
      </c>
      <c r="L150" s="102">
        <f t="shared" si="31"/>
        <v>0</v>
      </c>
      <c r="M150" s="105">
        <f t="shared" si="32"/>
        <v>50.150000000000006</v>
      </c>
      <c r="N150" s="105">
        <f>AVERAGE(B150:B151)*1000</f>
        <v>114</v>
      </c>
      <c r="O150" s="105">
        <f>AVERAGE(G150:G151)</f>
        <v>143</v>
      </c>
      <c r="P150" s="105">
        <f>AVERAGE(F150:F151)</f>
        <v>1</v>
      </c>
      <c r="Q150" s="105">
        <f>AVERAGE(D150:D151)</f>
        <v>72.5</v>
      </c>
      <c r="R150" s="106">
        <f t="shared" si="33"/>
        <v>1.8514456630109668</v>
      </c>
      <c r="S150" s="105">
        <f t="shared" si="34"/>
        <v>1.0770059235325795</v>
      </c>
      <c r="T150" s="105">
        <f t="shared" si="35"/>
        <v>3.4386023515965216</v>
      </c>
      <c r="U150" s="39" t="str">
        <f t="shared" si="36"/>
        <v>clays</v>
      </c>
      <c r="V150" s="107">
        <f t="shared" si="37"/>
        <v>15.531105684108805</v>
      </c>
      <c r="W150" s="107">
        <f t="shared" si="38"/>
        <v>20.542620677912986</v>
      </c>
      <c r="X150" s="107">
        <f t="shared" si="39"/>
        <v>30</v>
      </c>
    </row>
    <row r="151" spans="1:24" x14ac:dyDescent="0.2">
      <c r="A151">
        <v>2.96</v>
      </c>
      <c r="B151">
        <v>0.114</v>
      </c>
      <c r="C151">
        <v>-1</v>
      </c>
      <c r="D151">
        <v>73</v>
      </c>
      <c r="E151" s="102">
        <v>0.6</v>
      </c>
      <c r="F151" s="102">
        <f t="shared" si="27"/>
        <v>1</v>
      </c>
      <c r="G151" s="102">
        <f t="shared" si="28"/>
        <v>143.19999999999999</v>
      </c>
      <c r="H151" s="102">
        <f>+A152-A151</f>
        <v>2.0000000000000018E-2</v>
      </c>
      <c r="I151" s="102">
        <f>+A151+H151/2</f>
        <v>2.9699999999999998</v>
      </c>
      <c r="J151" s="102">
        <f t="shared" si="29"/>
        <v>17</v>
      </c>
      <c r="K151" s="102">
        <f t="shared" si="30"/>
        <v>50.489999999999995</v>
      </c>
      <c r="L151" s="102">
        <f t="shared" si="31"/>
        <v>0</v>
      </c>
      <c r="M151" s="105">
        <f t="shared" si="32"/>
        <v>50.489999999999995</v>
      </c>
      <c r="N151" s="105">
        <f>AVERAGE(B151:B152)*1000</f>
        <v>114</v>
      </c>
      <c r="O151" s="105">
        <f>AVERAGE(G151:G152)</f>
        <v>143.39999999999998</v>
      </c>
      <c r="P151" s="105">
        <f>AVERAGE(F151:F152)</f>
        <v>1</v>
      </c>
      <c r="Q151" s="105">
        <f>AVERAGE(D151:D152)</f>
        <v>73.5</v>
      </c>
      <c r="R151" s="106">
        <f t="shared" si="33"/>
        <v>1.8401663695781341</v>
      </c>
      <c r="S151" s="105">
        <f t="shared" si="34"/>
        <v>1.0763104079216448</v>
      </c>
      <c r="T151" s="105">
        <f t="shared" si="35"/>
        <v>3.4409720547196119</v>
      </c>
      <c r="U151" s="39" t="str">
        <f t="shared" si="36"/>
        <v>clays</v>
      </c>
      <c r="V151" s="107">
        <f t="shared" si="37"/>
        <v>15.496950631542131</v>
      </c>
      <c r="W151" s="107">
        <f t="shared" si="38"/>
        <v>20.513427983190592</v>
      </c>
      <c r="X151" s="107">
        <f t="shared" si="39"/>
        <v>30</v>
      </c>
    </row>
    <row r="152" spans="1:24" x14ac:dyDescent="0.2">
      <c r="A152">
        <v>2.98</v>
      </c>
      <c r="B152">
        <v>0.114</v>
      </c>
      <c r="C152">
        <v>-1</v>
      </c>
      <c r="D152">
        <v>74</v>
      </c>
      <c r="E152" s="102">
        <v>0.6</v>
      </c>
      <c r="F152" s="102">
        <f t="shared" si="27"/>
        <v>1</v>
      </c>
      <c r="G152" s="102">
        <f t="shared" si="28"/>
        <v>143.6</v>
      </c>
      <c r="H152" s="102">
        <f>+A153-A152</f>
        <v>2.0000000000000018E-2</v>
      </c>
      <c r="I152" s="102">
        <f>+A152+H152/2</f>
        <v>2.99</v>
      </c>
      <c r="J152" s="102">
        <f t="shared" si="29"/>
        <v>17</v>
      </c>
      <c r="K152" s="102">
        <f t="shared" si="30"/>
        <v>50.830000000000005</v>
      </c>
      <c r="L152" s="102">
        <f t="shared" si="31"/>
        <v>0</v>
      </c>
      <c r="M152" s="105">
        <f t="shared" si="32"/>
        <v>50.830000000000005</v>
      </c>
      <c r="N152" s="105">
        <f>AVERAGE(B152:B153)*1000</f>
        <v>114</v>
      </c>
      <c r="O152" s="105">
        <f>AVERAGE(G152:G153)</f>
        <v>143.6</v>
      </c>
      <c r="P152" s="105">
        <f>AVERAGE(F152:F153)</f>
        <v>1</v>
      </c>
      <c r="Q152" s="105">
        <f>AVERAGE(D152:D153)</f>
        <v>74</v>
      </c>
      <c r="R152" s="106">
        <f t="shared" si="33"/>
        <v>1.8251032854613412</v>
      </c>
      <c r="S152" s="105">
        <f t="shared" si="34"/>
        <v>1.0779346771585645</v>
      </c>
      <c r="T152" s="105">
        <f t="shared" si="35"/>
        <v>3.4445353935943532</v>
      </c>
      <c r="U152" s="39" t="str">
        <f t="shared" si="36"/>
        <v>clays</v>
      </c>
      <c r="V152" s="107">
        <f t="shared" si="37"/>
        <v>15.451107929985071</v>
      </c>
      <c r="W152" s="107">
        <f t="shared" si="38"/>
        <v>20.474161915842462</v>
      </c>
      <c r="X152" s="107">
        <f t="shared" si="39"/>
        <v>30</v>
      </c>
    </row>
    <row r="153" spans="1:24" x14ac:dyDescent="0.2">
      <c r="A153">
        <v>3</v>
      </c>
      <c r="B153">
        <v>0.114</v>
      </c>
      <c r="C153">
        <v>-1</v>
      </c>
      <c r="D153">
        <v>74</v>
      </c>
      <c r="E153" s="102">
        <v>0.6</v>
      </c>
      <c r="F153" s="102">
        <f t="shared" si="27"/>
        <v>1</v>
      </c>
      <c r="G153" s="102">
        <f t="shared" si="28"/>
        <v>143.6</v>
      </c>
      <c r="H153" s="102">
        <f>+A154-A153</f>
        <v>2.0000000000000018E-2</v>
      </c>
      <c r="I153" s="102">
        <f>+A153+H153/2</f>
        <v>3.01</v>
      </c>
      <c r="J153" s="102">
        <f t="shared" si="29"/>
        <v>17</v>
      </c>
      <c r="K153" s="102">
        <f t="shared" si="30"/>
        <v>51.169999999999995</v>
      </c>
      <c r="L153" s="102">
        <f t="shared" si="31"/>
        <v>0</v>
      </c>
      <c r="M153" s="105">
        <f t="shared" si="32"/>
        <v>51.169999999999995</v>
      </c>
      <c r="N153" s="105">
        <f>AVERAGE(B153:B154)*1000</f>
        <v>123.5</v>
      </c>
      <c r="O153" s="105">
        <f>AVERAGE(G153:G154)</f>
        <v>153.30000000000001</v>
      </c>
      <c r="P153" s="105">
        <f>AVERAGE(F153:F154)</f>
        <v>1</v>
      </c>
      <c r="Q153" s="105">
        <f>AVERAGE(D153:D154)</f>
        <v>74.5</v>
      </c>
      <c r="R153" s="106">
        <f t="shared" si="33"/>
        <v>1.9958960328317381</v>
      </c>
      <c r="S153" s="105">
        <f t="shared" si="34"/>
        <v>0.97914422794477607</v>
      </c>
      <c r="T153" s="105">
        <f t="shared" si="35"/>
        <v>3.3932543806733801</v>
      </c>
      <c r="U153" s="39" t="str">
        <f t="shared" si="36"/>
        <v>clays</v>
      </c>
      <c r="V153" s="107">
        <f t="shared" si="37"/>
        <v>15.955999587035617</v>
      </c>
      <c r="W153" s="107">
        <f t="shared" si="38"/>
        <v>20.901517064291507</v>
      </c>
      <c r="X153" s="107">
        <f t="shared" si="39"/>
        <v>30</v>
      </c>
    </row>
    <row r="154" spans="1:24" x14ac:dyDescent="0.2">
      <c r="A154">
        <v>3.02</v>
      </c>
      <c r="B154">
        <v>0.13300000000000001</v>
      </c>
      <c r="C154">
        <v>-1</v>
      </c>
      <c r="D154">
        <v>75</v>
      </c>
      <c r="E154" s="102">
        <v>0.6</v>
      </c>
      <c r="F154" s="102">
        <f t="shared" si="27"/>
        <v>1</v>
      </c>
      <c r="G154" s="102">
        <f t="shared" si="28"/>
        <v>163</v>
      </c>
      <c r="H154" s="102">
        <f>+A155-A154</f>
        <v>2.0000000000000018E-2</v>
      </c>
      <c r="I154" s="102">
        <f>+A154+H154/2</f>
        <v>3.0300000000000002</v>
      </c>
      <c r="J154" s="102">
        <f t="shared" si="29"/>
        <v>17</v>
      </c>
      <c r="K154" s="102">
        <f t="shared" si="30"/>
        <v>51.510000000000005</v>
      </c>
      <c r="L154" s="102">
        <f t="shared" si="31"/>
        <v>0</v>
      </c>
      <c r="M154" s="105">
        <f t="shared" si="32"/>
        <v>51.510000000000005</v>
      </c>
      <c r="N154" s="105">
        <f>AVERAGE(B154:B155)*1000</f>
        <v>123.5</v>
      </c>
      <c r="O154" s="105">
        <f>AVERAGE(G154:G155)</f>
        <v>153.30000000000001</v>
      </c>
      <c r="P154" s="105">
        <f>AVERAGE(F154:F155)</f>
        <v>1</v>
      </c>
      <c r="Q154" s="105">
        <f>AVERAGE(D154:D155)</f>
        <v>74.5</v>
      </c>
      <c r="R154" s="106">
        <f t="shared" si="33"/>
        <v>1.9761211415259172</v>
      </c>
      <c r="S154" s="105">
        <f t="shared" si="34"/>
        <v>0.98241477551822376</v>
      </c>
      <c r="T154" s="105">
        <f t="shared" si="35"/>
        <v>3.3978108271576577</v>
      </c>
      <c r="U154" s="39" t="str">
        <f t="shared" si="36"/>
        <v>clays</v>
      </c>
      <c r="V154" s="107">
        <f t="shared" si="37"/>
        <v>15.899161729345497</v>
      </c>
      <c r="W154" s="107">
        <f t="shared" si="38"/>
        <v>20.853949209326213</v>
      </c>
      <c r="X154" s="107">
        <f t="shared" si="39"/>
        <v>30</v>
      </c>
    </row>
    <row r="155" spans="1:24" x14ac:dyDescent="0.2">
      <c r="A155">
        <v>3.04</v>
      </c>
      <c r="B155">
        <v>0.114</v>
      </c>
      <c r="C155">
        <v>-1</v>
      </c>
      <c r="D155">
        <v>74</v>
      </c>
      <c r="E155" s="102">
        <v>0.6</v>
      </c>
      <c r="F155" s="102">
        <f t="shared" si="27"/>
        <v>1</v>
      </c>
      <c r="G155" s="102">
        <f t="shared" si="28"/>
        <v>143.6</v>
      </c>
      <c r="H155" s="102">
        <f>+A156-A155</f>
        <v>2.0000000000000018E-2</v>
      </c>
      <c r="I155" s="102">
        <f>+A155+H155/2</f>
        <v>3.05</v>
      </c>
      <c r="J155" s="102">
        <f t="shared" si="29"/>
        <v>17</v>
      </c>
      <c r="K155" s="102">
        <f t="shared" si="30"/>
        <v>51.849999999999994</v>
      </c>
      <c r="L155" s="102">
        <f t="shared" si="31"/>
        <v>0</v>
      </c>
      <c r="M155" s="105">
        <f t="shared" si="32"/>
        <v>51.849999999999994</v>
      </c>
      <c r="N155" s="105">
        <f>AVERAGE(B155:B156)*1000</f>
        <v>114</v>
      </c>
      <c r="O155" s="105">
        <f>AVERAGE(G155:G156)</f>
        <v>143.6</v>
      </c>
      <c r="P155" s="105">
        <f>AVERAGE(F155:F156)</f>
        <v>1</v>
      </c>
      <c r="Q155" s="105">
        <f>AVERAGE(D155:D156)</f>
        <v>74</v>
      </c>
      <c r="R155" s="106">
        <f t="shared" si="33"/>
        <v>1.7695274831243974</v>
      </c>
      <c r="S155" s="105">
        <f t="shared" si="34"/>
        <v>1.0899182561307901</v>
      </c>
      <c r="T155" s="105">
        <f t="shared" si="35"/>
        <v>3.4587921285321999</v>
      </c>
      <c r="U155" s="39" t="str">
        <f t="shared" si="36"/>
        <v>clays</v>
      </c>
      <c r="V155" s="107">
        <f t="shared" si="37"/>
        <v>15.279649677378298</v>
      </c>
      <c r="W155" s="107">
        <f t="shared" si="38"/>
        <v>20.326430434189742</v>
      </c>
      <c r="X155" s="107">
        <f t="shared" si="39"/>
        <v>30</v>
      </c>
    </row>
    <row r="156" spans="1:24" x14ac:dyDescent="0.2">
      <c r="A156">
        <v>3.06</v>
      </c>
      <c r="B156">
        <v>0.114</v>
      </c>
      <c r="C156">
        <v>-1</v>
      </c>
      <c r="D156">
        <v>74</v>
      </c>
      <c r="E156" s="102">
        <v>0.6</v>
      </c>
      <c r="F156" s="102">
        <f t="shared" si="27"/>
        <v>1</v>
      </c>
      <c r="G156" s="102">
        <f t="shared" si="28"/>
        <v>143.6</v>
      </c>
      <c r="H156" s="102">
        <f>+A157-A156</f>
        <v>2.0000000000000018E-2</v>
      </c>
      <c r="I156" s="102">
        <f>+A156+H156/2</f>
        <v>3.0700000000000003</v>
      </c>
      <c r="J156" s="102">
        <f t="shared" si="29"/>
        <v>17</v>
      </c>
      <c r="K156" s="102">
        <f t="shared" si="30"/>
        <v>52.190000000000005</v>
      </c>
      <c r="L156" s="102">
        <f t="shared" si="31"/>
        <v>0</v>
      </c>
      <c r="M156" s="105">
        <f t="shared" si="32"/>
        <v>52.190000000000005</v>
      </c>
      <c r="N156" s="105">
        <f>AVERAGE(B156:B157)*1000</f>
        <v>114</v>
      </c>
      <c r="O156" s="105">
        <f>AVERAGE(G156:G157)</f>
        <v>143.6</v>
      </c>
      <c r="P156" s="105">
        <f>AVERAGE(F156:F157)</f>
        <v>1</v>
      </c>
      <c r="Q156" s="105">
        <f>AVERAGE(D156:D157)</f>
        <v>74</v>
      </c>
      <c r="R156" s="106">
        <f t="shared" si="33"/>
        <v>1.7514849588043684</v>
      </c>
      <c r="S156" s="105">
        <f t="shared" si="34"/>
        <v>1.0939722131057872</v>
      </c>
      <c r="T156" s="105">
        <f t="shared" si="35"/>
        <v>3.4635246530788351</v>
      </c>
      <c r="U156" s="39" t="str">
        <f t="shared" si="36"/>
        <v>clays</v>
      </c>
      <c r="V156" s="107">
        <f t="shared" si="37"/>
        <v>15.223184178606308</v>
      </c>
      <c r="W156" s="107">
        <f t="shared" si="38"/>
        <v>20.277470532955633</v>
      </c>
      <c r="X156" s="107">
        <f t="shared" si="39"/>
        <v>30</v>
      </c>
    </row>
    <row r="157" spans="1:24" x14ac:dyDescent="0.2">
      <c r="A157">
        <v>3.08</v>
      </c>
      <c r="B157">
        <v>0.114</v>
      </c>
      <c r="C157">
        <v>-1</v>
      </c>
      <c r="D157">
        <v>74</v>
      </c>
      <c r="E157" s="102">
        <v>0.6</v>
      </c>
      <c r="F157" s="102">
        <f t="shared" si="27"/>
        <v>1</v>
      </c>
      <c r="G157" s="102">
        <f t="shared" si="28"/>
        <v>143.6</v>
      </c>
      <c r="H157" s="102">
        <f>+A158-A157</f>
        <v>2.0000000000000018E-2</v>
      </c>
      <c r="I157" s="102">
        <f>+A157+H157/2</f>
        <v>3.09</v>
      </c>
      <c r="J157" s="102">
        <f t="shared" si="29"/>
        <v>17</v>
      </c>
      <c r="K157" s="102">
        <f t="shared" si="30"/>
        <v>52.53</v>
      </c>
      <c r="L157" s="102">
        <f t="shared" si="31"/>
        <v>0</v>
      </c>
      <c r="M157" s="105">
        <f t="shared" si="32"/>
        <v>52.53</v>
      </c>
      <c r="N157" s="105">
        <f>AVERAGE(B157:B158)*1000</f>
        <v>114</v>
      </c>
      <c r="O157" s="105">
        <f>AVERAGE(G157:G158)</f>
        <v>143.80000000000001</v>
      </c>
      <c r="P157" s="105">
        <f>AVERAGE(F157:F158)</f>
        <v>1</v>
      </c>
      <c r="Q157" s="105">
        <f>AVERAGE(D157:D158)</f>
        <v>74.5</v>
      </c>
      <c r="R157" s="106">
        <f t="shared" si="33"/>
        <v>1.737483342851704</v>
      </c>
      <c r="S157" s="105">
        <f t="shared" si="34"/>
        <v>1.0956502684343157</v>
      </c>
      <c r="T157" s="105">
        <f t="shared" si="35"/>
        <v>3.467013993242746</v>
      </c>
      <c r="U157" s="39" t="str">
        <f t="shared" si="36"/>
        <v>clays</v>
      </c>
      <c r="V157" s="107">
        <f t="shared" si="37"/>
        <v>15.179088206754006</v>
      </c>
      <c r="W157" s="107">
        <f t="shared" si="38"/>
        <v>20.239127146997383</v>
      </c>
      <c r="X157" s="107">
        <f t="shared" si="39"/>
        <v>30</v>
      </c>
    </row>
    <row r="158" spans="1:24" x14ac:dyDescent="0.2">
      <c r="A158">
        <v>3.1</v>
      </c>
      <c r="B158">
        <v>0.114</v>
      </c>
      <c r="C158">
        <v>-1</v>
      </c>
      <c r="D158">
        <v>75</v>
      </c>
      <c r="E158" s="102">
        <v>0.6</v>
      </c>
      <c r="F158" s="102">
        <f t="shared" si="27"/>
        <v>1</v>
      </c>
      <c r="G158" s="102">
        <f t="shared" si="28"/>
        <v>144</v>
      </c>
      <c r="H158" s="102">
        <f>+A159-A158</f>
        <v>2.0000000000000018E-2</v>
      </c>
      <c r="I158" s="102">
        <f>+A158+H158/2</f>
        <v>3.1100000000000003</v>
      </c>
      <c r="J158" s="102">
        <f t="shared" si="29"/>
        <v>17</v>
      </c>
      <c r="K158" s="102">
        <f t="shared" si="30"/>
        <v>52.870000000000005</v>
      </c>
      <c r="L158" s="102">
        <f t="shared" si="31"/>
        <v>0</v>
      </c>
      <c r="M158" s="105">
        <f t="shared" si="32"/>
        <v>52.870000000000005</v>
      </c>
      <c r="N158" s="105">
        <f>AVERAGE(B158:B159)*1000</f>
        <v>114</v>
      </c>
      <c r="O158" s="105">
        <f>AVERAGE(G158:G159)</f>
        <v>144.19999999999999</v>
      </c>
      <c r="P158" s="105">
        <f>AVERAGE(F158:F159)</f>
        <v>1</v>
      </c>
      <c r="Q158" s="105">
        <f>AVERAGE(D158:D159)</f>
        <v>75.5</v>
      </c>
      <c r="R158" s="106">
        <f t="shared" si="33"/>
        <v>1.7274446756194435</v>
      </c>
      <c r="S158" s="105">
        <f t="shared" si="34"/>
        <v>1.0949304719150337</v>
      </c>
      <c r="T158" s="105">
        <f t="shared" si="35"/>
        <v>3.4692550223816965</v>
      </c>
      <c r="U158" s="39" t="str">
        <f t="shared" si="36"/>
        <v>clays</v>
      </c>
      <c r="V158" s="107">
        <f t="shared" si="37"/>
        <v>15.147322487792746</v>
      </c>
      <c r="W158" s="107">
        <f t="shared" si="38"/>
        <v>20.211445619670773</v>
      </c>
      <c r="X158" s="107">
        <f t="shared" si="39"/>
        <v>30</v>
      </c>
    </row>
    <row r="159" spans="1:24" x14ac:dyDescent="0.2">
      <c r="A159">
        <v>3.12</v>
      </c>
      <c r="B159">
        <v>0.114</v>
      </c>
      <c r="C159">
        <v>-1</v>
      </c>
      <c r="D159">
        <v>76</v>
      </c>
      <c r="E159" s="102">
        <v>0.6</v>
      </c>
      <c r="F159" s="102">
        <f t="shared" si="27"/>
        <v>1</v>
      </c>
      <c r="G159" s="102">
        <f t="shared" si="28"/>
        <v>144.4</v>
      </c>
      <c r="H159" s="102">
        <f>+A160-A159</f>
        <v>2.0000000000000018E-2</v>
      </c>
      <c r="I159" s="102">
        <f>+A159+H159/2</f>
        <v>3.13</v>
      </c>
      <c r="J159" s="102">
        <f t="shared" si="29"/>
        <v>17</v>
      </c>
      <c r="K159" s="102">
        <f t="shared" si="30"/>
        <v>53.21</v>
      </c>
      <c r="L159" s="102">
        <f t="shared" si="31"/>
        <v>0</v>
      </c>
      <c r="M159" s="105">
        <f t="shared" si="32"/>
        <v>53.21</v>
      </c>
      <c r="N159" s="105">
        <f>AVERAGE(B159:B160)*1000</f>
        <v>123.5</v>
      </c>
      <c r="O159" s="105">
        <f>AVERAGE(G159:G160)</f>
        <v>153.9</v>
      </c>
      <c r="P159" s="105">
        <f>AVERAGE(F159:F160)</f>
        <v>1</v>
      </c>
      <c r="Q159" s="105">
        <f>AVERAGE(D159:D160)</f>
        <v>76</v>
      </c>
      <c r="R159" s="106">
        <f t="shared" si="33"/>
        <v>1.8923134749107311</v>
      </c>
      <c r="S159" s="105">
        <f t="shared" si="34"/>
        <v>0.99314728374217898</v>
      </c>
      <c r="T159" s="105">
        <f t="shared" si="35"/>
        <v>3.4170770294757578</v>
      </c>
      <c r="U159" s="39" t="str">
        <f t="shared" si="36"/>
        <v>clays</v>
      </c>
      <c r="V159" s="107">
        <f t="shared" si="37"/>
        <v>15.653643326669112</v>
      </c>
      <c r="W159" s="107">
        <f t="shared" si="38"/>
        <v>20.646923901252691</v>
      </c>
      <c r="X159" s="107">
        <f t="shared" si="39"/>
        <v>30</v>
      </c>
    </row>
    <row r="160" spans="1:24" x14ac:dyDescent="0.2">
      <c r="A160">
        <v>3.14</v>
      </c>
      <c r="B160">
        <v>0.13300000000000001</v>
      </c>
      <c r="C160">
        <v>-1</v>
      </c>
      <c r="D160">
        <v>76</v>
      </c>
      <c r="E160" s="102">
        <v>0.6</v>
      </c>
      <c r="F160" s="102">
        <f t="shared" si="27"/>
        <v>1</v>
      </c>
      <c r="G160" s="102">
        <f t="shared" si="28"/>
        <v>163.4</v>
      </c>
      <c r="H160" s="102">
        <f>+A161-A160</f>
        <v>2.0000000000000018E-2</v>
      </c>
      <c r="I160" s="102">
        <f>+A160+H160/2</f>
        <v>3.1500000000000004</v>
      </c>
      <c r="J160" s="102">
        <f t="shared" si="29"/>
        <v>17</v>
      </c>
      <c r="K160" s="102">
        <f t="shared" si="30"/>
        <v>53.550000000000004</v>
      </c>
      <c r="L160" s="102">
        <f t="shared" si="31"/>
        <v>0</v>
      </c>
      <c r="M160" s="105">
        <f t="shared" si="32"/>
        <v>53.550000000000004</v>
      </c>
      <c r="N160" s="105">
        <f>AVERAGE(B160:B161)*1000</f>
        <v>123.5</v>
      </c>
      <c r="O160" s="105">
        <f>AVERAGE(G160:G161)</f>
        <v>154.30000000000001</v>
      </c>
      <c r="P160" s="105">
        <f>AVERAGE(F160:F161)</f>
        <v>1</v>
      </c>
      <c r="Q160" s="105">
        <f>AVERAGE(D160:D161)</f>
        <v>77</v>
      </c>
      <c r="R160" s="106">
        <f t="shared" si="33"/>
        <v>1.8814192343604106</v>
      </c>
      <c r="S160" s="105">
        <f t="shared" si="34"/>
        <v>0.99255583126550873</v>
      </c>
      <c r="T160" s="105">
        <f t="shared" si="35"/>
        <v>3.4193281514548546</v>
      </c>
      <c r="U160" s="39" t="str">
        <f t="shared" si="36"/>
        <v>clays</v>
      </c>
      <c r="V160" s="107">
        <f t="shared" si="37"/>
        <v>15.621162487950643</v>
      </c>
      <c r="W160" s="107">
        <f t="shared" si="38"/>
        <v>20.619341376097999</v>
      </c>
      <c r="X160" s="107">
        <f t="shared" si="39"/>
        <v>30</v>
      </c>
    </row>
    <row r="161" spans="1:24" x14ac:dyDescent="0.2">
      <c r="A161">
        <v>3.16</v>
      </c>
      <c r="B161">
        <v>0.114</v>
      </c>
      <c r="C161">
        <v>-1</v>
      </c>
      <c r="D161">
        <v>78</v>
      </c>
      <c r="E161" s="102">
        <v>0.6</v>
      </c>
      <c r="F161" s="102">
        <f t="shared" si="27"/>
        <v>1</v>
      </c>
      <c r="G161" s="102">
        <f t="shared" si="28"/>
        <v>145.19999999999999</v>
      </c>
      <c r="H161" s="102">
        <f>+A162-A161</f>
        <v>2.0000000000000018E-2</v>
      </c>
      <c r="I161" s="102">
        <f>+A161+H161/2</f>
        <v>3.17</v>
      </c>
      <c r="J161" s="102">
        <f t="shared" si="29"/>
        <v>17</v>
      </c>
      <c r="K161" s="102">
        <f t="shared" si="30"/>
        <v>53.89</v>
      </c>
      <c r="L161" s="102">
        <f t="shared" si="31"/>
        <v>0</v>
      </c>
      <c r="M161" s="105">
        <f t="shared" si="32"/>
        <v>53.89</v>
      </c>
      <c r="N161" s="105">
        <f>AVERAGE(B161:B162)*1000</f>
        <v>114</v>
      </c>
      <c r="O161" s="105">
        <f>AVERAGE(G161:G162)</f>
        <v>145.19999999999999</v>
      </c>
      <c r="P161" s="105">
        <f>AVERAGE(F161:F162)</f>
        <v>1</v>
      </c>
      <c r="Q161" s="105">
        <f>AVERAGE(D161:D162)</f>
        <v>78</v>
      </c>
      <c r="R161" s="106">
        <f t="shared" si="33"/>
        <v>1.6943774355167933</v>
      </c>
      <c r="S161" s="105">
        <f t="shared" si="34"/>
        <v>1.0951702989814918</v>
      </c>
      <c r="T161" s="105">
        <f t="shared" si="35"/>
        <v>3.4771121916239562</v>
      </c>
      <c r="U161" s="39" t="str">
        <f t="shared" si="36"/>
        <v>clays</v>
      </c>
      <c r="V161" s="107">
        <f t="shared" si="37"/>
        <v>15.041785207633149</v>
      </c>
      <c r="W161" s="107">
        <f t="shared" si="38"/>
        <v>20.119111751031507</v>
      </c>
      <c r="X161" s="107">
        <f t="shared" si="39"/>
        <v>30</v>
      </c>
    </row>
    <row r="162" spans="1:24" x14ac:dyDescent="0.2">
      <c r="A162">
        <v>3.18</v>
      </c>
      <c r="B162">
        <v>0.114</v>
      </c>
      <c r="C162">
        <v>-1</v>
      </c>
      <c r="D162">
        <v>78</v>
      </c>
      <c r="E162" s="102">
        <v>0.6</v>
      </c>
      <c r="F162" s="102">
        <f t="shared" si="27"/>
        <v>1</v>
      </c>
      <c r="G162" s="102">
        <f t="shared" si="28"/>
        <v>145.19999999999999</v>
      </c>
      <c r="H162" s="102">
        <f>+A163-A162</f>
        <v>2.0000000000000018E-2</v>
      </c>
      <c r="I162" s="102">
        <f>+A162+H162/2</f>
        <v>3.1900000000000004</v>
      </c>
      <c r="J162" s="102">
        <f t="shared" si="29"/>
        <v>17</v>
      </c>
      <c r="K162" s="102">
        <f t="shared" si="30"/>
        <v>54.230000000000004</v>
      </c>
      <c r="L162" s="102">
        <f t="shared" si="31"/>
        <v>0</v>
      </c>
      <c r="M162" s="105">
        <f t="shared" si="32"/>
        <v>54.230000000000004</v>
      </c>
      <c r="N162" s="105">
        <f>AVERAGE(B162:B163)*1000</f>
        <v>123.5</v>
      </c>
      <c r="O162" s="105">
        <f>AVERAGE(G162:G163)</f>
        <v>155.1</v>
      </c>
      <c r="P162" s="105">
        <f>AVERAGE(F162:F163)</f>
        <v>1</v>
      </c>
      <c r="Q162" s="105">
        <f>AVERAGE(D162:D163)</f>
        <v>79</v>
      </c>
      <c r="R162" s="106">
        <f t="shared" si="33"/>
        <v>1.8600405679513181</v>
      </c>
      <c r="S162" s="105">
        <f t="shared" si="34"/>
        <v>0.99137503717656394</v>
      </c>
      <c r="T162" s="105">
        <f t="shared" si="35"/>
        <v>3.4237832269511501</v>
      </c>
      <c r="U162" s="39" t="str">
        <f t="shared" si="36"/>
        <v>clays</v>
      </c>
      <c r="V162" s="107">
        <f t="shared" si="37"/>
        <v>15.557033952442815</v>
      </c>
      <c r="W162" s="107">
        <f t="shared" si="38"/>
        <v>20.564746580320701</v>
      </c>
      <c r="X162" s="107">
        <f t="shared" si="39"/>
        <v>30</v>
      </c>
    </row>
    <row r="163" spans="1:24" x14ac:dyDescent="0.2">
      <c r="A163">
        <v>3.2</v>
      </c>
      <c r="B163">
        <v>0.13300000000000001</v>
      </c>
      <c r="C163">
        <v>-1</v>
      </c>
      <c r="D163">
        <v>80</v>
      </c>
      <c r="E163" s="102">
        <v>0.6</v>
      </c>
      <c r="F163" s="102">
        <f t="shared" si="27"/>
        <v>1</v>
      </c>
      <c r="G163" s="102">
        <f t="shared" si="28"/>
        <v>165</v>
      </c>
      <c r="H163" s="102">
        <f>+A164-A163</f>
        <v>2.0000000000000018E-2</v>
      </c>
      <c r="I163" s="102">
        <f>+A163+H163/2</f>
        <v>3.21</v>
      </c>
      <c r="J163" s="102">
        <f t="shared" si="29"/>
        <v>17</v>
      </c>
      <c r="K163" s="102">
        <f t="shared" si="30"/>
        <v>54.57</v>
      </c>
      <c r="L163" s="102">
        <f t="shared" si="31"/>
        <v>0</v>
      </c>
      <c r="M163" s="105">
        <f t="shared" si="32"/>
        <v>54.57</v>
      </c>
      <c r="N163" s="105">
        <f>AVERAGE(B163:B164)*1000</f>
        <v>133</v>
      </c>
      <c r="O163" s="105">
        <f>AVERAGE(G163:G164)</f>
        <v>165.2</v>
      </c>
      <c r="P163" s="105">
        <f>AVERAGE(F163:F164)</f>
        <v>1</v>
      </c>
      <c r="Q163" s="105">
        <f>AVERAGE(D163:D164)</f>
        <v>80.5</v>
      </c>
      <c r="R163" s="106">
        <f t="shared" si="33"/>
        <v>2.0273043796958037</v>
      </c>
      <c r="S163" s="105">
        <f t="shared" si="34"/>
        <v>0.90391394739220843</v>
      </c>
      <c r="T163" s="105">
        <f t="shared" si="35"/>
        <v>3.37466392409946</v>
      </c>
      <c r="U163" s="39" t="str">
        <f t="shared" si="36"/>
        <v>clays</v>
      </c>
      <c r="V163" s="107">
        <f t="shared" si="37"/>
        <v>16.045442822596097</v>
      </c>
      <c r="W163" s="107">
        <f t="shared" si="38"/>
        <v>20.976108544691066</v>
      </c>
      <c r="X163" s="107">
        <f t="shared" si="39"/>
        <v>30</v>
      </c>
    </row>
    <row r="164" spans="1:24" x14ac:dyDescent="0.2">
      <c r="A164">
        <v>3.22</v>
      </c>
      <c r="B164">
        <v>0.13300000000000001</v>
      </c>
      <c r="C164">
        <v>-1</v>
      </c>
      <c r="D164">
        <v>81</v>
      </c>
      <c r="E164" s="102">
        <v>0.6</v>
      </c>
      <c r="F164" s="102">
        <f t="shared" si="27"/>
        <v>1</v>
      </c>
      <c r="G164" s="102">
        <f t="shared" si="28"/>
        <v>165.4</v>
      </c>
      <c r="H164" s="102">
        <f>+A165-A164</f>
        <v>2.0000000000000018E-2</v>
      </c>
      <c r="I164" s="102">
        <f>+A164+H164/2</f>
        <v>3.2300000000000004</v>
      </c>
      <c r="J164" s="102">
        <f t="shared" si="29"/>
        <v>17</v>
      </c>
      <c r="K164" s="102">
        <f t="shared" si="30"/>
        <v>54.910000000000011</v>
      </c>
      <c r="L164" s="102">
        <f t="shared" si="31"/>
        <v>0</v>
      </c>
      <c r="M164" s="105">
        <f t="shared" si="32"/>
        <v>54.910000000000011</v>
      </c>
      <c r="N164" s="105">
        <f>AVERAGE(B164:B165)*1000</f>
        <v>123.5</v>
      </c>
      <c r="O164" s="105">
        <f>AVERAGE(G164:G165)</f>
        <v>150.5</v>
      </c>
      <c r="P164" s="105">
        <f>AVERAGE(F164:F165)</f>
        <v>1</v>
      </c>
      <c r="Q164" s="105">
        <f>AVERAGE(D164:D165)</f>
        <v>67.5</v>
      </c>
      <c r="R164" s="106">
        <f t="shared" si="33"/>
        <v>1.7408486614460019</v>
      </c>
      <c r="S164" s="105">
        <f t="shared" si="34"/>
        <v>1.0461345329009311</v>
      </c>
      <c r="T164" s="105">
        <f t="shared" si="35"/>
        <v>3.4589827505886444</v>
      </c>
      <c r="U164" s="39" t="str">
        <f t="shared" si="36"/>
        <v>clays</v>
      </c>
      <c r="V164" s="107">
        <f t="shared" si="37"/>
        <v>15.189709009884938</v>
      </c>
      <c r="W164" s="107">
        <f t="shared" si="38"/>
        <v>20.248371196872661</v>
      </c>
      <c r="X164" s="107">
        <f t="shared" si="39"/>
        <v>30</v>
      </c>
    </row>
    <row r="165" spans="1:24" x14ac:dyDescent="0.2">
      <c r="A165">
        <v>3.24</v>
      </c>
      <c r="B165">
        <v>0.114</v>
      </c>
      <c r="C165">
        <v>-1</v>
      </c>
      <c r="D165">
        <v>54</v>
      </c>
      <c r="E165" s="102">
        <v>0.6</v>
      </c>
      <c r="F165" s="102">
        <f t="shared" si="27"/>
        <v>1</v>
      </c>
      <c r="G165" s="102">
        <f t="shared" si="28"/>
        <v>135.6</v>
      </c>
      <c r="H165" s="102">
        <f>+A166-A165</f>
        <v>1.9999999999999574E-2</v>
      </c>
      <c r="I165" s="102">
        <f>+A165+H165/2</f>
        <v>3.25</v>
      </c>
      <c r="J165" s="102">
        <f t="shared" si="29"/>
        <v>17</v>
      </c>
      <c r="K165" s="102">
        <f t="shared" si="30"/>
        <v>55.25</v>
      </c>
      <c r="L165" s="102">
        <f t="shared" si="31"/>
        <v>0</v>
      </c>
      <c r="M165" s="105">
        <f t="shared" si="32"/>
        <v>55.25</v>
      </c>
      <c r="N165" s="105">
        <f>AVERAGE(B165:B166)*1000</f>
        <v>123.5</v>
      </c>
      <c r="O165" s="105">
        <f>AVERAGE(G165:G166)</f>
        <v>154.89999999999998</v>
      </c>
      <c r="P165" s="105">
        <f>AVERAGE(F165:F166)</f>
        <v>1</v>
      </c>
      <c r="Q165" s="105">
        <f>AVERAGE(D165:D166)</f>
        <v>78.5</v>
      </c>
      <c r="R165" s="106">
        <f t="shared" si="33"/>
        <v>1.803619909502262</v>
      </c>
      <c r="S165" s="105">
        <f t="shared" si="34"/>
        <v>1.0035122930255898</v>
      </c>
      <c r="T165" s="105">
        <f t="shared" si="35"/>
        <v>3.4381654304732132</v>
      </c>
      <c r="U165" s="39" t="str">
        <f t="shared" si="36"/>
        <v>clays</v>
      </c>
      <c r="V165" s="107">
        <f t="shared" si="37"/>
        <v>15.385265705680855</v>
      </c>
      <c r="W165" s="107">
        <f t="shared" si="38"/>
        <v>20.41759522747294</v>
      </c>
      <c r="X165" s="107">
        <f t="shared" si="39"/>
        <v>30</v>
      </c>
    </row>
    <row r="166" spans="1:24" x14ac:dyDescent="0.2">
      <c r="A166">
        <v>3.26</v>
      </c>
      <c r="B166">
        <v>0.13300000000000001</v>
      </c>
      <c r="C166">
        <v>-1</v>
      </c>
      <c r="D166">
        <v>103</v>
      </c>
      <c r="E166" s="102">
        <v>0.6</v>
      </c>
      <c r="F166" s="102">
        <f t="shared" si="27"/>
        <v>1</v>
      </c>
      <c r="G166" s="102">
        <f t="shared" si="28"/>
        <v>174.2</v>
      </c>
      <c r="H166" s="102">
        <f>+A167-A166</f>
        <v>2.0000000000000018E-2</v>
      </c>
      <c r="I166" s="102">
        <f>+A166+H166/2</f>
        <v>3.2699999999999996</v>
      </c>
      <c r="J166" s="102">
        <f t="shared" si="29"/>
        <v>17</v>
      </c>
      <c r="K166" s="102">
        <f t="shared" si="30"/>
        <v>55.589999999999989</v>
      </c>
      <c r="L166" s="102">
        <f t="shared" si="31"/>
        <v>0</v>
      </c>
      <c r="M166" s="105">
        <f t="shared" si="32"/>
        <v>55.589999999999989</v>
      </c>
      <c r="N166" s="105">
        <f>AVERAGE(B166:B167)*1000</f>
        <v>123.5</v>
      </c>
      <c r="O166" s="105">
        <f>AVERAGE(G166:G167)</f>
        <v>163.89999999999998</v>
      </c>
      <c r="P166" s="105">
        <f>AVERAGE(F166:F167)</f>
        <v>1</v>
      </c>
      <c r="Q166" s="105">
        <f>AVERAGE(D166:D167)</f>
        <v>101</v>
      </c>
      <c r="R166" s="106">
        <f t="shared" si="33"/>
        <v>1.9483720093542005</v>
      </c>
      <c r="S166" s="105">
        <f t="shared" si="34"/>
        <v>0.92327578247622577</v>
      </c>
      <c r="T166" s="105">
        <f t="shared" si="35"/>
        <v>3.3940385342492965</v>
      </c>
      <c r="U166" s="39" t="str">
        <f t="shared" si="36"/>
        <v>clays</v>
      </c>
      <c r="V166" s="107">
        <f t="shared" si="37"/>
        <v>15.818709016243925</v>
      </c>
      <c r="W166" s="107">
        <f t="shared" si="38"/>
        <v>20.786390699752488</v>
      </c>
      <c r="X166" s="107">
        <f t="shared" si="39"/>
        <v>30</v>
      </c>
    </row>
    <row r="167" spans="1:24" x14ac:dyDescent="0.2">
      <c r="A167">
        <v>3.28</v>
      </c>
      <c r="B167">
        <v>0.114</v>
      </c>
      <c r="C167">
        <v>-1</v>
      </c>
      <c r="D167">
        <v>99</v>
      </c>
      <c r="E167" s="102">
        <v>0.6</v>
      </c>
      <c r="F167" s="102">
        <f t="shared" si="27"/>
        <v>1</v>
      </c>
      <c r="G167" s="102">
        <f t="shared" si="28"/>
        <v>153.6</v>
      </c>
      <c r="H167" s="102">
        <f>+A168-A167</f>
        <v>2.0000000000000018E-2</v>
      </c>
      <c r="I167" s="102">
        <f>+A167+H167/2</f>
        <v>3.29</v>
      </c>
      <c r="J167" s="102">
        <f t="shared" si="29"/>
        <v>17</v>
      </c>
      <c r="K167" s="102">
        <f t="shared" si="30"/>
        <v>55.93</v>
      </c>
      <c r="L167" s="102">
        <f t="shared" si="31"/>
        <v>0</v>
      </c>
      <c r="M167" s="105">
        <f t="shared" si="32"/>
        <v>55.93</v>
      </c>
      <c r="N167" s="105">
        <f>AVERAGE(B167:B168)*1000</f>
        <v>114</v>
      </c>
      <c r="O167" s="105">
        <f>AVERAGE(G167:G168)</f>
        <v>153.6</v>
      </c>
      <c r="P167" s="105">
        <f>AVERAGE(F167:F168)</f>
        <v>1</v>
      </c>
      <c r="Q167" s="105">
        <f>AVERAGE(D167:D168)</f>
        <v>99</v>
      </c>
      <c r="R167" s="106">
        <f t="shared" si="33"/>
        <v>1.7462900053638475</v>
      </c>
      <c r="S167" s="105">
        <f t="shared" si="34"/>
        <v>1.0238558410975735</v>
      </c>
      <c r="T167" s="105">
        <f t="shared" si="35"/>
        <v>3.4543769734143743</v>
      </c>
      <c r="U167" s="39" t="str">
        <f t="shared" si="36"/>
        <v>clays</v>
      </c>
      <c r="V167" s="107">
        <f t="shared" si="37"/>
        <v>15.206851847271663</v>
      </c>
      <c r="W167" s="107">
        <f t="shared" si="38"/>
        <v>20.26328005229583</v>
      </c>
      <c r="X167" s="107">
        <f t="shared" si="39"/>
        <v>30</v>
      </c>
    </row>
    <row r="168" spans="1:24" x14ac:dyDescent="0.2">
      <c r="A168">
        <v>3.3</v>
      </c>
      <c r="B168">
        <v>0.114</v>
      </c>
      <c r="C168">
        <v>-1</v>
      </c>
      <c r="D168">
        <v>99</v>
      </c>
      <c r="E168" s="102">
        <v>0.6</v>
      </c>
      <c r="F168" s="102">
        <f t="shared" si="27"/>
        <v>1</v>
      </c>
      <c r="G168" s="102">
        <f t="shared" si="28"/>
        <v>153.6</v>
      </c>
      <c r="H168" s="102">
        <f>+A169-A168</f>
        <v>2.0000000000000018E-2</v>
      </c>
      <c r="I168" s="102">
        <f>+A168+H168/2</f>
        <v>3.3099999999999996</v>
      </c>
      <c r="J168" s="102">
        <f t="shared" si="29"/>
        <v>17</v>
      </c>
      <c r="K168" s="102">
        <f t="shared" si="30"/>
        <v>56.269999999999996</v>
      </c>
      <c r="L168" s="102">
        <f t="shared" si="31"/>
        <v>0</v>
      </c>
      <c r="M168" s="105">
        <f t="shared" si="32"/>
        <v>56.269999999999996</v>
      </c>
      <c r="N168" s="105">
        <f>AVERAGE(B168:B169)*1000</f>
        <v>114</v>
      </c>
      <c r="O168" s="105">
        <f>AVERAGE(G168:G169)</f>
        <v>153.6</v>
      </c>
      <c r="P168" s="105">
        <f>AVERAGE(F168:F169)</f>
        <v>1</v>
      </c>
      <c r="Q168" s="105">
        <f>AVERAGE(D168:D169)</f>
        <v>99</v>
      </c>
      <c r="R168" s="106">
        <f t="shared" si="33"/>
        <v>1.7296961080504711</v>
      </c>
      <c r="S168" s="105">
        <f t="shared" si="34"/>
        <v>1.0274324463166546</v>
      </c>
      <c r="T168" s="105">
        <f t="shared" si="35"/>
        <v>3.4587910163876621</v>
      </c>
      <c r="U168" s="39" t="str">
        <f t="shared" si="36"/>
        <v>clays</v>
      </c>
      <c r="V168" s="107">
        <f t="shared" si="37"/>
        <v>15.154457766797819</v>
      </c>
      <c r="W168" s="107">
        <f t="shared" si="38"/>
        <v>20.217667890435244</v>
      </c>
      <c r="X168" s="107">
        <f t="shared" si="39"/>
        <v>30</v>
      </c>
    </row>
    <row r="169" spans="1:24" x14ac:dyDescent="0.2">
      <c r="A169">
        <v>3.32</v>
      </c>
      <c r="B169">
        <v>0.114</v>
      </c>
      <c r="C169">
        <v>-1</v>
      </c>
      <c r="D169">
        <v>99</v>
      </c>
      <c r="E169" s="102">
        <v>0.6</v>
      </c>
      <c r="F169" s="102">
        <f t="shared" si="27"/>
        <v>1</v>
      </c>
      <c r="G169" s="102">
        <f t="shared" si="28"/>
        <v>153.6</v>
      </c>
      <c r="H169" s="102">
        <f>+A170-A169</f>
        <v>2.0000000000000018E-2</v>
      </c>
      <c r="I169" s="102">
        <f>+A169+H169/2</f>
        <v>3.33</v>
      </c>
      <c r="J169" s="102">
        <f t="shared" si="29"/>
        <v>17</v>
      </c>
      <c r="K169" s="102">
        <f t="shared" si="30"/>
        <v>56.61</v>
      </c>
      <c r="L169" s="102">
        <f t="shared" si="31"/>
        <v>0</v>
      </c>
      <c r="M169" s="105">
        <f t="shared" si="32"/>
        <v>56.61</v>
      </c>
      <c r="N169" s="105">
        <f>AVERAGE(B169:B170)*1000</f>
        <v>123.5</v>
      </c>
      <c r="O169" s="105">
        <f>AVERAGE(G169:G170)</f>
        <v>162.69999999999999</v>
      </c>
      <c r="P169" s="105">
        <f>AVERAGE(F169:F170)</f>
        <v>1</v>
      </c>
      <c r="Q169" s="105">
        <f>AVERAGE(D169:D170)</f>
        <v>98</v>
      </c>
      <c r="R169" s="106">
        <f t="shared" si="33"/>
        <v>1.8740505211093446</v>
      </c>
      <c r="S169" s="105">
        <f t="shared" si="34"/>
        <v>0.94259590913375446</v>
      </c>
      <c r="T169" s="105">
        <f t="shared" si="35"/>
        <v>3.4130076137368519</v>
      </c>
      <c r="U169" s="39" t="str">
        <f t="shared" si="36"/>
        <v>clays</v>
      </c>
      <c r="V169" s="107">
        <f t="shared" si="37"/>
        <v>15.599117333818979</v>
      </c>
      <c r="W169" s="107">
        <f t="shared" si="38"/>
        <v>20.600594239783259</v>
      </c>
      <c r="X169" s="107">
        <f t="shared" si="39"/>
        <v>30</v>
      </c>
    </row>
    <row r="170" spans="1:24" x14ac:dyDescent="0.2">
      <c r="A170">
        <v>3.34</v>
      </c>
      <c r="B170">
        <v>0.13300000000000001</v>
      </c>
      <c r="C170">
        <v>-1</v>
      </c>
      <c r="D170">
        <v>97</v>
      </c>
      <c r="E170" s="102">
        <v>0.6</v>
      </c>
      <c r="F170" s="102">
        <f t="shared" si="27"/>
        <v>1</v>
      </c>
      <c r="G170" s="102">
        <f t="shared" si="28"/>
        <v>171.8</v>
      </c>
      <c r="H170" s="102">
        <f>+A171-A170</f>
        <v>2.0000000000000018E-2</v>
      </c>
      <c r="I170" s="102">
        <f>+A170+H170/2</f>
        <v>3.3499999999999996</v>
      </c>
      <c r="J170" s="102">
        <f t="shared" si="29"/>
        <v>17</v>
      </c>
      <c r="K170" s="102">
        <f t="shared" si="30"/>
        <v>56.949999999999996</v>
      </c>
      <c r="L170" s="102">
        <f t="shared" si="31"/>
        <v>0</v>
      </c>
      <c r="M170" s="105">
        <f t="shared" si="32"/>
        <v>56.949999999999996</v>
      </c>
      <c r="N170" s="105">
        <f>AVERAGE(B170:B171)*1000</f>
        <v>133</v>
      </c>
      <c r="O170" s="105">
        <f>AVERAGE(G170:G171)</f>
        <v>171.8</v>
      </c>
      <c r="P170" s="105">
        <f>AVERAGE(F170:F171)</f>
        <v>1</v>
      </c>
      <c r="Q170" s="105">
        <f>AVERAGE(D170:D171)</f>
        <v>97</v>
      </c>
      <c r="R170" s="106">
        <f t="shared" si="33"/>
        <v>2.0166812993854264</v>
      </c>
      <c r="S170" s="105">
        <f t="shared" si="34"/>
        <v>0.87070091423595986</v>
      </c>
      <c r="T170" s="105">
        <f t="shared" si="35"/>
        <v>3.3711744694775572</v>
      </c>
      <c r="U170" s="39" t="str">
        <f t="shared" si="36"/>
        <v>clays</v>
      </c>
      <c r="V170" s="107">
        <f t="shared" si="37"/>
        <v>16.015304133882143</v>
      </c>
      <c r="W170" s="107">
        <f t="shared" si="38"/>
        <v>20.951009982275185</v>
      </c>
      <c r="X170" s="107">
        <f t="shared" si="39"/>
        <v>30</v>
      </c>
    </row>
    <row r="171" spans="1:24" x14ac:dyDescent="0.2">
      <c r="A171">
        <v>3.36</v>
      </c>
      <c r="B171">
        <v>0.13300000000000001</v>
      </c>
      <c r="C171">
        <v>-1</v>
      </c>
      <c r="D171">
        <v>97</v>
      </c>
      <c r="E171" s="102">
        <v>0.6</v>
      </c>
      <c r="F171" s="102">
        <f t="shared" si="27"/>
        <v>1</v>
      </c>
      <c r="G171" s="102">
        <f t="shared" si="28"/>
        <v>171.8</v>
      </c>
      <c r="H171" s="102">
        <f>+A172-A171</f>
        <v>2.0000000000000018E-2</v>
      </c>
      <c r="I171" s="102">
        <f>+A171+H171/2</f>
        <v>3.37</v>
      </c>
      <c r="J171" s="102">
        <f t="shared" si="29"/>
        <v>17</v>
      </c>
      <c r="K171" s="102">
        <f t="shared" si="30"/>
        <v>57.29</v>
      </c>
      <c r="L171" s="102">
        <f t="shared" si="31"/>
        <v>0</v>
      </c>
      <c r="M171" s="105">
        <f t="shared" si="32"/>
        <v>57.29</v>
      </c>
      <c r="N171" s="105">
        <f>AVERAGE(B171:B172)*1000</f>
        <v>133</v>
      </c>
      <c r="O171" s="105">
        <f>AVERAGE(G171:G172)</f>
        <v>172</v>
      </c>
      <c r="P171" s="105">
        <f>AVERAGE(F171:F172)</f>
        <v>1</v>
      </c>
      <c r="Q171" s="105">
        <f>AVERAGE(D171:D172)</f>
        <v>97.5</v>
      </c>
      <c r="R171" s="106">
        <f t="shared" si="33"/>
        <v>2.0022691569209288</v>
      </c>
      <c r="S171" s="105">
        <f t="shared" si="34"/>
        <v>0.87176357771772284</v>
      </c>
      <c r="T171" s="105">
        <f t="shared" si="35"/>
        <v>3.3742814238251975</v>
      </c>
      <c r="U171" s="39" t="str">
        <f t="shared" si="36"/>
        <v>clays</v>
      </c>
      <c r="V171" s="107">
        <f t="shared" si="37"/>
        <v>15.974230760622408</v>
      </c>
      <c r="W171" s="107">
        <f t="shared" si="38"/>
        <v>20.916747032644558</v>
      </c>
      <c r="X171" s="107">
        <f t="shared" si="39"/>
        <v>30</v>
      </c>
    </row>
    <row r="172" spans="1:24" x14ac:dyDescent="0.2">
      <c r="A172">
        <v>3.38</v>
      </c>
      <c r="B172">
        <v>0.13300000000000001</v>
      </c>
      <c r="C172">
        <v>-1</v>
      </c>
      <c r="D172">
        <v>98</v>
      </c>
      <c r="E172" s="102">
        <v>0.6</v>
      </c>
      <c r="F172" s="102">
        <f t="shared" si="27"/>
        <v>1</v>
      </c>
      <c r="G172" s="102">
        <f t="shared" si="28"/>
        <v>172.2</v>
      </c>
      <c r="H172" s="102">
        <f>+A173-A172</f>
        <v>2.0000000000000018E-2</v>
      </c>
      <c r="I172" s="102">
        <f>+A172+H172/2</f>
        <v>3.3899999999999997</v>
      </c>
      <c r="J172" s="102">
        <f t="shared" si="29"/>
        <v>17</v>
      </c>
      <c r="K172" s="102">
        <f t="shared" si="30"/>
        <v>57.629999999999995</v>
      </c>
      <c r="L172" s="102">
        <f t="shared" si="31"/>
        <v>0</v>
      </c>
      <c r="M172" s="105">
        <f t="shared" si="32"/>
        <v>57.629999999999995</v>
      </c>
      <c r="N172" s="105">
        <f>AVERAGE(B172:B173)*1000</f>
        <v>133</v>
      </c>
      <c r="O172" s="105">
        <f>AVERAGE(G172:G173)</f>
        <v>172.39999999999998</v>
      </c>
      <c r="P172" s="105">
        <f>AVERAGE(F172:F173)</f>
        <v>1</v>
      </c>
      <c r="Q172" s="105">
        <f>AVERAGE(D172:D173)</f>
        <v>98.5</v>
      </c>
      <c r="R172" s="106">
        <f t="shared" si="33"/>
        <v>1.9914974839493318</v>
      </c>
      <c r="S172" s="105">
        <f t="shared" si="34"/>
        <v>0.87130783305741943</v>
      </c>
      <c r="T172" s="105">
        <f t="shared" si="35"/>
        <v>3.3764032883199881</v>
      </c>
      <c r="U172" s="39" t="str">
        <f t="shared" si="36"/>
        <v>clays</v>
      </c>
      <c r="V172" s="107">
        <f t="shared" si="37"/>
        <v>15.943392375213277</v>
      </c>
      <c r="W172" s="107">
        <f t="shared" si="38"/>
        <v>20.890977382655894</v>
      </c>
      <c r="X172" s="107">
        <f t="shared" si="39"/>
        <v>30</v>
      </c>
    </row>
    <row r="173" spans="1:24" x14ac:dyDescent="0.2">
      <c r="A173">
        <v>3.4</v>
      </c>
      <c r="B173">
        <v>0.13300000000000001</v>
      </c>
      <c r="C173">
        <v>-1</v>
      </c>
      <c r="D173">
        <v>99</v>
      </c>
      <c r="E173" s="102">
        <v>0.6</v>
      </c>
      <c r="F173" s="102">
        <f t="shared" si="27"/>
        <v>1</v>
      </c>
      <c r="G173" s="102">
        <f t="shared" si="28"/>
        <v>172.6</v>
      </c>
      <c r="H173" s="102">
        <f>+A174-A173</f>
        <v>2.0000000000000018E-2</v>
      </c>
      <c r="I173" s="102">
        <f>+A173+H173/2</f>
        <v>3.41</v>
      </c>
      <c r="J173" s="102">
        <f t="shared" si="29"/>
        <v>17</v>
      </c>
      <c r="K173" s="102">
        <f t="shared" si="30"/>
        <v>57.97</v>
      </c>
      <c r="L173" s="102">
        <f t="shared" si="31"/>
        <v>0</v>
      </c>
      <c r="M173" s="105">
        <f t="shared" si="32"/>
        <v>57.97</v>
      </c>
      <c r="N173" s="105">
        <f>AVERAGE(B173:B174)*1000</f>
        <v>133</v>
      </c>
      <c r="O173" s="105">
        <f>AVERAGE(G173:G174)</f>
        <v>172.6</v>
      </c>
      <c r="P173" s="105">
        <f>AVERAGE(F173:F174)</f>
        <v>1</v>
      </c>
      <c r="Q173" s="105">
        <f>AVERAGE(D173:D174)</f>
        <v>99</v>
      </c>
      <c r="R173" s="106">
        <f t="shared" si="33"/>
        <v>1.9774021045368293</v>
      </c>
      <c r="S173" s="105">
        <f t="shared" si="34"/>
        <v>0.87237197941202138</v>
      </c>
      <c r="T173" s="105">
        <f t="shared" si="35"/>
        <v>3.3794824239190135</v>
      </c>
      <c r="U173" s="39" t="str">
        <f t="shared" si="36"/>
        <v>clays</v>
      </c>
      <c r="V173" s="107">
        <f t="shared" si="37"/>
        <v>15.902855930144181</v>
      </c>
      <c r="W173" s="107">
        <f t="shared" si="38"/>
        <v>20.857044912410299</v>
      </c>
      <c r="X173" s="107">
        <f t="shared" si="39"/>
        <v>30</v>
      </c>
    </row>
    <row r="174" spans="1:24" x14ac:dyDescent="0.2">
      <c r="A174">
        <v>3.42</v>
      </c>
      <c r="B174">
        <v>0.13300000000000001</v>
      </c>
      <c r="C174">
        <v>-1</v>
      </c>
      <c r="D174">
        <v>99</v>
      </c>
      <c r="E174" s="102">
        <v>0.6</v>
      </c>
      <c r="F174" s="102">
        <f t="shared" si="27"/>
        <v>1</v>
      </c>
      <c r="G174" s="102">
        <f t="shared" si="28"/>
        <v>172.6</v>
      </c>
      <c r="H174" s="102">
        <f>+A175-A174</f>
        <v>2.0000000000000018E-2</v>
      </c>
      <c r="I174" s="102">
        <f>+A174+H174/2</f>
        <v>3.4299999999999997</v>
      </c>
      <c r="J174" s="102">
        <f t="shared" si="29"/>
        <v>17</v>
      </c>
      <c r="K174" s="102">
        <f t="shared" si="30"/>
        <v>58.309999999999995</v>
      </c>
      <c r="L174" s="102">
        <f t="shared" si="31"/>
        <v>0</v>
      </c>
      <c r="M174" s="105">
        <f t="shared" si="32"/>
        <v>58.309999999999995</v>
      </c>
      <c r="N174" s="105">
        <f>AVERAGE(B174:B175)*1000</f>
        <v>133</v>
      </c>
      <c r="O174" s="105">
        <f>AVERAGE(G174:G175)</f>
        <v>172.8</v>
      </c>
      <c r="P174" s="105">
        <f>AVERAGE(F174:F175)</f>
        <v>1</v>
      </c>
      <c r="Q174" s="105">
        <f>AVERAGE(D174:D175)</f>
        <v>99.5</v>
      </c>
      <c r="R174" s="106">
        <f t="shared" si="33"/>
        <v>1.9634711027268053</v>
      </c>
      <c r="S174" s="105">
        <f t="shared" si="34"/>
        <v>0.87343872827321156</v>
      </c>
      <c r="T174" s="105">
        <f t="shared" si="35"/>
        <v>3.3825484518964393</v>
      </c>
      <c r="U174" s="39" t="str">
        <f t="shared" si="36"/>
        <v>clays</v>
      </c>
      <c r="V174" s="107">
        <f t="shared" si="37"/>
        <v>15.86258703411505</v>
      </c>
      <c r="W174" s="107">
        <f t="shared" si="38"/>
        <v>20.823269653443127</v>
      </c>
      <c r="X174" s="107">
        <f t="shared" si="39"/>
        <v>30</v>
      </c>
    </row>
    <row r="175" spans="1:24" x14ac:dyDescent="0.2">
      <c r="A175">
        <v>3.44</v>
      </c>
      <c r="B175">
        <v>0.13300000000000001</v>
      </c>
      <c r="C175">
        <v>-1</v>
      </c>
      <c r="D175">
        <v>100</v>
      </c>
      <c r="E175" s="102">
        <v>0.6</v>
      </c>
      <c r="F175" s="102">
        <f t="shared" si="27"/>
        <v>1</v>
      </c>
      <c r="G175" s="102">
        <f t="shared" si="28"/>
        <v>173</v>
      </c>
      <c r="H175" s="102">
        <f>+A176-A175</f>
        <v>2.0000000000000018E-2</v>
      </c>
      <c r="I175" s="102">
        <f>+A175+H175/2</f>
        <v>3.45</v>
      </c>
      <c r="J175" s="102">
        <f t="shared" si="29"/>
        <v>17</v>
      </c>
      <c r="K175" s="102">
        <f t="shared" si="30"/>
        <v>58.650000000000006</v>
      </c>
      <c r="L175" s="102">
        <f t="shared" si="31"/>
        <v>0</v>
      </c>
      <c r="M175" s="105">
        <f t="shared" si="32"/>
        <v>58.650000000000006</v>
      </c>
      <c r="N175" s="105">
        <f>AVERAGE(B175:B176)*1000</f>
        <v>133</v>
      </c>
      <c r="O175" s="105">
        <f>AVERAGE(G175:G176)</f>
        <v>172.8</v>
      </c>
      <c r="P175" s="105">
        <f>AVERAGE(F175:F176)</f>
        <v>1</v>
      </c>
      <c r="Q175" s="105">
        <f>AVERAGE(D175:D176)</f>
        <v>99.5</v>
      </c>
      <c r="R175" s="106">
        <f t="shared" si="33"/>
        <v>1.9462915601023016</v>
      </c>
      <c r="S175" s="105">
        <f t="shared" si="34"/>
        <v>0.87604029785370119</v>
      </c>
      <c r="T175" s="105">
        <f t="shared" si="35"/>
        <v>3.3865765359259603</v>
      </c>
      <c r="U175" s="39" t="str">
        <f t="shared" si="36"/>
        <v>clays</v>
      </c>
      <c r="V175" s="107">
        <f t="shared" si="37"/>
        <v>15.812644117481245</v>
      </c>
      <c r="W175" s="107">
        <f t="shared" si="38"/>
        <v>20.781286893121766</v>
      </c>
      <c r="X175" s="107">
        <f t="shared" si="39"/>
        <v>30</v>
      </c>
    </row>
    <row r="176" spans="1:24" x14ac:dyDescent="0.2">
      <c r="A176">
        <v>3.46</v>
      </c>
      <c r="B176">
        <v>0.13300000000000001</v>
      </c>
      <c r="C176">
        <v>-1</v>
      </c>
      <c r="D176">
        <v>99</v>
      </c>
      <c r="E176" s="102">
        <v>0.6</v>
      </c>
      <c r="F176" s="102">
        <f t="shared" si="27"/>
        <v>1</v>
      </c>
      <c r="G176" s="102">
        <f t="shared" si="28"/>
        <v>172.6</v>
      </c>
      <c r="H176" s="102">
        <f>+A177-A176</f>
        <v>2.0000000000000018E-2</v>
      </c>
      <c r="I176" s="102">
        <f>+A176+H176/2</f>
        <v>3.4699999999999998</v>
      </c>
      <c r="J176" s="102">
        <f t="shared" si="29"/>
        <v>17</v>
      </c>
      <c r="K176" s="102">
        <f t="shared" si="30"/>
        <v>58.989999999999995</v>
      </c>
      <c r="L176" s="102">
        <f t="shared" si="31"/>
        <v>0</v>
      </c>
      <c r="M176" s="105">
        <f t="shared" si="32"/>
        <v>58.989999999999995</v>
      </c>
      <c r="N176" s="105">
        <f>AVERAGE(B176:B177)*1000</f>
        <v>133</v>
      </c>
      <c r="O176" s="105">
        <f>AVERAGE(G176:G177)</f>
        <v>172.6</v>
      </c>
      <c r="P176" s="105">
        <f>AVERAGE(F176:F177)</f>
        <v>1</v>
      </c>
      <c r="Q176" s="105">
        <f>AVERAGE(D176:D177)</f>
        <v>99</v>
      </c>
      <c r="R176" s="106">
        <f t="shared" si="33"/>
        <v>1.9259196473978641</v>
      </c>
      <c r="S176" s="105">
        <f t="shared" si="34"/>
        <v>0.88020420737611127</v>
      </c>
      <c r="T176" s="105">
        <f t="shared" si="35"/>
        <v>3.3915755361531974</v>
      </c>
      <c r="U176" s="39" t="str">
        <f t="shared" si="36"/>
        <v>clays</v>
      </c>
      <c r="V176" s="107">
        <f t="shared" si="37"/>
        <v>15.7530095355944</v>
      </c>
      <c r="W176" s="107">
        <f t="shared" si="38"/>
        <v>20.731019800384754</v>
      </c>
      <c r="X176" s="107">
        <f t="shared" si="39"/>
        <v>30</v>
      </c>
    </row>
    <row r="177" spans="1:24" x14ac:dyDescent="0.2">
      <c r="A177">
        <v>3.48</v>
      </c>
      <c r="B177">
        <v>0.13300000000000001</v>
      </c>
      <c r="C177">
        <v>-1</v>
      </c>
      <c r="D177">
        <v>99</v>
      </c>
      <c r="E177" s="102">
        <v>0.6</v>
      </c>
      <c r="F177" s="102">
        <f t="shared" si="27"/>
        <v>1</v>
      </c>
      <c r="G177" s="102">
        <f t="shared" si="28"/>
        <v>172.6</v>
      </c>
      <c r="H177" s="102">
        <f>+A178-A177</f>
        <v>2.0000000000000018E-2</v>
      </c>
      <c r="I177" s="102">
        <f>+A177+H177/2</f>
        <v>3.49</v>
      </c>
      <c r="J177" s="102">
        <f t="shared" si="29"/>
        <v>17</v>
      </c>
      <c r="K177" s="102">
        <f t="shared" si="30"/>
        <v>59.330000000000005</v>
      </c>
      <c r="L177" s="102">
        <f t="shared" si="31"/>
        <v>0</v>
      </c>
      <c r="M177" s="105">
        <f t="shared" si="32"/>
        <v>59.330000000000005</v>
      </c>
      <c r="N177" s="105">
        <f>AVERAGE(B177:B178)*1000</f>
        <v>133</v>
      </c>
      <c r="O177" s="105">
        <f>AVERAGE(G177:G178)</f>
        <v>172.6</v>
      </c>
      <c r="P177" s="105">
        <f>AVERAGE(F177:F178)</f>
        <v>1</v>
      </c>
      <c r="Q177" s="105">
        <f>AVERAGE(D177:D178)</f>
        <v>99</v>
      </c>
      <c r="R177" s="106">
        <f t="shared" si="33"/>
        <v>1.9091521995617726</v>
      </c>
      <c r="S177" s="105">
        <f t="shared" si="34"/>
        <v>0.88284629645978652</v>
      </c>
      <c r="T177" s="105">
        <f t="shared" si="35"/>
        <v>3.3955892049649963</v>
      </c>
      <c r="U177" s="39" t="str">
        <f t="shared" si="36"/>
        <v>clays</v>
      </c>
      <c r="V177" s="107">
        <f t="shared" si="37"/>
        <v>15.703587402479013</v>
      </c>
      <c r="W177" s="107">
        <f t="shared" si="38"/>
        <v>20.689246073904453</v>
      </c>
      <c r="X177" s="107">
        <f t="shared" si="39"/>
        <v>30</v>
      </c>
    </row>
    <row r="178" spans="1:24" x14ac:dyDescent="0.2">
      <c r="A178">
        <v>3.5</v>
      </c>
      <c r="B178">
        <v>0.13300000000000001</v>
      </c>
      <c r="C178">
        <v>-1</v>
      </c>
      <c r="D178">
        <v>99</v>
      </c>
      <c r="E178" s="102">
        <v>0.6</v>
      </c>
      <c r="F178" s="102">
        <f t="shared" si="27"/>
        <v>1</v>
      </c>
      <c r="G178" s="102">
        <f t="shared" si="28"/>
        <v>172.6</v>
      </c>
      <c r="H178" s="102">
        <f>+A179-A178</f>
        <v>2.0000000000000018E-2</v>
      </c>
      <c r="I178" s="102">
        <f>+A178+H178/2</f>
        <v>3.51</v>
      </c>
      <c r="J178" s="102">
        <f t="shared" si="29"/>
        <v>17</v>
      </c>
      <c r="K178" s="102">
        <f t="shared" si="30"/>
        <v>59.669999999999995</v>
      </c>
      <c r="L178" s="102">
        <f t="shared" si="31"/>
        <v>0</v>
      </c>
      <c r="M178" s="105">
        <f t="shared" si="32"/>
        <v>59.669999999999995</v>
      </c>
      <c r="N178" s="105">
        <f>AVERAGE(B178:B179)*1000</f>
        <v>133</v>
      </c>
      <c r="O178" s="105">
        <f>AVERAGE(G178:G179)</f>
        <v>172.39999999999998</v>
      </c>
      <c r="P178" s="105">
        <f>AVERAGE(F178:F179)</f>
        <v>1</v>
      </c>
      <c r="Q178" s="105">
        <f>AVERAGE(D178:D179)</f>
        <v>98.5</v>
      </c>
      <c r="R178" s="106">
        <f t="shared" si="33"/>
        <v>1.889224065694654</v>
      </c>
      <c r="S178" s="105">
        <f t="shared" si="34"/>
        <v>0.88707531269404771</v>
      </c>
      <c r="T178" s="105">
        <f t="shared" si="35"/>
        <v>3.4005818608854019</v>
      </c>
      <c r="U178" s="39" t="str">
        <f t="shared" si="36"/>
        <v>clays</v>
      </c>
      <c r="V178" s="107">
        <f t="shared" si="37"/>
        <v>15.644445840207919</v>
      </c>
      <c r="W178" s="107">
        <f t="shared" si="38"/>
        <v>20.639118160731115</v>
      </c>
      <c r="X178" s="107">
        <f t="shared" si="39"/>
        <v>30</v>
      </c>
    </row>
    <row r="179" spans="1:24" x14ac:dyDescent="0.2">
      <c r="A179">
        <v>3.52</v>
      </c>
      <c r="B179">
        <v>0.13300000000000001</v>
      </c>
      <c r="C179">
        <v>-1</v>
      </c>
      <c r="D179">
        <v>98</v>
      </c>
      <c r="E179" s="102">
        <v>0.6</v>
      </c>
      <c r="F179" s="102">
        <f t="shared" si="27"/>
        <v>1</v>
      </c>
      <c r="G179" s="102">
        <f t="shared" si="28"/>
        <v>172.2</v>
      </c>
      <c r="H179" s="102">
        <f>+A180-A179</f>
        <v>2.0000000000000018E-2</v>
      </c>
      <c r="I179" s="102">
        <f>+A179+H179/2</f>
        <v>3.5300000000000002</v>
      </c>
      <c r="J179" s="102">
        <f t="shared" si="29"/>
        <v>17</v>
      </c>
      <c r="K179" s="102">
        <f t="shared" si="30"/>
        <v>60.010000000000005</v>
      </c>
      <c r="L179" s="102">
        <f t="shared" si="31"/>
        <v>0</v>
      </c>
      <c r="M179" s="105">
        <f t="shared" si="32"/>
        <v>60.010000000000005</v>
      </c>
      <c r="N179" s="105">
        <f>AVERAGE(B179:B180)*1000</f>
        <v>133</v>
      </c>
      <c r="O179" s="105">
        <f>AVERAGE(G179:G180)</f>
        <v>172</v>
      </c>
      <c r="P179" s="105">
        <f>AVERAGE(F179:F180)</f>
        <v>1</v>
      </c>
      <c r="Q179" s="105">
        <f>AVERAGE(D179:D180)</f>
        <v>97.5</v>
      </c>
      <c r="R179" s="106">
        <f t="shared" si="33"/>
        <v>1.8661889685052488</v>
      </c>
      <c r="S179" s="105">
        <f t="shared" si="34"/>
        <v>0.89293686936333605</v>
      </c>
      <c r="T179" s="105">
        <f t="shared" si="35"/>
        <v>3.4065680970651613</v>
      </c>
      <c r="U179" s="39" t="str">
        <f t="shared" si="36"/>
        <v>clays</v>
      </c>
      <c r="V179" s="107">
        <f t="shared" si="37"/>
        <v>15.575530091407167</v>
      </c>
      <c r="W179" s="107">
        <f t="shared" si="38"/>
        <v>20.580511796678575</v>
      </c>
      <c r="X179" s="107">
        <f t="shared" si="39"/>
        <v>30</v>
      </c>
    </row>
    <row r="180" spans="1:24" x14ac:dyDescent="0.2">
      <c r="A180">
        <v>3.54</v>
      </c>
      <c r="B180">
        <v>0.13300000000000001</v>
      </c>
      <c r="C180">
        <v>-1</v>
      </c>
      <c r="D180">
        <v>97</v>
      </c>
      <c r="E180" s="102">
        <v>0.6</v>
      </c>
      <c r="F180" s="102">
        <f t="shared" si="27"/>
        <v>1</v>
      </c>
      <c r="G180" s="102">
        <f t="shared" si="28"/>
        <v>171.8</v>
      </c>
      <c r="H180" s="102">
        <f>+A181-A180</f>
        <v>2.0000000000000018E-2</v>
      </c>
      <c r="I180" s="102">
        <f>+A180+H180/2</f>
        <v>3.55</v>
      </c>
      <c r="J180" s="102">
        <f t="shared" si="29"/>
        <v>17</v>
      </c>
      <c r="K180" s="102">
        <f t="shared" si="30"/>
        <v>60.349999999999994</v>
      </c>
      <c r="L180" s="102">
        <f t="shared" si="31"/>
        <v>0</v>
      </c>
      <c r="M180" s="105">
        <f t="shared" si="32"/>
        <v>60.349999999999994</v>
      </c>
      <c r="N180" s="105">
        <f>AVERAGE(B180:B181)*1000</f>
        <v>133</v>
      </c>
      <c r="O180" s="105">
        <f>AVERAGE(G180:G181)</f>
        <v>171.8</v>
      </c>
      <c r="P180" s="105">
        <f>AVERAGE(F180:F181)</f>
        <v>1</v>
      </c>
      <c r="Q180" s="105">
        <f>AVERAGE(D180:D181)</f>
        <v>97</v>
      </c>
      <c r="R180" s="106">
        <f t="shared" si="33"/>
        <v>1.8467274233637121</v>
      </c>
      <c r="S180" s="105">
        <f t="shared" si="34"/>
        <v>0.89726334679228326</v>
      </c>
      <c r="T180" s="105">
        <f t="shared" si="35"/>
        <v>3.4115650639836415</v>
      </c>
      <c r="U180" s="39" t="str">
        <f t="shared" si="36"/>
        <v>clays</v>
      </c>
      <c r="V180" s="107">
        <f t="shared" si="37"/>
        <v>15.516836130106794</v>
      </c>
      <c r="W180" s="107">
        <f t="shared" si="38"/>
        <v>20.530430782211777</v>
      </c>
      <c r="X180" s="107">
        <f t="shared" si="39"/>
        <v>30</v>
      </c>
    </row>
    <row r="181" spans="1:24" x14ac:dyDescent="0.2">
      <c r="A181">
        <v>3.56</v>
      </c>
      <c r="B181">
        <v>0.13300000000000001</v>
      </c>
      <c r="C181">
        <v>-1</v>
      </c>
      <c r="D181">
        <v>97</v>
      </c>
      <c r="E181" s="102">
        <v>0.6</v>
      </c>
      <c r="F181" s="102">
        <f t="shared" si="27"/>
        <v>1</v>
      </c>
      <c r="G181" s="102">
        <f t="shared" si="28"/>
        <v>171.8</v>
      </c>
      <c r="H181" s="102">
        <f>+A182-A181</f>
        <v>2.0000000000000018E-2</v>
      </c>
      <c r="I181" s="102">
        <f>+A181+H181/2</f>
        <v>3.5700000000000003</v>
      </c>
      <c r="J181" s="102">
        <f t="shared" si="29"/>
        <v>17</v>
      </c>
      <c r="K181" s="102">
        <f t="shared" si="30"/>
        <v>60.690000000000005</v>
      </c>
      <c r="L181" s="102">
        <f t="shared" si="31"/>
        <v>0</v>
      </c>
      <c r="M181" s="105">
        <f t="shared" si="32"/>
        <v>60.690000000000005</v>
      </c>
      <c r="N181" s="105">
        <f>AVERAGE(B181:B182)*1000</f>
        <v>133</v>
      </c>
      <c r="O181" s="105">
        <f>AVERAGE(G181:G182)</f>
        <v>172</v>
      </c>
      <c r="P181" s="105">
        <f>AVERAGE(F181:F182)</f>
        <v>1</v>
      </c>
      <c r="Q181" s="105">
        <f>AVERAGE(D181:D182)</f>
        <v>97.5</v>
      </c>
      <c r="R181" s="106">
        <f t="shared" si="33"/>
        <v>1.8340748063931454</v>
      </c>
      <c r="S181" s="105">
        <f t="shared" si="34"/>
        <v>0.89839187853741798</v>
      </c>
      <c r="T181" s="105">
        <f t="shared" si="35"/>
        <v>3.4145565260920518</v>
      </c>
      <c r="U181" s="39" t="str">
        <f t="shared" si="36"/>
        <v>clays</v>
      </c>
      <c r="V181" s="107">
        <f t="shared" si="37"/>
        <v>15.478443477893419</v>
      </c>
      <c r="W181" s="107">
        <f t="shared" si="38"/>
        <v>20.497587497865528</v>
      </c>
      <c r="X181" s="107">
        <f t="shared" si="39"/>
        <v>30</v>
      </c>
    </row>
    <row r="182" spans="1:24" x14ac:dyDescent="0.2">
      <c r="A182">
        <v>3.58</v>
      </c>
      <c r="B182">
        <v>0.13300000000000001</v>
      </c>
      <c r="C182">
        <v>-1</v>
      </c>
      <c r="D182">
        <v>98</v>
      </c>
      <c r="E182" s="102">
        <v>0.6</v>
      </c>
      <c r="F182" s="102">
        <f t="shared" si="27"/>
        <v>1</v>
      </c>
      <c r="G182" s="102">
        <f t="shared" si="28"/>
        <v>172.2</v>
      </c>
      <c r="H182" s="102">
        <f>+A183-A182</f>
        <v>2.0000000000000018E-2</v>
      </c>
      <c r="I182" s="102">
        <f>+A182+H182/2</f>
        <v>3.59</v>
      </c>
      <c r="J182" s="102">
        <f t="shared" si="29"/>
        <v>17</v>
      </c>
      <c r="K182" s="102">
        <f t="shared" si="30"/>
        <v>61.03</v>
      </c>
      <c r="L182" s="102">
        <f t="shared" si="31"/>
        <v>0</v>
      </c>
      <c r="M182" s="105">
        <f t="shared" si="32"/>
        <v>61.03</v>
      </c>
      <c r="N182" s="105">
        <f>AVERAGE(B182:B183)*1000</f>
        <v>133</v>
      </c>
      <c r="O182" s="105">
        <f>AVERAGE(G182:G183)</f>
        <v>172.39999999999998</v>
      </c>
      <c r="P182" s="105">
        <f>AVERAGE(F182:F183)</f>
        <v>1</v>
      </c>
      <c r="Q182" s="105">
        <f>AVERAGE(D182:D183)</f>
        <v>98.5</v>
      </c>
      <c r="R182" s="106">
        <f t="shared" si="33"/>
        <v>1.8248402425036863</v>
      </c>
      <c r="S182" s="105">
        <f t="shared" si="34"/>
        <v>0.8979078746520609</v>
      </c>
      <c r="T182" s="105">
        <f t="shared" si="35"/>
        <v>3.4165349077030291</v>
      </c>
      <c r="U182" s="39" t="str">
        <f t="shared" si="36"/>
        <v>clays</v>
      </c>
      <c r="V182" s="107">
        <f t="shared" si="37"/>
        <v>15.450305039579151</v>
      </c>
      <c r="W182" s="107">
        <f t="shared" si="38"/>
        <v>20.473473346746697</v>
      </c>
      <c r="X182" s="107">
        <f t="shared" si="39"/>
        <v>30</v>
      </c>
    </row>
    <row r="183" spans="1:24" x14ac:dyDescent="0.2">
      <c r="A183">
        <v>3.6</v>
      </c>
      <c r="B183">
        <v>0.13300000000000001</v>
      </c>
      <c r="C183">
        <v>-1</v>
      </c>
      <c r="D183">
        <v>99</v>
      </c>
      <c r="E183" s="102">
        <v>0.6</v>
      </c>
      <c r="F183" s="102">
        <f t="shared" si="27"/>
        <v>1</v>
      </c>
      <c r="G183" s="102">
        <f t="shared" si="28"/>
        <v>172.6</v>
      </c>
      <c r="H183" s="102">
        <f>+A184-A183</f>
        <v>2.0000000000000018E-2</v>
      </c>
      <c r="I183" s="102">
        <f>+A183+H183/2</f>
        <v>3.6100000000000003</v>
      </c>
      <c r="J183" s="102">
        <f t="shared" si="29"/>
        <v>17</v>
      </c>
      <c r="K183" s="102">
        <f t="shared" si="30"/>
        <v>61.370000000000005</v>
      </c>
      <c r="L183" s="102">
        <f t="shared" si="31"/>
        <v>0</v>
      </c>
      <c r="M183" s="105">
        <f t="shared" si="32"/>
        <v>61.370000000000005</v>
      </c>
      <c r="N183" s="105">
        <f>AVERAGE(B183:B184)*1000</f>
        <v>133</v>
      </c>
      <c r="O183" s="105">
        <f>AVERAGE(G183:G184)</f>
        <v>173</v>
      </c>
      <c r="P183" s="105">
        <f>AVERAGE(F183:F184)</f>
        <v>1</v>
      </c>
      <c r="Q183" s="105">
        <f>AVERAGE(D183:D184)</f>
        <v>100</v>
      </c>
      <c r="R183" s="106">
        <f t="shared" si="33"/>
        <v>1.8189669219488347</v>
      </c>
      <c r="S183" s="105">
        <f t="shared" si="34"/>
        <v>0.89581653677326889</v>
      </c>
      <c r="T183" s="105">
        <f t="shared" si="35"/>
        <v>3.417502357825009</v>
      </c>
      <c r="U183" s="39" t="str">
        <f t="shared" si="36"/>
        <v>clays</v>
      </c>
      <c r="V183" s="107">
        <f t="shared" si="37"/>
        <v>15.432356684247859</v>
      </c>
      <c r="W183" s="107">
        <f t="shared" si="38"/>
        <v>20.458072816029912</v>
      </c>
      <c r="X183" s="107">
        <f t="shared" si="39"/>
        <v>30</v>
      </c>
    </row>
    <row r="184" spans="1:24" x14ac:dyDescent="0.2">
      <c r="A184">
        <v>3.62</v>
      </c>
      <c r="B184">
        <v>0.13300000000000001</v>
      </c>
      <c r="C184">
        <v>-1</v>
      </c>
      <c r="D184">
        <v>101</v>
      </c>
      <c r="E184" s="102">
        <v>0.6</v>
      </c>
      <c r="F184" s="102">
        <f t="shared" si="27"/>
        <v>1</v>
      </c>
      <c r="G184" s="102">
        <f t="shared" si="28"/>
        <v>173.4</v>
      </c>
      <c r="H184" s="102">
        <f>+A185-A184</f>
        <v>2.0000000000000018E-2</v>
      </c>
      <c r="I184" s="102">
        <f>+A184+H184/2</f>
        <v>3.63</v>
      </c>
      <c r="J184" s="102">
        <f t="shared" si="29"/>
        <v>17</v>
      </c>
      <c r="K184" s="102">
        <f t="shared" si="30"/>
        <v>61.71</v>
      </c>
      <c r="L184" s="102">
        <f t="shared" si="31"/>
        <v>0</v>
      </c>
      <c r="M184" s="105">
        <f t="shared" si="32"/>
        <v>61.71</v>
      </c>
      <c r="N184" s="105">
        <f>AVERAGE(B184:B185)*1000</f>
        <v>133</v>
      </c>
      <c r="O184" s="105">
        <f>AVERAGE(G184:G185)</f>
        <v>173.4</v>
      </c>
      <c r="P184" s="105">
        <f>AVERAGE(F184:F185)</f>
        <v>1</v>
      </c>
      <c r="Q184" s="105">
        <f>AVERAGE(D184:D185)</f>
        <v>101</v>
      </c>
      <c r="R184" s="106">
        <f t="shared" si="33"/>
        <v>1.8099173553719008</v>
      </c>
      <c r="S184" s="105">
        <f t="shared" si="34"/>
        <v>0.89533530307100007</v>
      </c>
      <c r="T184" s="105">
        <f t="shared" si="35"/>
        <v>3.419457097827181</v>
      </c>
      <c r="U184" s="39" t="str">
        <f t="shared" si="36"/>
        <v>clays</v>
      </c>
      <c r="V184" s="107">
        <f t="shared" si="37"/>
        <v>15.404622565937515</v>
      </c>
      <c r="W184" s="107">
        <f t="shared" si="38"/>
        <v>20.434246189760351</v>
      </c>
      <c r="X184" s="107">
        <f t="shared" si="39"/>
        <v>30</v>
      </c>
    </row>
    <row r="185" spans="1:24" x14ac:dyDescent="0.2">
      <c r="A185">
        <v>3.64</v>
      </c>
      <c r="B185">
        <v>0.13300000000000001</v>
      </c>
      <c r="C185">
        <v>-1</v>
      </c>
      <c r="D185">
        <v>101</v>
      </c>
      <c r="E185" s="102">
        <v>0.6</v>
      </c>
      <c r="F185" s="102">
        <f t="shared" si="27"/>
        <v>1</v>
      </c>
      <c r="G185" s="102">
        <f t="shared" si="28"/>
        <v>173.4</v>
      </c>
      <c r="H185" s="102">
        <f>+A186-A185</f>
        <v>2.0000000000000018E-2</v>
      </c>
      <c r="I185" s="102">
        <f>+A185+H185/2</f>
        <v>3.6500000000000004</v>
      </c>
      <c r="J185" s="102">
        <f t="shared" si="29"/>
        <v>17</v>
      </c>
      <c r="K185" s="102">
        <f t="shared" si="30"/>
        <v>62.050000000000004</v>
      </c>
      <c r="L185" s="102">
        <f t="shared" si="31"/>
        <v>0</v>
      </c>
      <c r="M185" s="105">
        <f t="shared" si="32"/>
        <v>62.050000000000004</v>
      </c>
      <c r="N185" s="105">
        <f>AVERAGE(B185:B186)*1000</f>
        <v>133</v>
      </c>
      <c r="O185" s="105">
        <f>AVERAGE(G185:G186)</f>
        <v>173.8</v>
      </c>
      <c r="P185" s="105">
        <f>AVERAGE(F185:F186)</f>
        <v>1</v>
      </c>
      <c r="Q185" s="105">
        <f>AVERAGE(D185:D186)</f>
        <v>102</v>
      </c>
      <c r="R185" s="106">
        <f t="shared" si="33"/>
        <v>1.8009669621273166</v>
      </c>
      <c r="S185" s="105">
        <f t="shared" si="34"/>
        <v>0.89485458612975388</v>
      </c>
      <c r="T185" s="105">
        <f t="shared" si="35"/>
        <v>3.4213998824925955</v>
      </c>
      <c r="U185" s="39" t="str">
        <f t="shared" si="36"/>
        <v>clays</v>
      </c>
      <c r="V185" s="107">
        <f t="shared" si="37"/>
        <v>15.377097072611221</v>
      </c>
      <c r="W185" s="107">
        <f t="shared" si="38"/>
        <v>20.410563205661482</v>
      </c>
      <c r="X185" s="107">
        <f t="shared" si="39"/>
        <v>30</v>
      </c>
    </row>
    <row r="186" spans="1:24" x14ac:dyDescent="0.2">
      <c r="A186">
        <v>3.66</v>
      </c>
      <c r="B186">
        <v>0.13300000000000001</v>
      </c>
      <c r="C186">
        <v>-1</v>
      </c>
      <c r="D186">
        <v>103</v>
      </c>
      <c r="E186" s="102">
        <v>0.6</v>
      </c>
      <c r="F186" s="102">
        <f t="shared" si="27"/>
        <v>1</v>
      </c>
      <c r="G186" s="102">
        <f t="shared" si="28"/>
        <v>174.2</v>
      </c>
      <c r="H186" s="102">
        <f>+A187-A186</f>
        <v>2.0000000000000018E-2</v>
      </c>
      <c r="I186" s="102">
        <f>+A186+H186/2</f>
        <v>3.67</v>
      </c>
      <c r="J186" s="102">
        <f t="shared" si="29"/>
        <v>17</v>
      </c>
      <c r="K186" s="102">
        <f t="shared" si="30"/>
        <v>62.39</v>
      </c>
      <c r="L186" s="102">
        <f t="shared" si="31"/>
        <v>0</v>
      </c>
      <c r="M186" s="105">
        <f t="shared" si="32"/>
        <v>62.39</v>
      </c>
      <c r="N186" s="105">
        <f>AVERAGE(B186:B187)*1000</f>
        <v>133</v>
      </c>
      <c r="O186" s="105">
        <f>AVERAGE(G186:G187)</f>
        <v>174.39999999999998</v>
      </c>
      <c r="P186" s="105">
        <f>AVERAGE(F186:F187)</f>
        <v>1</v>
      </c>
      <c r="Q186" s="105">
        <f>AVERAGE(D186:D187)</f>
        <v>103.5</v>
      </c>
      <c r="R186" s="106">
        <f t="shared" si="33"/>
        <v>1.7953197627824968</v>
      </c>
      <c r="S186" s="105">
        <f t="shared" si="34"/>
        <v>0.8927774305865549</v>
      </c>
      <c r="T186" s="105">
        <f t="shared" si="35"/>
        <v>3.4223359763054075</v>
      </c>
      <c r="U186" s="39" t="str">
        <f t="shared" si="36"/>
        <v>clays</v>
      </c>
      <c r="V186" s="107">
        <f t="shared" si="37"/>
        <v>15.35968097074641</v>
      </c>
      <c r="W186" s="107">
        <f t="shared" si="38"/>
        <v>20.395559927620504</v>
      </c>
      <c r="X186" s="107">
        <f t="shared" si="39"/>
        <v>30</v>
      </c>
    </row>
    <row r="187" spans="1:24" x14ac:dyDescent="0.2">
      <c r="A187">
        <v>3.68</v>
      </c>
      <c r="B187">
        <v>0.13300000000000001</v>
      </c>
      <c r="C187">
        <v>-1</v>
      </c>
      <c r="D187">
        <v>104</v>
      </c>
      <c r="E187" s="102">
        <v>0.6</v>
      </c>
      <c r="F187" s="102">
        <f t="shared" si="27"/>
        <v>1</v>
      </c>
      <c r="G187" s="102">
        <f t="shared" si="28"/>
        <v>174.6</v>
      </c>
      <c r="H187" s="102">
        <f>+A188-A187</f>
        <v>2.0000000000000018E-2</v>
      </c>
      <c r="I187" s="102">
        <f>+A187+H187/2</f>
        <v>3.6900000000000004</v>
      </c>
      <c r="J187" s="102">
        <f t="shared" si="29"/>
        <v>17</v>
      </c>
      <c r="K187" s="102">
        <f t="shared" si="30"/>
        <v>62.730000000000004</v>
      </c>
      <c r="L187" s="102">
        <f t="shared" si="31"/>
        <v>0</v>
      </c>
      <c r="M187" s="105">
        <f t="shared" si="32"/>
        <v>62.730000000000004</v>
      </c>
      <c r="N187" s="105">
        <f>AVERAGE(B187:B188)*1000</f>
        <v>133</v>
      </c>
      <c r="O187" s="105">
        <f>AVERAGE(G187:G188)</f>
        <v>174.6</v>
      </c>
      <c r="P187" s="105">
        <f>AVERAGE(F187:F188)</f>
        <v>1</v>
      </c>
      <c r="Q187" s="105">
        <f>AVERAGE(D187:D188)</f>
        <v>104</v>
      </c>
      <c r="R187" s="106">
        <f t="shared" si="33"/>
        <v>1.7833572453371589</v>
      </c>
      <c r="S187" s="105">
        <f t="shared" si="34"/>
        <v>0.89389469920443387</v>
      </c>
      <c r="T187" s="105">
        <f t="shared" si="35"/>
        <v>3.4252501073102057</v>
      </c>
      <c r="U187" s="39" t="str">
        <f t="shared" si="36"/>
        <v>clays</v>
      </c>
      <c r="V187" s="107">
        <f t="shared" si="37"/>
        <v>15.322662117017975</v>
      </c>
      <c r="W187" s="107">
        <f t="shared" si="38"/>
        <v>20.363621855979989</v>
      </c>
      <c r="X187" s="107">
        <f t="shared" si="39"/>
        <v>30</v>
      </c>
    </row>
    <row r="188" spans="1:24" x14ac:dyDescent="0.2">
      <c r="A188">
        <v>3.7</v>
      </c>
      <c r="B188">
        <v>0.13300000000000001</v>
      </c>
      <c r="C188">
        <v>-1</v>
      </c>
      <c r="D188">
        <v>104</v>
      </c>
      <c r="E188" s="102">
        <v>0.6</v>
      </c>
      <c r="F188" s="102">
        <f t="shared" si="27"/>
        <v>1</v>
      </c>
      <c r="G188" s="102">
        <f t="shared" si="28"/>
        <v>174.6</v>
      </c>
      <c r="H188" s="102">
        <f>+A189-A188</f>
        <v>2.0000000000000018E-2</v>
      </c>
      <c r="I188" s="102">
        <f>+A188+H188/2</f>
        <v>3.71</v>
      </c>
      <c r="J188" s="102">
        <f t="shared" si="29"/>
        <v>17</v>
      </c>
      <c r="K188" s="102">
        <f t="shared" si="30"/>
        <v>63.07</v>
      </c>
      <c r="L188" s="102">
        <f t="shared" si="31"/>
        <v>0</v>
      </c>
      <c r="M188" s="105">
        <f t="shared" si="32"/>
        <v>63.07</v>
      </c>
      <c r="N188" s="105">
        <f>AVERAGE(B188:B189)*1000</f>
        <v>123.5</v>
      </c>
      <c r="O188" s="105">
        <f>AVERAGE(G188:G189)</f>
        <v>165.1</v>
      </c>
      <c r="P188" s="105">
        <f>AVERAGE(F188:F189)</f>
        <v>1</v>
      </c>
      <c r="Q188" s="105">
        <f>AVERAGE(D188:D189)</f>
        <v>104</v>
      </c>
      <c r="R188" s="106">
        <f t="shared" si="33"/>
        <v>1.6177263358173457</v>
      </c>
      <c r="S188" s="105">
        <f t="shared" si="34"/>
        <v>0.98010389101244733</v>
      </c>
      <c r="T188" s="105">
        <f t="shared" si="35"/>
        <v>3.4787814488092823</v>
      </c>
      <c r="U188" s="39" t="str">
        <f t="shared" si="36"/>
        <v>clays</v>
      </c>
      <c r="V188" s="107">
        <f t="shared" si="37"/>
        <v>14.791663283365912</v>
      </c>
      <c r="W188" s="107">
        <f t="shared" si="38"/>
        <v>19.897955612249714</v>
      </c>
      <c r="X188" s="107">
        <f t="shared" si="39"/>
        <v>30</v>
      </c>
    </row>
    <row r="189" spans="1:24" x14ac:dyDescent="0.2">
      <c r="A189">
        <v>3.72</v>
      </c>
      <c r="B189">
        <v>0.114</v>
      </c>
      <c r="C189">
        <v>-1</v>
      </c>
      <c r="D189">
        <v>104</v>
      </c>
      <c r="E189" s="102">
        <v>0.6</v>
      </c>
      <c r="F189" s="102">
        <f t="shared" si="27"/>
        <v>1</v>
      </c>
      <c r="G189" s="102">
        <f t="shared" si="28"/>
        <v>155.6</v>
      </c>
      <c r="H189" s="102">
        <f>+A190-A189</f>
        <v>2.0000000000000018E-2</v>
      </c>
      <c r="I189" s="102">
        <f>+A189+H189/2</f>
        <v>3.7300000000000004</v>
      </c>
      <c r="J189" s="102">
        <f t="shared" si="29"/>
        <v>17</v>
      </c>
      <c r="K189" s="102">
        <f t="shared" si="30"/>
        <v>63.410000000000011</v>
      </c>
      <c r="L189" s="102">
        <f t="shared" si="31"/>
        <v>0</v>
      </c>
      <c r="M189" s="105">
        <f t="shared" si="32"/>
        <v>63.410000000000011</v>
      </c>
      <c r="N189" s="105">
        <f>AVERAGE(B189:B190)*1000</f>
        <v>114</v>
      </c>
      <c r="O189" s="105">
        <f>AVERAGE(G189:G190)</f>
        <v>155.6</v>
      </c>
      <c r="P189" s="105">
        <f>AVERAGE(F189:F190)</f>
        <v>1</v>
      </c>
      <c r="Q189" s="105">
        <f>AVERAGE(D189:D190)</f>
        <v>104</v>
      </c>
      <c r="R189" s="106">
        <f t="shared" si="33"/>
        <v>1.4538716290805862</v>
      </c>
      <c r="S189" s="105">
        <f t="shared" si="34"/>
        <v>1.0847163466753447</v>
      </c>
      <c r="T189" s="105">
        <f t="shared" si="35"/>
        <v>3.5376832215911542</v>
      </c>
      <c r="U189" s="39" t="str">
        <f t="shared" si="36"/>
        <v>clays</v>
      </c>
      <c r="V189" s="107">
        <f t="shared" si="37"/>
        <v>14.229388295310876</v>
      </c>
      <c r="W189" s="107">
        <f t="shared" si="38"/>
        <v>19.38778667967987</v>
      </c>
      <c r="X189" s="107">
        <f t="shared" si="39"/>
        <v>30</v>
      </c>
    </row>
    <row r="190" spans="1:24" x14ac:dyDescent="0.2">
      <c r="A190">
        <v>3.74</v>
      </c>
      <c r="B190">
        <v>0.114</v>
      </c>
      <c r="C190">
        <v>-1</v>
      </c>
      <c r="D190">
        <v>104</v>
      </c>
      <c r="E190" s="102">
        <v>0.6</v>
      </c>
      <c r="F190" s="102">
        <f t="shared" si="27"/>
        <v>1</v>
      </c>
      <c r="G190" s="102">
        <f t="shared" si="28"/>
        <v>155.6</v>
      </c>
      <c r="H190" s="102">
        <f>+A191-A190</f>
        <v>1.9999999999999574E-2</v>
      </c>
      <c r="I190" s="102">
        <f>+A190+H190/2</f>
        <v>3.75</v>
      </c>
      <c r="J190" s="102">
        <f t="shared" si="29"/>
        <v>17</v>
      </c>
      <c r="K190" s="102">
        <f t="shared" si="30"/>
        <v>63.75</v>
      </c>
      <c r="L190" s="102">
        <f t="shared" si="31"/>
        <v>0</v>
      </c>
      <c r="M190" s="105">
        <f t="shared" si="32"/>
        <v>63.75</v>
      </c>
      <c r="N190" s="105">
        <f>AVERAGE(B190:B191)*1000</f>
        <v>123.5</v>
      </c>
      <c r="O190" s="105">
        <f>AVERAGE(G190:G191)</f>
        <v>164.89999999999998</v>
      </c>
      <c r="P190" s="105">
        <f>AVERAGE(F190:F191)</f>
        <v>1</v>
      </c>
      <c r="Q190" s="105">
        <f>AVERAGE(D190:D191)</f>
        <v>103.5</v>
      </c>
      <c r="R190" s="106">
        <f t="shared" si="33"/>
        <v>1.5866666666666662</v>
      </c>
      <c r="S190" s="105">
        <f t="shared" si="34"/>
        <v>0.98863074641621385</v>
      </c>
      <c r="T190" s="105">
        <f t="shared" si="35"/>
        <v>3.487983897106067</v>
      </c>
      <c r="U190" s="39" t="str">
        <f t="shared" si="36"/>
        <v>clays</v>
      </c>
      <c r="V190" s="107">
        <f t="shared" si="37"/>
        <v>14.688050770956862</v>
      </c>
      <c r="W190" s="107">
        <f t="shared" si="38"/>
        <v>19.80534267800914</v>
      </c>
      <c r="X190" s="107">
        <f t="shared" si="39"/>
        <v>30</v>
      </c>
    </row>
    <row r="191" spans="1:24" x14ac:dyDescent="0.2">
      <c r="A191">
        <v>3.76</v>
      </c>
      <c r="B191">
        <v>0.13300000000000001</v>
      </c>
      <c r="C191">
        <v>-1</v>
      </c>
      <c r="D191">
        <v>103</v>
      </c>
      <c r="E191" s="102">
        <v>0.6</v>
      </c>
      <c r="F191" s="102">
        <f t="shared" si="27"/>
        <v>1</v>
      </c>
      <c r="G191" s="102">
        <f t="shared" si="28"/>
        <v>174.2</v>
      </c>
      <c r="H191" s="102">
        <f>+A192-A191</f>
        <v>2.0000000000000018E-2</v>
      </c>
      <c r="I191" s="102">
        <f>+A191+H191/2</f>
        <v>3.7699999999999996</v>
      </c>
      <c r="J191" s="102">
        <f t="shared" si="29"/>
        <v>17</v>
      </c>
      <c r="K191" s="102">
        <f t="shared" si="30"/>
        <v>64.089999999999989</v>
      </c>
      <c r="L191" s="102">
        <f t="shared" si="31"/>
        <v>0</v>
      </c>
      <c r="M191" s="105">
        <f t="shared" si="32"/>
        <v>64.089999999999989</v>
      </c>
      <c r="N191" s="105">
        <f>AVERAGE(B191:B192)*1000</f>
        <v>123.5</v>
      </c>
      <c r="O191" s="105">
        <f>AVERAGE(G191:G192)</f>
        <v>164.5</v>
      </c>
      <c r="P191" s="105">
        <f>AVERAGE(F191:F192)</f>
        <v>1</v>
      </c>
      <c r="Q191" s="105">
        <f>AVERAGE(D191:D192)</f>
        <v>102.5</v>
      </c>
      <c r="R191" s="106">
        <f t="shared" si="33"/>
        <v>1.5667030738024657</v>
      </c>
      <c r="S191" s="105">
        <f t="shared" si="34"/>
        <v>0.99591674136042219</v>
      </c>
      <c r="T191" s="105">
        <f t="shared" si="35"/>
        <v>3.4942494906114621</v>
      </c>
      <c r="U191" s="39" t="str">
        <f t="shared" si="36"/>
        <v>clays</v>
      </c>
      <c r="V191" s="107">
        <f t="shared" si="37"/>
        <v>14.62074229174047</v>
      </c>
      <c r="W191" s="107">
        <f t="shared" si="38"/>
        <v>19.744853650427103</v>
      </c>
      <c r="X191" s="107">
        <f t="shared" si="39"/>
        <v>30</v>
      </c>
    </row>
    <row r="192" spans="1:24" x14ac:dyDescent="0.2">
      <c r="A192">
        <v>3.78</v>
      </c>
      <c r="B192">
        <v>0.114</v>
      </c>
      <c r="C192">
        <v>-1</v>
      </c>
      <c r="D192">
        <v>102</v>
      </c>
      <c r="E192" s="102">
        <v>0.6</v>
      </c>
      <c r="F192" s="102">
        <f t="shared" si="27"/>
        <v>1</v>
      </c>
      <c r="G192" s="102">
        <f t="shared" si="28"/>
        <v>154.80000000000001</v>
      </c>
      <c r="H192" s="102">
        <f>+A193-A192</f>
        <v>2.0000000000000018E-2</v>
      </c>
      <c r="I192" s="102">
        <f>+A192+H192/2</f>
        <v>3.79</v>
      </c>
      <c r="J192" s="102">
        <f t="shared" si="29"/>
        <v>17</v>
      </c>
      <c r="K192" s="102">
        <f t="shared" si="30"/>
        <v>64.430000000000007</v>
      </c>
      <c r="L192" s="102">
        <f t="shared" si="31"/>
        <v>0</v>
      </c>
      <c r="M192" s="105">
        <f t="shared" si="32"/>
        <v>64.430000000000007</v>
      </c>
      <c r="N192" s="105">
        <f>AVERAGE(B192:B193)*1000</f>
        <v>114</v>
      </c>
      <c r="O192" s="105">
        <f>AVERAGE(G192:G193)</f>
        <v>154.80000000000001</v>
      </c>
      <c r="P192" s="105">
        <f>AVERAGE(F192:F193)</f>
        <v>1</v>
      </c>
      <c r="Q192" s="105">
        <f>AVERAGE(D192:D193)</f>
        <v>102</v>
      </c>
      <c r="R192" s="106">
        <f t="shared" si="33"/>
        <v>1.4026074809871176</v>
      </c>
      <c r="S192" s="105">
        <f t="shared" si="34"/>
        <v>1.106561912138984</v>
      </c>
      <c r="T192" s="105">
        <f t="shared" si="35"/>
        <v>3.555332327638475</v>
      </c>
      <c r="U192" s="39" t="str">
        <f t="shared" si="36"/>
        <v>clays</v>
      </c>
      <c r="V192" s="107">
        <f t="shared" si="37"/>
        <v>14.0451243052309</v>
      </c>
      <c r="W192" s="107">
        <f t="shared" si="38"/>
        <v>19.21629766027764</v>
      </c>
      <c r="X192" s="107">
        <f t="shared" si="39"/>
        <v>30</v>
      </c>
    </row>
    <row r="193" spans="1:24" x14ac:dyDescent="0.2">
      <c r="A193">
        <v>3.8</v>
      </c>
      <c r="B193">
        <v>0.114</v>
      </c>
      <c r="C193">
        <v>-1</v>
      </c>
      <c r="D193">
        <v>102</v>
      </c>
      <c r="E193" s="102">
        <v>0.6</v>
      </c>
      <c r="F193" s="102">
        <f t="shared" si="27"/>
        <v>1</v>
      </c>
      <c r="G193" s="102">
        <f t="shared" si="28"/>
        <v>154.80000000000001</v>
      </c>
      <c r="H193" s="102">
        <f>+A194-A193</f>
        <v>2.0000000000000018E-2</v>
      </c>
      <c r="I193" s="102">
        <f>+A193+H193/2</f>
        <v>3.8099999999999996</v>
      </c>
      <c r="J193" s="102">
        <f t="shared" si="29"/>
        <v>17</v>
      </c>
      <c r="K193" s="102">
        <f t="shared" si="30"/>
        <v>64.77</v>
      </c>
      <c r="L193" s="102">
        <f t="shared" si="31"/>
        <v>0</v>
      </c>
      <c r="M193" s="105">
        <f t="shared" si="32"/>
        <v>64.77</v>
      </c>
      <c r="N193" s="105">
        <f>AVERAGE(B193:B194)*1000</f>
        <v>123.5</v>
      </c>
      <c r="O193" s="105">
        <f>AVERAGE(G193:G194)</f>
        <v>164.3</v>
      </c>
      <c r="P193" s="105">
        <f>AVERAGE(F193:F194)</f>
        <v>1</v>
      </c>
      <c r="Q193" s="105">
        <f>AVERAGE(D193:D194)</f>
        <v>102</v>
      </c>
      <c r="R193" s="106">
        <f t="shared" si="33"/>
        <v>1.5366682105913234</v>
      </c>
      <c r="S193" s="105">
        <f t="shared" si="34"/>
        <v>1.0047221943132723</v>
      </c>
      <c r="T193" s="105">
        <f t="shared" si="35"/>
        <v>3.5034615182439617</v>
      </c>
      <c r="U193" s="39" t="str">
        <f t="shared" si="36"/>
        <v>clays</v>
      </c>
      <c r="V193" s="107">
        <f t="shared" si="37"/>
        <v>14.518406190446305</v>
      </c>
      <c r="W193" s="107">
        <f t="shared" si="38"/>
        <v>19.652381177170611</v>
      </c>
      <c r="X193" s="107">
        <f t="shared" si="39"/>
        <v>30</v>
      </c>
    </row>
    <row r="194" spans="1:24" x14ac:dyDescent="0.2">
      <c r="A194">
        <v>3.82</v>
      </c>
      <c r="B194">
        <v>0.13300000000000001</v>
      </c>
      <c r="C194">
        <v>-1</v>
      </c>
      <c r="D194">
        <v>102</v>
      </c>
      <c r="E194" s="102">
        <v>0.6</v>
      </c>
      <c r="F194" s="102">
        <f t="shared" si="27"/>
        <v>1</v>
      </c>
      <c r="G194" s="102">
        <f t="shared" si="28"/>
        <v>173.8</v>
      </c>
      <c r="H194" s="102">
        <f>+A195-A194</f>
        <v>2.0000000000000018E-2</v>
      </c>
      <c r="I194" s="102">
        <f>+A194+H194/2</f>
        <v>3.83</v>
      </c>
      <c r="J194" s="102">
        <f t="shared" si="29"/>
        <v>17</v>
      </c>
      <c r="K194" s="102">
        <f t="shared" si="30"/>
        <v>65.11</v>
      </c>
      <c r="L194" s="102">
        <f t="shared" si="31"/>
        <v>0</v>
      </c>
      <c r="M194" s="105">
        <f t="shared" si="32"/>
        <v>65.11</v>
      </c>
      <c r="N194" s="105">
        <f>AVERAGE(B194:B195)*1000</f>
        <v>133</v>
      </c>
      <c r="O194" s="105">
        <f>AVERAGE(G194:G195)</f>
        <v>173.60000000000002</v>
      </c>
      <c r="P194" s="105">
        <f>AVERAGE(F194:F195)</f>
        <v>1</v>
      </c>
      <c r="Q194" s="105">
        <f>AVERAGE(D194:D195)</f>
        <v>101.5</v>
      </c>
      <c r="R194" s="106">
        <f t="shared" si="33"/>
        <v>1.6662571033635389</v>
      </c>
      <c r="S194" s="105">
        <f t="shared" si="34"/>
        <v>0.92174393953359735</v>
      </c>
      <c r="T194" s="105">
        <f t="shared" si="35"/>
        <v>3.4575253412879108</v>
      </c>
      <c r="U194" s="39" t="str">
        <f t="shared" si="36"/>
        <v>clays</v>
      </c>
      <c r="V194" s="107">
        <f t="shared" si="37"/>
        <v>14.950928657424566</v>
      </c>
      <c r="W194" s="107">
        <f t="shared" si="38"/>
        <v>20.039162152369585</v>
      </c>
      <c r="X194" s="107">
        <f t="shared" si="39"/>
        <v>30</v>
      </c>
    </row>
    <row r="195" spans="1:24" x14ac:dyDescent="0.2">
      <c r="A195">
        <v>3.84</v>
      </c>
      <c r="B195">
        <v>0.13300000000000001</v>
      </c>
      <c r="C195">
        <v>-1</v>
      </c>
      <c r="D195">
        <v>101</v>
      </c>
      <c r="E195" s="102">
        <v>0.6</v>
      </c>
      <c r="F195" s="102">
        <f t="shared" si="27"/>
        <v>1</v>
      </c>
      <c r="G195" s="102">
        <f t="shared" si="28"/>
        <v>173.4</v>
      </c>
      <c r="H195" s="102">
        <f>+A196-A195</f>
        <v>2.0000000000000018E-2</v>
      </c>
      <c r="I195" s="102">
        <f>+A195+H195/2</f>
        <v>3.8499999999999996</v>
      </c>
      <c r="J195" s="102">
        <f t="shared" si="29"/>
        <v>17</v>
      </c>
      <c r="K195" s="102">
        <f t="shared" si="30"/>
        <v>65.449999999999989</v>
      </c>
      <c r="L195" s="102">
        <f t="shared" si="31"/>
        <v>0</v>
      </c>
      <c r="M195" s="105">
        <f t="shared" si="32"/>
        <v>65.449999999999989</v>
      </c>
      <c r="N195" s="105">
        <f>AVERAGE(B195:B196)*1000</f>
        <v>133</v>
      </c>
      <c r="O195" s="105">
        <f>AVERAGE(G195:G196)</f>
        <v>173.4</v>
      </c>
      <c r="P195" s="105">
        <f>AVERAGE(F195:F196)</f>
        <v>1</v>
      </c>
      <c r="Q195" s="105">
        <f>AVERAGE(D195:D196)</f>
        <v>101</v>
      </c>
      <c r="R195" s="106">
        <f t="shared" si="33"/>
        <v>1.6493506493506498</v>
      </c>
      <c r="S195" s="105">
        <f t="shared" si="34"/>
        <v>0.92635479388605813</v>
      </c>
      <c r="T195" s="105">
        <f t="shared" si="35"/>
        <v>3.462428805589429</v>
      </c>
      <c r="U195" s="39" t="str">
        <f t="shared" si="36"/>
        <v>clays</v>
      </c>
      <c r="V195" s="107">
        <f t="shared" si="37"/>
        <v>14.895804138963342</v>
      </c>
      <c r="W195" s="107">
        <f t="shared" si="38"/>
        <v>19.990442953618228</v>
      </c>
      <c r="X195" s="107">
        <f t="shared" si="39"/>
        <v>30</v>
      </c>
    </row>
    <row r="196" spans="1:24" x14ac:dyDescent="0.2">
      <c r="A196">
        <v>3.86</v>
      </c>
      <c r="B196">
        <v>0.13300000000000001</v>
      </c>
      <c r="C196">
        <v>-1</v>
      </c>
      <c r="D196">
        <v>101</v>
      </c>
      <c r="E196" s="102">
        <v>0.6</v>
      </c>
      <c r="F196" s="102">
        <f t="shared" ref="F196:F259" si="40">IF(C196=0,1,ABS(C196))</f>
        <v>1</v>
      </c>
      <c r="G196" s="102">
        <f t="shared" ref="G196:G259" si="41">+B196*1000+D196*(1-E196)</f>
        <v>173.4</v>
      </c>
      <c r="H196" s="102">
        <f>+A197-A196</f>
        <v>2.0000000000000018E-2</v>
      </c>
      <c r="I196" s="102">
        <f>+A196+H196/2</f>
        <v>3.87</v>
      </c>
      <c r="J196" s="102">
        <f t="shared" ref="J196:J259" si="42">IF(I196&lt;$B$1,17,19)</f>
        <v>17</v>
      </c>
      <c r="K196" s="102">
        <f t="shared" ref="K196:K259" si="43">+J196*I196</f>
        <v>65.790000000000006</v>
      </c>
      <c r="L196" s="102">
        <f t="shared" ref="L196:L259" si="44">IF(I196&lt;$B$1,0,9.81*(I196-$B$1))</f>
        <v>0</v>
      </c>
      <c r="M196" s="105">
        <f t="shared" ref="M196:M259" si="45">+K196-L196</f>
        <v>65.790000000000006</v>
      </c>
      <c r="N196" s="105">
        <f>AVERAGE(B196:B197)*1000</f>
        <v>133</v>
      </c>
      <c r="O196" s="105">
        <f>AVERAGE(G196:G197)</f>
        <v>173.4</v>
      </c>
      <c r="P196" s="105">
        <f>AVERAGE(F196:F197)</f>
        <v>1</v>
      </c>
      <c r="Q196" s="105">
        <f>AVERAGE(D196:D197)</f>
        <v>101</v>
      </c>
      <c r="R196" s="106">
        <f t="shared" ref="R196:R259" si="46">(O196-K196)/M196</f>
        <v>1.635658914728682</v>
      </c>
      <c r="S196" s="105">
        <f t="shared" ref="S196:S259" si="47">+P196/(O196-K196)*100</f>
        <v>0.92928166527274425</v>
      </c>
      <c r="T196" s="105">
        <f t="shared" ref="T196:T259" si="48">+SQRT((3.47-LOG(R196))^2+(1.22+LOG(S196))^2)</f>
        <v>3.4662993391363739</v>
      </c>
      <c r="U196" s="39" t="str">
        <f t="shared" ref="U196:U259" si="49">(IF(T196&lt;1.31, "gravelly sand to dense sand", IF(T196&lt;2.05, "sands", IF(T196&lt;2.6, "sand mixtures", IF(T196&lt;2.95, "silt mixtures", IF(T196&lt;3.6, "clays","organic clay"))))))</f>
        <v>clays</v>
      </c>
      <c r="V196" s="107">
        <f t="shared" ref="V196:V259" si="50">DEGREES(ATAN(0.373*(LOG(O196/M196)+0.29)))</f>
        <v>14.850882129105376</v>
      </c>
      <c r="W196" s="107">
        <f t="shared" ref="W196:W259" si="51">17.6+11*LOG(R196)</f>
        <v>19.950620194982882</v>
      </c>
      <c r="X196" s="107">
        <f t="shared" ref="X196:X259" si="52">IF(N196/100&lt;20, 30,IF(N196/100&lt;40,30+5/20*(N196/100-20),IF(N196/100&lt;120, 35+5/80*(N196/100-40), IF(N196/100&lt;200, 40+5/80*(N196/100-120),45))))</f>
        <v>30</v>
      </c>
    </row>
    <row r="197" spans="1:24" x14ac:dyDescent="0.2">
      <c r="A197">
        <v>3.88</v>
      </c>
      <c r="B197">
        <v>0.13300000000000001</v>
      </c>
      <c r="C197">
        <v>-1</v>
      </c>
      <c r="D197">
        <v>101</v>
      </c>
      <c r="E197" s="102">
        <v>0.6</v>
      </c>
      <c r="F197" s="102">
        <f t="shared" si="40"/>
        <v>1</v>
      </c>
      <c r="G197" s="102">
        <f t="shared" si="41"/>
        <v>173.4</v>
      </c>
      <c r="H197" s="102">
        <f>+A198-A197</f>
        <v>2.0000000000000018E-2</v>
      </c>
      <c r="I197" s="102">
        <f>+A197+H197/2</f>
        <v>3.8899999999999997</v>
      </c>
      <c r="J197" s="102">
        <f t="shared" si="42"/>
        <v>17</v>
      </c>
      <c r="K197" s="102">
        <f t="shared" si="43"/>
        <v>66.13</v>
      </c>
      <c r="L197" s="102">
        <f t="shared" si="44"/>
        <v>0</v>
      </c>
      <c r="M197" s="105">
        <f t="shared" si="45"/>
        <v>66.13</v>
      </c>
      <c r="N197" s="105">
        <f>AVERAGE(B197:B198)*1000</f>
        <v>133</v>
      </c>
      <c r="O197" s="105">
        <f>AVERAGE(G197:G198)</f>
        <v>173.60000000000002</v>
      </c>
      <c r="P197" s="105">
        <f>AVERAGE(F197:F198)</f>
        <v>1</v>
      </c>
      <c r="Q197" s="105">
        <f>AVERAGE(D197:D198)</f>
        <v>101.5</v>
      </c>
      <c r="R197" s="106">
        <f t="shared" si="46"/>
        <v>1.6251323151368522</v>
      </c>
      <c r="S197" s="105">
        <f t="shared" si="47"/>
        <v>0.93049223038987605</v>
      </c>
      <c r="T197" s="105">
        <f t="shared" si="48"/>
        <v>3.4691273109917082</v>
      </c>
      <c r="U197" s="39" t="str">
        <f t="shared" si="49"/>
        <v>clays</v>
      </c>
      <c r="V197" s="107">
        <f t="shared" si="50"/>
        <v>14.81617303993746</v>
      </c>
      <c r="W197" s="107">
        <f t="shared" si="51"/>
        <v>19.919775987903183</v>
      </c>
      <c r="X197" s="107">
        <f t="shared" si="52"/>
        <v>30</v>
      </c>
    </row>
    <row r="198" spans="1:24" x14ac:dyDescent="0.2">
      <c r="A198">
        <v>3.9</v>
      </c>
      <c r="B198">
        <v>0.13300000000000001</v>
      </c>
      <c r="C198">
        <v>-1</v>
      </c>
      <c r="D198">
        <v>102</v>
      </c>
      <c r="E198" s="102">
        <v>0.6</v>
      </c>
      <c r="F198" s="102">
        <f t="shared" si="40"/>
        <v>1</v>
      </c>
      <c r="G198" s="102">
        <f t="shared" si="41"/>
        <v>173.8</v>
      </c>
      <c r="H198" s="102">
        <f>+A199-A198</f>
        <v>2.0000000000000018E-2</v>
      </c>
      <c r="I198" s="102">
        <f>+A198+H198/2</f>
        <v>3.91</v>
      </c>
      <c r="J198" s="102">
        <f t="shared" si="42"/>
        <v>17</v>
      </c>
      <c r="K198" s="102">
        <f t="shared" si="43"/>
        <v>66.47</v>
      </c>
      <c r="L198" s="102">
        <f t="shared" si="44"/>
        <v>0</v>
      </c>
      <c r="M198" s="105">
        <f t="shared" si="45"/>
        <v>66.47</v>
      </c>
      <c r="N198" s="105">
        <f>AVERAGE(B198:B199)*1000</f>
        <v>133</v>
      </c>
      <c r="O198" s="105">
        <f>AVERAGE(G198:G199)</f>
        <v>173.8</v>
      </c>
      <c r="P198" s="105">
        <f>AVERAGE(F198:F199)</f>
        <v>1</v>
      </c>
      <c r="Q198" s="105">
        <f>AVERAGE(D198:D199)</f>
        <v>102</v>
      </c>
      <c r="R198" s="106">
        <f t="shared" si="46"/>
        <v>1.6147134045434033</v>
      </c>
      <c r="S198" s="105">
        <f t="shared" si="47"/>
        <v>0.93170595360104347</v>
      </c>
      <c r="T198" s="105">
        <f t="shared" si="48"/>
        <v>3.4719454951993862</v>
      </c>
      <c r="U198" s="39" t="str">
        <f t="shared" si="49"/>
        <v>clays</v>
      </c>
      <c r="V198" s="107">
        <f t="shared" si="50"/>
        <v>14.781670683845881</v>
      </c>
      <c r="W198" s="107">
        <f t="shared" si="51"/>
        <v>19.889049956449536</v>
      </c>
      <c r="X198" s="107">
        <f t="shared" si="52"/>
        <v>30</v>
      </c>
    </row>
    <row r="199" spans="1:24" x14ac:dyDescent="0.2">
      <c r="A199">
        <v>3.92</v>
      </c>
      <c r="B199">
        <v>0.13300000000000001</v>
      </c>
      <c r="C199">
        <v>-1</v>
      </c>
      <c r="D199">
        <v>102</v>
      </c>
      <c r="E199" s="102">
        <v>0.6</v>
      </c>
      <c r="F199" s="102">
        <f t="shared" si="40"/>
        <v>1</v>
      </c>
      <c r="G199" s="102">
        <f t="shared" si="41"/>
        <v>173.8</v>
      </c>
      <c r="H199" s="102">
        <f>+A200-A199</f>
        <v>2.0000000000000018E-2</v>
      </c>
      <c r="I199" s="102">
        <f>+A199+H199/2</f>
        <v>3.9299999999999997</v>
      </c>
      <c r="J199" s="102">
        <f t="shared" si="42"/>
        <v>17</v>
      </c>
      <c r="K199" s="102">
        <f t="shared" si="43"/>
        <v>66.81</v>
      </c>
      <c r="L199" s="102">
        <f t="shared" si="44"/>
        <v>0</v>
      </c>
      <c r="M199" s="105">
        <f t="shared" si="45"/>
        <v>66.81</v>
      </c>
      <c r="N199" s="105">
        <f>AVERAGE(B199:B200)*1000</f>
        <v>133</v>
      </c>
      <c r="O199" s="105">
        <f>AVERAGE(G199:G200)</f>
        <v>173.8</v>
      </c>
      <c r="P199" s="105">
        <f>AVERAGE(F199:F200)</f>
        <v>1</v>
      </c>
      <c r="Q199" s="105">
        <f>AVERAGE(D199:D200)</f>
        <v>102</v>
      </c>
      <c r="R199" s="106">
        <f t="shared" si="46"/>
        <v>1.6014069750037421</v>
      </c>
      <c r="S199" s="105">
        <f t="shared" si="47"/>
        <v>0.9346667912889054</v>
      </c>
      <c r="T199" s="105">
        <f t="shared" si="48"/>
        <v>3.475793821481107</v>
      </c>
      <c r="U199" s="39" t="str">
        <f t="shared" si="49"/>
        <v>clays</v>
      </c>
      <c r="V199" s="107">
        <f t="shared" si="50"/>
        <v>14.737389749003732</v>
      </c>
      <c r="W199" s="107">
        <f t="shared" si="51"/>
        <v>19.849518873419466</v>
      </c>
      <c r="X199" s="107">
        <f t="shared" si="52"/>
        <v>30</v>
      </c>
    </row>
    <row r="200" spans="1:24" x14ac:dyDescent="0.2">
      <c r="A200">
        <v>3.94</v>
      </c>
      <c r="B200">
        <v>0.13300000000000001</v>
      </c>
      <c r="C200">
        <v>-1</v>
      </c>
      <c r="D200">
        <v>102</v>
      </c>
      <c r="E200" s="102">
        <v>0.6</v>
      </c>
      <c r="F200" s="102">
        <f t="shared" si="40"/>
        <v>1</v>
      </c>
      <c r="G200" s="102">
        <f t="shared" si="41"/>
        <v>173.8</v>
      </c>
      <c r="H200" s="102">
        <f>+A201-A200</f>
        <v>2.0000000000000018E-2</v>
      </c>
      <c r="I200" s="102">
        <f>+A200+H200/2</f>
        <v>3.95</v>
      </c>
      <c r="J200" s="102">
        <f t="shared" si="42"/>
        <v>17</v>
      </c>
      <c r="K200" s="102">
        <f t="shared" si="43"/>
        <v>67.150000000000006</v>
      </c>
      <c r="L200" s="102">
        <f t="shared" si="44"/>
        <v>0</v>
      </c>
      <c r="M200" s="105">
        <f t="shared" si="45"/>
        <v>67.150000000000006</v>
      </c>
      <c r="N200" s="105">
        <f>AVERAGE(B200:B201)*1000</f>
        <v>133</v>
      </c>
      <c r="O200" s="105">
        <f>AVERAGE(G200:G201)</f>
        <v>174</v>
      </c>
      <c r="P200" s="105">
        <f>AVERAGE(F200:F201)</f>
        <v>1</v>
      </c>
      <c r="Q200" s="105">
        <f>AVERAGE(D200:D201)</f>
        <v>102.5</v>
      </c>
      <c r="R200" s="106">
        <f t="shared" si="46"/>
        <v>1.5912137006701412</v>
      </c>
      <c r="S200" s="105">
        <f t="shared" si="47"/>
        <v>0.93589143659335516</v>
      </c>
      <c r="T200" s="105">
        <f t="shared" si="48"/>
        <v>3.4785940643254927</v>
      </c>
      <c r="U200" s="39" t="str">
        <f t="shared" si="49"/>
        <v>clays</v>
      </c>
      <c r="V200" s="107">
        <f t="shared" si="50"/>
        <v>14.703302977543455</v>
      </c>
      <c r="W200" s="107">
        <f t="shared" si="51"/>
        <v>19.819013604448894</v>
      </c>
      <c r="X200" s="107">
        <f t="shared" si="52"/>
        <v>30</v>
      </c>
    </row>
    <row r="201" spans="1:24" x14ac:dyDescent="0.2">
      <c r="A201">
        <v>3.96</v>
      </c>
      <c r="B201">
        <v>0.13300000000000001</v>
      </c>
      <c r="C201">
        <v>-1</v>
      </c>
      <c r="D201">
        <v>103</v>
      </c>
      <c r="E201" s="102">
        <v>0.6</v>
      </c>
      <c r="F201" s="102">
        <f t="shared" si="40"/>
        <v>1</v>
      </c>
      <c r="G201" s="102">
        <f t="shared" si="41"/>
        <v>174.2</v>
      </c>
      <c r="H201" s="102">
        <f>+A202-A201</f>
        <v>2.0000000000000018E-2</v>
      </c>
      <c r="I201" s="102">
        <f>+A201+H201/2</f>
        <v>3.9699999999999998</v>
      </c>
      <c r="J201" s="102">
        <f t="shared" si="42"/>
        <v>17</v>
      </c>
      <c r="K201" s="102">
        <f t="shared" si="43"/>
        <v>67.489999999999995</v>
      </c>
      <c r="L201" s="102">
        <f t="shared" si="44"/>
        <v>0</v>
      </c>
      <c r="M201" s="105">
        <f t="shared" si="45"/>
        <v>67.489999999999995</v>
      </c>
      <c r="N201" s="105">
        <f>AVERAGE(B201:B202)*1000</f>
        <v>133</v>
      </c>
      <c r="O201" s="105">
        <f>AVERAGE(G201:G202)</f>
        <v>174.2</v>
      </c>
      <c r="P201" s="105">
        <f>AVERAGE(F201:F202)</f>
        <v>1</v>
      </c>
      <c r="Q201" s="105">
        <f>AVERAGE(D201:D202)</f>
        <v>103</v>
      </c>
      <c r="R201" s="106">
        <f t="shared" si="46"/>
        <v>1.5811231293524968</v>
      </c>
      <c r="S201" s="105">
        <f t="shared" si="47"/>
        <v>0.93711929528629001</v>
      </c>
      <c r="T201" s="105">
        <f t="shared" si="48"/>
        <v>3.4813848511585466</v>
      </c>
      <c r="U201" s="39" t="str">
        <f t="shared" si="49"/>
        <v>clays</v>
      </c>
      <c r="V201" s="107">
        <f t="shared" si="50"/>
        <v>14.66941677484904</v>
      </c>
      <c r="W201" s="107">
        <f t="shared" si="51"/>
        <v>19.788622609404594</v>
      </c>
      <c r="X201" s="107">
        <f t="shared" si="52"/>
        <v>30</v>
      </c>
    </row>
    <row r="202" spans="1:24" x14ac:dyDescent="0.2">
      <c r="A202">
        <v>3.98</v>
      </c>
      <c r="B202">
        <v>0.13300000000000001</v>
      </c>
      <c r="C202">
        <v>-1</v>
      </c>
      <c r="D202">
        <v>103</v>
      </c>
      <c r="E202" s="102">
        <v>0.6</v>
      </c>
      <c r="F202" s="102">
        <f t="shared" si="40"/>
        <v>1</v>
      </c>
      <c r="G202" s="102">
        <f t="shared" si="41"/>
        <v>174.2</v>
      </c>
      <c r="H202" s="102">
        <f>+A203-A202</f>
        <v>2.0000000000000018E-2</v>
      </c>
      <c r="I202" s="102">
        <f>+A202+H202/2</f>
        <v>3.99</v>
      </c>
      <c r="J202" s="102">
        <f t="shared" si="42"/>
        <v>17</v>
      </c>
      <c r="K202" s="102">
        <f t="shared" si="43"/>
        <v>67.83</v>
      </c>
      <c r="L202" s="102">
        <f t="shared" si="44"/>
        <v>0</v>
      </c>
      <c r="M202" s="105">
        <f t="shared" si="45"/>
        <v>67.83</v>
      </c>
      <c r="N202" s="105">
        <f>AVERAGE(B202:B203)*1000</f>
        <v>133</v>
      </c>
      <c r="O202" s="105">
        <f>AVERAGE(G202:G203)</f>
        <v>174.2</v>
      </c>
      <c r="P202" s="105">
        <f>AVERAGE(F202:F203)</f>
        <v>1</v>
      </c>
      <c r="Q202" s="105">
        <f>AVERAGE(D202:D203)</f>
        <v>103</v>
      </c>
      <c r="R202" s="106">
        <f t="shared" si="46"/>
        <v>1.5681851688043638</v>
      </c>
      <c r="S202" s="105">
        <f t="shared" si="47"/>
        <v>0.94011469399266723</v>
      </c>
      <c r="T202" s="105">
        <f t="shared" si="48"/>
        <v>3.4852120574479368</v>
      </c>
      <c r="U202" s="39" t="str">
        <f t="shared" si="49"/>
        <v>clays</v>
      </c>
      <c r="V202" s="107">
        <f t="shared" si="50"/>
        <v>14.625758651262737</v>
      </c>
      <c r="W202" s="107">
        <f t="shared" si="51"/>
        <v>19.749370763938252</v>
      </c>
      <c r="X202" s="107">
        <f t="shared" si="52"/>
        <v>30</v>
      </c>
    </row>
    <row r="203" spans="1:24" x14ac:dyDescent="0.2">
      <c r="A203">
        <v>4</v>
      </c>
      <c r="B203">
        <v>0.13300000000000001</v>
      </c>
      <c r="C203">
        <v>-1</v>
      </c>
      <c r="D203">
        <v>103</v>
      </c>
      <c r="E203" s="102">
        <v>0.6</v>
      </c>
      <c r="F203" s="102">
        <f t="shared" si="40"/>
        <v>1</v>
      </c>
      <c r="G203" s="102">
        <f t="shared" si="41"/>
        <v>174.2</v>
      </c>
      <c r="H203" s="102">
        <f>+A204-A203</f>
        <v>1.9999999999999574E-2</v>
      </c>
      <c r="I203" s="102">
        <f>+A203+H203/2</f>
        <v>4.01</v>
      </c>
      <c r="J203" s="102">
        <f t="shared" si="42"/>
        <v>17</v>
      </c>
      <c r="K203" s="102">
        <f t="shared" si="43"/>
        <v>68.17</v>
      </c>
      <c r="L203" s="102">
        <f t="shared" si="44"/>
        <v>0</v>
      </c>
      <c r="M203" s="105">
        <f t="shared" si="45"/>
        <v>68.17</v>
      </c>
      <c r="N203" s="105">
        <f>AVERAGE(B203:B204)*1000</f>
        <v>123.5</v>
      </c>
      <c r="O203" s="105">
        <f>AVERAGE(G203:G204)</f>
        <v>164.89999999999998</v>
      </c>
      <c r="P203" s="105">
        <f>AVERAGE(F203:F204)</f>
        <v>1</v>
      </c>
      <c r="Q203" s="105">
        <f>AVERAGE(D203:D204)</f>
        <v>103.5</v>
      </c>
      <c r="R203" s="106">
        <f t="shared" si="46"/>
        <v>1.418952618453865</v>
      </c>
      <c r="S203" s="105">
        <f t="shared" si="47"/>
        <v>1.0338054378166033</v>
      </c>
      <c r="T203" s="105">
        <f t="shared" si="48"/>
        <v>3.5402226256370102</v>
      </c>
      <c r="U203" s="39" t="str">
        <f t="shared" si="49"/>
        <v>clays</v>
      </c>
      <c r="V203" s="107">
        <f t="shared" si="50"/>
        <v>14.104331349631764</v>
      </c>
      <c r="W203" s="107">
        <f t="shared" si="51"/>
        <v>19.271646831523778</v>
      </c>
      <c r="X203" s="107">
        <f t="shared" si="52"/>
        <v>30</v>
      </c>
    </row>
    <row r="204" spans="1:24" x14ac:dyDescent="0.2">
      <c r="A204">
        <v>4.0199999999999996</v>
      </c>
      <c r="B204">
        <v>0.114</v>
      </c>
      <c r="C204">
        <v>-1</v>
      </c>
      <c r="D204">
        <v>104</v>
      </c>
      <c r="E204" s="102">
        <v>0.6</v>
      </c>
      <c r="F204" s="102">
        <f t="shared" si="40"/>
        <v>1</v>
      </c>
      <c r="G204" s="102">
        <f t="shared" si="41"/>
        <v>155.6</v>
      </c>
      <c r="H204" s="102">
        <f>+A205-A204</f>
        <v>2.0000000000000462E-2</v>
      </c>
      <c r="I204" s="102">
        <f>+A204+H204/2</f>
        <v>4.0299999999999994</v>
      </c>
      <c r="J204" s="102">
        <f t="shared" si="42"/>
        <v>17</v>
      </c>
      <c r="K204" s="102">
        <f t="shared" si="43"/>
        <v>68.509999999999991</v>
      </c>
      <c r="L204" s="102">
        <f t="shared" si="44"/>
        <v>0</v>
      </c>
      <c r="M204" s="105">
        <f t="shared" si="45"/>
        <v>68.509999999999991</v>
      </c>
      <c r="N204" s="105">
        <f>AVERAGE(B204:B205)*1000</f>
        <v>123.5</v>
      </c>
      <c r="O204" s="105">
        <f>AVERAGE(G204:G205)</f>
        <v>165.3</v>
      </c>
      <c r="P204" s="105">
        <f>AVERAGE(F204:F205)</f>
        <v>1</v>
      </c>
      <c r="Q204" s="105">
        <f>AVERAGE(D204:D205)</f>
        <v>104.5</v>
      </c>
      <c r="R204" s="106">
        <f t="shared" si="46"/>
        <v>1.4127864545321855</v>
      </c>
      <c r="S204" s="105">
        <f t="shared" si="47"/>
        <v>1.0331645831180907</v>
      </c>
      <c r="T204" s="105">
        <f t="shared" si="48"/>
        <v>3.5419015058705159</v>
      </c>
      <c r="U204" s="39" t="str">
        <f t="shared" si="49"/>
        <v>clays</v>
      </c>
      <c r="V204" s="107">
        <f t="shared" si="50"/>
        <v>14.082046362931262</v>
      </c>
      <c r="W204" s="107">
        <f t="shared" si="51"/>
        <v>19.250841745729101</v>
      </c>
      <c r="X204" s="107">
        <f t="shared" si="52"/>
        <v>30</v>
      </c>
    </row>
    <row r="205" spans="1:24" x14ac:dyDescent="0.2">
      <c r="A205">
        <v>4.04</v>
      </c>
      <c r="B205">
        <v>0.13300000000000001</v>
      </c>
      <c r="C205">
        <v>-1</v>
      </c>
      <c r="D205">
        <v>105</v>
      </c>
      <c r="E205" s="102">
        <v>0.6</v>
      </c>
      <c r="F205" s="102">
        <f t="shared" si="40"/>
        <v>1</v>
      </c>
      <c r="G205" s="102">
        <f t="shared" si="41"/>
        <v>175</v>
      </c>
      <c r="H205" s="102">
        <f>+A206-A205</f>
        <v>1.9999999999999574E-2</v>
      </c>
      <c r="I205" s="102">
        <f>+A205+H205/2</f>
        <v>4.05</v>
      </c>
      <c r="J205" s="102">
        <f t="shared" si="42"/>
        <v>17</v>
      </c>
      <c r="K205" s="102">
        <f t="shared" si="43"/>
        <v>68.849999999999994</v>
      </c>
      <c r="L205" s="102">
        <f t="shared" si="44"/>
        <v>0</v>
      </c>
      <c r="M205" s="105">
        <f t="shared" si="45"/>
        <v>68.849999999999994</v>
      </c>
      <c r="N205" s="105">
        <f>AVERAGE(B205:B206)*1000</f>
        <v>133</v>
      </c>
      <c r="O205" s="105">
        <f>AVERAGE(G205:G206)</f>
        <v>175.2</v>
      </c>
      <c r="P205" s="105">
        <f>AVERAGE(F205:F206)</f>
        <v>1</v>
      </c>
      <c r="Q205" s="105">
        <f>AVERAGE(D205:D206)</f>
        <v>105.5</v>
      </c>
      <c r="R205" s="106">
        <f t="shared" si="46"/>
        <v>1.5446623093681917</v>
      </c>
      <c r="S205" s="105">
        <f t="shared" si="47"/>
        <v>0.94029149036201232</v>
      </c>
      <c r="T205" s="105">
        <f t="shared" si="48"/>
        <v>3.4914078367594885</v>
      </c>
      <c r="U205" s="39" t="str">
        <f t="shared" si="49"/>
        <v>clays</v>
      </c>
      <c r="V205" s="107">
        <f t="shared" si="50"/>
        <v>14.54577118814812</v>
      </c>
      <c r="W205" s="107">
        <f t="shared" si="51"/>
        <v>19.67716904610386</v>
      </c>
      <c r="X205" s="107">
        <f t="shared" si="52"/>
        <v>30</v>
      </c>
    </row>
    <row r="206" spans="1:24" x14ac:dyDescent="0.2">
      <c r="A206">
        <v>4.0599999999999996</v>
      </c>
      <c r="B206">
        <v>0.13300000000000001</v>
      </c>
      <c r="C206">
        <v>-1</v>
      </c>
      <c r="D206">
        <v>106</v>
      </c>
      <c r="E206" s="102">
        <v>0.6</v>
      </c>
      <c r="F206" s="102">
        <f t="shared" si="40"/>
        <v>1</v>
      </c>
      <c r="G206" s="102">
        <f t="shared" si="41"/>
        <v>175.4</v>
      </c>
      <c r="H206" s="102">
        <f>+A207-A206</f>
        <v>2.0000000000000462E-2</v>
      </c>
      <c r="I206" s="102">
        <f>+A206+H206/2</f>
        <v>4.07</v>
      </c>
      <c r="J206" s="102">
        <f t="shared" si="42"/>
        <v>17</v>
      </c>
      <c r="K206" s="102">
        <f t="shared" si="43"/>
        <v>69.19</v>
      </c>
      <c r="L206" s="102">
        <f t="shared" si="44"/>
        <v>0</v>
      </c>
      <c r="M206" s="105">
        <f t="shared" si="45"/>
        <v>69.19</v>
      </c>
      <c r="N206" s="105">
        <f>AVERAGE(B206:B207)*1000</f>
        <v>133</v>
      </c>
      <c r="O206" s="105">
        <f>AVERAGE(G206:G207)</f>
        <v>175.4</v>
      </c>
      <c r="P206" s="105">
        <f>AVERAGE(F206:F207)</f>
        <v>1</v>
      </c>
      <c r="Q206" s="105">
        <f>AVERAGE(D206:D207)</f>
        <v>106</v>
      </c>
      <c r="R206" s="106">
        <f t="shared" si="46"/>
        <v>1.5350484174013588</v>
      </c>
      <c r="S206" s="105">
        <f t="shared" si="47"/>
        <v>0.94153092929102711</v>
      </c>
      <c r="T206" s="105">
        <f t="shared" si="48"/>
        <v>3.4941515760056241</v>
      </c>
      <c r="U206" s="39" t="str">
        <f t="shared" si="49"/>
        <v>clays</v>
      </c>
      <c r="V206" s="107">
        <f t="shared" si="50"/>
        <v>14.512850062335238</v>
      </c>
      <c r="W206" s="107">
        <f t="shared" si="51"/>
        <v>19.647342860593344</v>
      </c>
      <c r="X206" s="107">
        <f t="shared" si="52"/>
        <v>30</v>
      </c>
    </row>
    <row r="207" spans="1:24" x14ac:dyDescent="0.2">
      <c r="A207">
        <v>4.08</v>
      </c>
      <c r="B207">
        <v>0.13300000000000001</v>
      </c>
      <c r="C207">
        <v>-1</v>
      </c>
      <c r="D207">
        <v>106</v>
      </c>
      <c r="E207" s="102">
        <v>0.6</v>
      </c>
      <c r="F207" s="102">
        <f t="shared" si="40"/>
        <v>1</v>
      </c>
      <c r="G207" s="102">
        <f t="shared" si="41"/>
        <v>175.4</v>
      </c>
      <c r="H207" s="102">
        <f>+A208-A207</f>
        <v>1.9999999999999574E-2</v>
      </c>
      <c r="I207" s="102">
        <f>+A207+H207/2</f>
        <v>4.09</v>
      </c>
      <c r="J207" s="102">
        <f t="shared" si="42"/>
        <v>17</v>
      </c>
      <c r="K207" s="102">
        <f t="shared" si="43"/>
        <v>69.53</v>
      </c>
      <c r="L207" s="102">
        <f t="shared" si="44"/>
        <v>0</v>
      </c>
      <c r="M207" s="105">
        <f t="shared" si="45"/>
        <v>69.53</v>
      </c>
      <c r="N207" s="105">
        <f>AVERAGE(B207:B208)*1000</f>
        <v>133</v>
      </c>
      <c r="O207" s="105">
        <f>AVERAGE(G207:G208)</f>
        <v>175.8</v>
      </c>
      <c r="P207" s="105">
        <f>AVERAGE(F207:F208)</f>
        <v>1</v>
      </c>
      <c r="Q207" s="105">
        <f>AVERAGE(D207:D208)</f>
        <v>107</v>
      </c>
      <c r="R207" s="106">
        <f t="shared" si="46"/>
        <v>1.5284050050337985</v>
      </c>
      <c r="S207" s="105">
        <f t="shared" si="47"/>
        <v>0.94099934130046103</v>
      </c>
      <c r="T207" s="105">
        <f t="shared" si="48"/>
        <v>3.4958381568736789</v>
      </c>
      <c r="U207" s="39" t="str">
        <f t="shared" si="49"/>
        <v>clays</v>
      </c>
      <c r="V207" s="107">
        <f t="shared" si="50"/>
        <v>14.490022057444106</v>
      </c>
      <c r="W207" s="107">
        <f t="shared" si="51"/>
        <v>19.626622963124742</v>
      </c>
      <c r="X207" s="107">
        <f t="shared" si="52"/>
        <v>30</v>
      </c>
    </row>
    <row r="208" spans="1:24" x14ac:dyDescent="0.2">
      <c r="A208">
        <v>4.0999999999999996</v>
      </c>
      <c r="B208">
        <v>0.13300000000000001</v>
      </c>
      <c r="C208">
        <v>-1</v>
      </c>
      <c r="D208">
        <v>108</v>
      </c>
      <c r="E208" s="102">
        <v>0.6</v>
      </c>
      <c r="F208" s="102">
        <f t="shared" si="40"/>
        <v>1</v>
      </c>
      <c r="G208" s="102">
        <f t="shared" si="41"/>
        <v>176.2</v>
      </c>
      <c r="H208" s="102">
        <f>+A209-A208</f>
        <v>2.0000000000000462E-2</v>
      </c>
      <c r="I208" s="102">
        <f>+A208+H208/2</f>
        <v>4.1099999999999994</v>
      </c>
      <c r="J208" s="102">
        <f t="shared" si="42"/>
        <v>17</v>
      </c>
      <c r="K208" s="102">
        <f t="shared" si="43"/>
        <v>69.86999999999999</v>
      </c>
      <c r="L208" s="102">
        <f t="shared" si="44"/>
        <v>0</v>
      </c>
      <c r="M208" s="105">
        <f t="shared" si="45"/>
        <v>69.86999999999999</v>
      </c>
      <c r="N208" s="105">
        <f>AVERAGE(B208:B209)*1000</f>
        <v>133</v>
      </c>
      <c r="O208" s="105">
        <f>AVERAGE(G208:G209)</f>
        <v>176.39999999999998</v>
      </c>
      <c r="P208" s="105">
        <f>AVERAGE(F208:F209)</f>
        <v>1</v>
      </c>
      <c r="Q208" s="105">
        <f>AVERAGE(D208:D209)</f>
        <v>108.5</v>
      </c>
      <c r="R208" s="106">
        <f t="shared" si="46"/>
        <v>1.5246887075998283</v>
      </c>
      <c r="S208" s="105">
        <f t="shared" si="47"/>
        <v>0.93870271285084028</v>
      </c>
      <c r="T208" s="105">
        <f t="shared" si="48"/>
        <v>3.4964698104782879</v>
      </c>
      <c r="U208" s="39" t="str">
        <f t="shared" si="49"/>
        <v>clays</v>
      </c>
      <c r="V208" s="107">
        <f t="shared" si="50"/>
        <v>14.477223933486188</v>
      </c>
      <c r="W208" s="107">
        <f t="shared" si="51"/>
        <v>19.614993021436284</v>
      </c>
      <c r="X208" s="107">
        <f t="shared" si="52"/>
        <v>30</v>
      </c>
    </row>
    <row r="209" spans="1:24" x14ac:dyDescent="0.2">
      <c r="A209">
        <v>4.12</v>
      </c>
      <c r="B209">
        <v>0.13300000000000001</v>
      </c>
      <c r="C209">
        <v>-1</v>
      </c>
      <c r="D209">
        <v>109</v>
      </c>
      <c r="E209" s="102">
        <v>0.6</v>
      </c>
      <c r="F209" s="102">
        <f t="shared" si="40"/>
        <v>1</v>
      </c>
      <c r="G209" s="102">
        <f t="shared" si="41"/>
        <v>176.6</v>
      </c>
      <c r="H209" s="102">
        <f>+A210-A209</f>
        <v>1.9999999999999574E-2</v>
      </c>
      <c r="I209" s="102">
        <f>+A209+H209/2</f>
        <v>4.13</v>
      </c>
      <c r="J209" s="102">
        <f t="shared" si="42"/>
        <v>17</v>
      </c>
      <c r="K209" s="102">
        <f t="shared" si="43"/>
        <v>70.209999999999994</v>
      </c>
      <c r="L209" s="102">
        <f t="shared" si="44"/>
        <v>0</v>
      </c>
      <c r="M209" s="105">
        <f t="shared" si="45"/>
        <v>70.209999999999994</v>
      </c>
      <c r="N209" s="105">
        <f>AVERAGE(B209:B210)*1000</f>
        <v>133</v>
      </c>
      <c r="O209" s="105">
        <f>AVERAGE(G209:G210)</f>
        <v>176.8</v>
      </c>
      <c r="P209" s="105">
        <f>AVERAGE(F209:F210)</f>
        <v>1</v>
      </c>
      <c r="Q209" s="105">
        <f>AVERAGE(D209:D210)</f>
        <v>109.5</v>
      </c>
      <c r="R209" s="106">
        <f t="shared" si="46"/>
        <v>1.5181598062953998</v>
      </c>
      <c r="S209" s="105">
        <f t="shared" si="47"/>
        <v>0.93817431278731578</v>
      </c>
      <c r="T209" s="105">
        <f t="shared" si="48"/>
        <v>3.498138460881469</v>
      </c>
      <c r="U209" s="39" t="str">
        <f t="shared" si="49"/>
        <v>clays</v>
      </c>
      <c r="V209" s="107">
        <f t="shared" si="50"/>
        <v>14.454690536154182</v>
      </c>
      <c r="W209" s="107">
        <f t="shared" si="51"/>
        <v>19.594492380917472</v>
      </c>
      <c r="X209" s="107">
        <f t="shared" si="52"/>
        <v>30</v>
      </c>
    </row>
    <row r="210" spans="1:24" x14ac:dyDescent="0.2">
      <c r="A210">
        <v>4.1399999999999997</v>
      </c>
      <c r="B210">
        <v>0.13300000000000001</v>
      </c>
      <c r="C210">
        <v>-1</v>
      </c>
      <c r="D210">
        <v>110</v>
      </c>
      <c r="E210" s="102">
        <v>0.6</v>
      </c>
      <c r="F210" s="102">
        <f t="shared" si="40"/>
        <v>1</v>
      </c>
      <c r="G210" s="102">
        <f t="shared" si="41"/>
        <v>177</v>
      </c>
      <c r="H210" s="102">
        <f>+A211-A210</f>
        <v>2.0000000000000462E-2</v>
      </c>
      <c r="I210" s="102">
        <f>+A210+H210/2</f>
        <v>4.1500000000000004</v>
      </c>
      <c r="J210" s="102">
        <f t="shared" si="42"/>
        <v>17</v>
      </c>
      <c r="K210" s="102">
        <f t="shared" si="43"/>
        <v>70.550000000000011</v>
      </c>
      <c r="L210" s="102">
        <f t="shared" si="44"/>
        <v>0</v>
      </c>
      <c r="M210" s="105">
        <f t="shared" si="45"/>
        <v>70.550000000000011</v>
      </c>
      <c r="N210" s="105">
        <f>AVERAGE(B210:B211)*1000</f>
        <v>123.5</v>
      </c>
      <c r="O210" s="105">
        <f>AVERAGE(G210:G211)</f>
        <v>167.9</v>
      </c>
      <c r="P210" s="105">
        <f>AVERAGE(F210:F211)</f>
        <v>1</v>
      </c>
      <c r="Q210" s="105">
        <f>AVERAGE(D210:D211)</f>
        <v>111</v>
      </c>
      <c r="R210" s="106">
        <f t="shared" si="46"/>
        <v>1.3798724309000705</v>
      </c>
      <c r="S210" s="105">
        <f t="shared" si="47"/>
        <v>1.0272213662044172</v>
      </c>
      <c r="T210" s="105">
        <f t="shared" si="48"/>
        <v>3.5506293833711537</v>
      </c>
      <c r="U210" s="39" t="str">
        <f t="shared" si="49"/>
        <v>clays</v>
      </c>
      <c r="V210" s="107">
        <f t="shared" si="50"/>
        <v>13.962046235568589</v>
      </c>
      <c r="W210" s="107">
        <f t="shared" si="51"/>
        <v>19.138228315422523</v>
      </c>
      <c r="X210" s="107">
        <f t="shared" si="52"/>
        <v>30</v>
      </c>
    </row>
    <row r="211" spans="1:24" x14ac:dyDescent="0.2">
      <c r="A211">
        <v>4.16</v>
      </c>
      <c r="B211">
        <v>0.114</v>
      </c>
      <c r="C211">
        <v>-1</v>
      </c>
      <c r="D211">
        <v>112</v>
      </c>
      <c r="E211" s="102">
        <v>0.6</v>
      </c>
      <c r="F211" s="102">
        <f t="shared" si="40"/>
        <v>1</v>
      </c>
      <c r="G211" s="102">
        <f t="shared" si="41"/>
        <v>158.80000000000001</v>
      </c>
      <c r="H211" s="102">
        <f>+A212-A211</f>
        <v>1.9999999999999574E-2</v>
      </c>
      <c r="I211" s="102">
        <f>+A211+H211/2</f>
        <v>4.17</v>
      </c>
      <c r="J211" s="102">
        <f t="shared" si="42"/>
        <v>17</v>
      </c>
      <c r="K211" s="102">
        <f t="shared" si="43"/>
        <v>70.89</v>
      </c>
      <c r="L211" s="102">
        <f t="shared" si="44"/>
        <v>0</v>
      </c>
      <c r="M211" s="105">
        <f t="shared" si="45"/>
        <v>70.89</v>
      </c>
      <c r="N211" s="105">
        <f>AVERAGE(B211:B212)*1000</f>
        <v>114</v>
      </c>
      <c r="O211" s="105">
        <f>AVERAGE(G211:G212)</f>
        <v>158.80000000000001</v>
      </c>
      <c r="P211" s="105">
        <f>AVERAGE(F211:F212)</f>
        <v>1</v>
      </c>
      <c r="Q211" s="105">
        <f>AVERAGE(D211:D212)</f>
        <v>112</v>
      </c>
      <c r="R211" s="106">
        <f t="shared" si="46"/>
        <v>1.2400902807166034</v>
      </c>
      <c r="S211" s="105">
        <f t="shared" si="47"/>
        <v>1.1375270162666362</v>
      </c>
      <c r="T211" s="105">
        <f t="shared" si="48"/>
        <v>3.6095908221077928</v>
      </c>
      <c r="U211" s="39" t="str">
        <f t="shared" si="49"/>
        <v>organic clay</v>
      </c>
      <c r="V211" s="107">
        <f t="shared" si="50"/>
        <v>13.431737293209023</v>
      </c>
      <c r="W211" s="107">
        <f t="shared" si="51"/>
        <v>18.627986340726256</v>
      </c>
      <c r="X211" s="107">
        <f t="shared" si="52"/>
        <v>30</v>
      </c>
    </row>
    <row r="212" spans="1:24" x14ac:dyDescent="0.2">
      <c r="A212">
        <v>4.18</v>
      </c>
      <c r="B212">
        <v>0.114</v>
      </c>
      <c r="C212">
        <v>-1</v>
      </c>
      <c r="D212">
        <v>112</v>
      </c>
      <c r="E212" s="102">
        <v>0.6</v>
      </c>
      <c r="F212" s="102">
        <f t="shared" si="40"/>
        <v>1</v>
      </c>
      <c r="G212" s="102">
        <f t="shared" si="41"/>
        <v>158.80000000000001</v>
      </c>
      <c r="H212" s="102">
        <f>+A213-A212</f>
        <v>2.0000000000000462E-2</v>
      </c>
      <c r="I212" s="102">
        <f>+A212+H212/2</f>
        <v>4.1899999999999995</v>
      </c>
      <c r="J212" s="102">
        <f t="shared" si="42"/>
        <v>17</v>
      </c>
      <c r="K212" s="102">
        <f t="shared" si="43"/>
        <v>71.22999999999999</v>
      </c>
      <c r="L212" s="102">
        <f t="shared" si="44"/>
        <v>0</v>
      </c>
      <c r="M212" s="105">
        <f t="shared" si="45"/>
        <v>71.22999999999999</v>
      </c>
      <c r="N212" s="105">
        <f>AVERAGE(B212:B213)*1000</f>
        <v>123.5</v>
      </c>
      <c r="O212" s="105">
        <f>AVERAGE(G212:G213)</f>
        <v>168.3</v>
      </c>
      <c r="P212" s="105">
        <f>AVERAGE(F212:F213)</f>
        <v>1</v>
      </c>
      <c r="Q212" s="105">
        <f>AVERAGE(D212:D213)</f>
        <v>112</v>
      </c>
      <c r="R212" s="106">
        <f t="shared" si="46"/>
        <v>1.3627684964200482</v>
      </c>
      <c r="S212" s="105">
        <f t="shared" si="47"/>
        <v>1.0301844030081382</v>
      </c>
      <c r="T212" s="105">
        <f t="shared" si="48"/>
        <v>3.5561438876046281</v>
      </c>
      <c r="U212" s="39" t="str">
        <f t="shared" si="49"/>
        <v>clays</v>
      </c>
      <c r="V212" s="107">
        <f t="shared" si="50"/>
        <v>13.898980483063726</v>
      </c>
      <c r="W212" s="107">
        <f t="shared" si="51"/>
        <v>19.078642938075085</v>
      </c>
      <c r="X212" s="107">
        <f t="shared" si="52"/>
        <v>30</v>
      </c>
    </row>
    <row r="213" spans="1:24" x14ac:dyDescent="0.2">
      <c r="A213">
        <v>4.2</v>
      </c>
      <c r="B213">
        <v>0.13300000000000001</v>
      </c>
      <c r="C213">
        <v>-1</v>
      </c>
      <c r="D213">
        <v>112</v>
      </c>
      <c r="E213" s="102">
        <v>0.6</v>
      </c>
      <c r="F213" s="102">
        <f t="shared" si="40"/>
        <v>1</v>
      </c>
      <c r="G213" s="102">
        <f t="shared" si="41"/>
        <v>177.8</v>
      </c>
      <c r="H213" s="102">
        <f>+A214-A213</f>
        <v>1.9999999999999574E-2</v>
      </c>
      <c r="I213" s="102">
        <f>+A213+H213/2</f>
        <v>4.21</v>
      </c>
      <c r="J213" s="102">
        <f t="shared" si="42"/>
        <v>17</v>
      </c>
      <c r="K213" s="102">
        <f t="shared" si="43"/>
        <v>71.569999999999993</v>
      </c>
      <c r="L213" s="102">
        <f t="shared" si="44"/>
        <v>0</v>
      </c>
      <c r="M213" s="105">
        <f t="shared" si="45"/>
        <v>71.569999999999993</v>
      </c>
      <c r="N213" s="105">
        <f>AVERAGE(B213:B214)*1000</f>
        <v>123.5</v>
      </c>
      <c r="O213" s="105">
        <f>AVERAGE(G213:G214)</f>
        <v>168.5</v>
      </c>
      <c r="P213" s="105">
        <f>AVERAGE(F213:F214)</f>
        <v>1</v>
      </c>
      <c r="Q213" s="105">
        <f>AVERAGE(D213:D214)</f>
        <v>112.5</v>
      </c>
      <c r="R213" s="106">
        <f t="shared" si="46"/>
        <v>1.3543384099483027</v>
      </c>
      <c r="S213" s="105">
        <f t="shared" si="47"/>
        <v>1.0316723408645414</v>
      </c>
      <c r="T213" s="105">
        <f t="shared" si="48"/>
        <v>3.5588889639930525</v>
      </c>
      <c r="U213" s="39" t="str">
        <f t="shared" si="49"/>
        <v>clays</v>
      </c>
      <c r="V213" s="107">
        <f t="shared" si="50"/>
        <v>13.867716106660783</v>
      </c>
      <c r="W213" s="107">
        <f t="shared" si="51"/>
        <v>19.048999150757009</v>
      </c>
      <c r="X213" s="107">
        <f t="shared" si="52"/>
        <v>30</v>
      </c>
    </row>
    <row r="214" spans="1:24" x14ac:dyDescent="0.2">
      <c r="A214">
        <v>4.22</v>
      </c>
      <c r="B214">
        <v>0.114</v>
      </c>
      <c r="C214">
        <v>-1</v>
      </c>
      <c r="D214">
        <v>113</v>
      </c>
      <c r="E214" s="102">
        <v>0.6</v>
      </c>
      <c r="F214" s="102">
        <f t="shared" si="40"/>
        <v>1</v>
      </c>
      <c r="G214" s="102">
        <f t="shared" si="41"/>
        <v>159.19999999999999</v>
      </c>
      <c r="H214" s="102">
        <f>+A215-A214</f>
        <v>2.0000000000000462E-2</v>
      </c>
      <c r="I214" s="102">
        <f>+A214+H214/2</f>
        <v>4.2300000000000004</v>
      </c>
      <c r="J214" s="102">
        <f t="shared" si="42"/>
        <v>17</v>
      </c>
      <c r="K214" s="102">
        <f t="shared" si="43"/>
        <v>71.910000000000011</v>
      </c>
      <c r="L214" s="102">
        <f t="shared" si="44"/>
        <v>0</v>
      </c>
      <c r="M214" s="105">
        <f t="shared" si="45"/>
        <v>71.910000000000011</v>
      </c>
      <c r="N214" s="105">
        <f>AVERAGE(B214:B215)*1000</f>
        <v>76</v>
      </c>
      <c r="O214" s="105">
        <f>AVERAGE(G214:G215)</f>
        <v>112.8</v>
      </c>
      <c r="P214" s="105">
        <f>AVERAGE(F214:F215)</f>
        <v>1</v>
      </c>
      <c r="Q214" s="105">
        <f>AVERAGE(D214:D215)</f>
        <v>92</v>
      </c>
      <c r="R214" s="106">
        <f t="shared" si="46"/>
        <v>0.56862745098039191</v>
      </c>
      <c r="S214" s="105">
        <f t="shared" si="47"/>
        <v>2.4455857177794091</v>
      </c>
      <c r="T214" s="105">
        <f t="shared" si="48"/>
        <v>4.0483823723464338</v>
      </c>
      <c r="U214" s="39" t="str">
        <f t="shared" si="49"/>
        <v>organic clay</v>
      </c>
      <c r="V214" s="107">
        <f t="shared" si="50"/>
        <v>10.264947805380876</v>
      </c>
      <c r="W214" s="107">
        <f t="shared" si="51"/>
        <v>14.903106039811217</v>
      </c>
      <c r="X214" s="107">
        <f t="shared" si="52"/>
        <v>30</v>
      </c>
    </row>
    <row r="215" spans="1:24" x14ac:dyDescent="0.2">
      <c r="A215">
        <v>4.24</v>
      </c>
      <c r="B215">
        <v>3.7999999999999999E-2</v>
      </c>
      <c r="C215">
        <v>-1</v>
      </c>
      <c r="D215">
        <v>71</v>
      </c>
      <c r="E215" s="102">
        <v>0.6</v>
      </c>
      <c r="F215" s="102">
        <f t="shared" si="40"/>
        <v>1</v>
      </c>
      <c r="G215" s="102">
        <f t="shared" si="41"/>
        <v>66.400000000000006</v>
      </c>
      <c r="H215" s="102">
        <f>+A216-A215</f>
        <v>1.9999999999999574E-2</v>
      </c>
      <c r="I215" s="102">
        <f>+A215+H215/2</f>
        <v>4.25</v>
      </c>
      <c r="J215" s="102">
        <f t="shared" si="42"/>
        <v>17</v>
      </c>
      <c r="K215" s="102">
        <f t="shared" si="43"/>
        <v>72.25</v>
      </c>
      <c r="L215" s="102">
        <f t="shared" si="44"/>
        <v>0</v>
      </c>
      <c r="M215" s="105">
        <f t="shared" si="45"/>
        <v>72.25</v>
      </c>
      <c r="N215" s="105">
        <f>AVERAGE(B215:B216)*1000</f>
        <v>76</v>
      </c>
      <c r="O215" s="105">
        <f>AVERAGE(G215:G216)</f>
        <v>117.4</v>
      </c>
      <c r="P215" s="105">
        <f>AVERAGE(F215:F216)</f>
        <v>1</v>
      </c>
      <c r="Q215" s="105">
        <f>AVERAGE(D215:D216)</f>
        <v>103.5</v>
      </c>
      <c r="R215" s="106">
        <f t="shared" si="46"/>
        <v>0.62491349480968861</v>
      </c>
      <c r="S215" s="105">
        <f t="shared" si="47"/>
        <v>2.2148394241417497</v>
      </c>
      <c r="T215" s="105">
        <f t="shared" si="48"/>
        <v>3.9937320551892634</v>
      </c>
      <c r="U215" s="39" t="str">
        <f t="shared" si="49"/>
        <v>organic clay</v>
      </c>
      <c r="V215" s="107">
        <f t="shared" si="50"/>
        <v>10.581441457549552</v>
      </c>
      <c r="W215" s="107">
        <f t="shared" si="51"/>
        <v>15.354018935430332</v>
      </c>
      <c r="X215" s="107">
        <f t="shared" si="52"/>
        <v>30</v>
      </c>
    </row>
    <row r="216" spans="1:24" x14ac:dyDescent="0.2">
      <c r="A216">
        <v>4.26</v>
      </c>
      <c r="B216">
        <v>0.114</v>
      </c>
      <c r="C216">
        <v>-1</v>
      </c>
      <c r="D216">
        <v>136</v>
      </c>
      <c r="E216" s="102">
        <v>0.6</v>
      </c>
      <c r="F216" s="102">
        <f t="shared" si="40"/>
        <v>1</v>
      </c>
      <c r="G216" s="102">
        <f t="shared" si="41"/>
        <v>168.4</v>
      </c>
      <c r="H216" s="102">
        <f>+A217-A216</f>
        <v>2.0000000000000462E-2</v>
      </c>
      <c r="I216" s="102">
        <f>+A216+H216/2</f>
        <v>4.2699999999999996</v>
      </c>
      <c r="J216" s="102">
        <f t="shared" si="42"/>
        <v>17</v>
      </c>
      <c r="K216" s="102">
        <f t="shared" si="43"/>
        <v>72.589999999999989</v>
      </c>
      <c r="L216" s="102">
        <f t="shared" si="44"/>
        <v>0</v>
      </c>
      <c r="M216" s="105">
        <f t="shared" si="45"/>
        <v>72.589999999999989</v>
      </c>
      <c r="N216" s="105">
        <f>AVERAGE(B216:B217)*1000</f>
        <v>123.5</v>
      </c>
      <c r="O216" s="105">
        <f>AVERAGE(G216:G217)</f>
        <v>177.7</v>
      </c>
      <c r="P216" s="105">
        <f>AVERAGE(F216:F217)</f>
        <v>1</v>
      </c>
      <c r="Q216" s="105">
        <f>AVERAGE(D216:D217)</f>
        <v>135.5</v>
      </c>
      <c r="R216" s="106">
        <f t="shared" si="46"/>
        <v>1.4479955916792948</v>
      </c>
      <c r="S216" s="105">
        <f t="shared" si="47"/>
        <v>0.95138426410427168</v>
      </c>
      <c r="T216" s="105">
        <f t="shared" si="48"/>
        <v>3.5195281613012397</v>
      </c>
      <c r="U216" s="39" t="str">
        <f t="shared" si="49"/>
        <v>clays</v>
      </c>
      <c r="V216" s="107">
        <f t="shared" si="50"/>
        <v>14.208478828151906</v>
      </c>
      <c r="W216" s="107">
        <f t="shared" si="51"/>
        <v>19.368439636525601</v>
      </c>
      <c r="X216" s="107">
        <f t="shared" si="52"/>
        <v>30</v>
      </c>
    </row>
    <row r="217" spans="1:24" x14ac:dyDescent="0.2">
      <c r="A217">
        <v>4.28</v>
      </c>
      <c r="B217">
        <v>0.13300000000000001</v>
      </c>
      <c r="C217">
        <v>-1</v>
      </c>
      <c r="D217">
        <v>135</v>
      </c>
      <c r="E217" s="102">
        <v>0.6</v>
      </c>
      <c r="F217" s="102">
        <f t="shared" si="40"/>
        <v>1</v>
      </c>
      <c r="G217" s="102">
        <f t="shared" si="41"/>
        <v>187</v>
      </c>
      <c r="H217" s="102">
        <f>+A218-A217</f>
        <v>1.9999999999999574E-2</v>
      </c>
      <c r="I217" s="102">
        <f>+A217+H217/2</f>
        <v>4.29</v>
      </c>
      <c r="J217" s="102">
        <f t="shared" si="42"/>
        <v>17</v>
      </c>
      <c r="K217" s="102">
        <f t="shared" si="43"/>
        <v>72.930000000000007</v>
      </c>
      <c r="L217" s="102">
        <f t="shared" si="44"/>
        <v>0</v>
      </c>
      <c r="M217" s="105">
        <f t="shared" si="45"/>
        <v>72.930000000000007</v>
      </c>
      <c r="N217" s="105">
        <f>AVERAGE(B217:B218)*1000</f>
        <v>133</v>
      </c>
      <c r="O217" s="105">
        <f>AVERAGE(G217:G218)</f>
        <v>185.2</v>
      </c>
      <c r="P217" s="105">
        <f>AVERAGE(F217:F218)</f>
        <v>1</v>
      </c>
      <c r="Q217" s="105">
        <f>AVERAGE(D217:D218)</f>
        <v>130.5</v>
      </c>
      <c r="R217" s="106">
        <f t="shared" si="46"/>
        <v>1.5394213629507743</v>
      </c>
      <c r="S217" s="105">
        <f t="shared" si="47"/>
        <v>0.89070989578694226</v>
      </c>
      <c r="T217" s="105">
        <f t="shared" si="48"/>
        <v>3.4848277836549642</v>
      </c>
      <c r="U217" s="39" t="str">
        <f t="shared" si="49"/>
        <v>clays</v>
      </c>
      <c r="V217" s="107">
        <f t="shared" si="50"/>
        <v>14.527841132353712</v>
      </c>
      <c r="W217" s="107">
        <f t="shared" si="51"/>
        <v>19.660932599910772</v>
      </c>
      <c r="X217" s="107">
        <f t="shared" si="52"/>
        <v>30</v>
      </c>
    </row>
    <row r="218" spans="1:24" x14ac:dyDescent="0.2">
      <c r="A218">
        <v>4.3</v>
      </c>
      <c r="B218">
        <v>0.13300000000000001</v>
      </c>
      <c r="C218">
        <v>-1</v>
      </c>
      <c r="D218">
        <v>126</v>
      </c>
      <c r="E218" s="102">
        <v>0.6</v>
      </c>
      <c r="F218" s="102">
        <f t="shared" si="40"/>
        <v>1</v>
      </c>
      <c r="G218" s="102">
        <f t="shared" si="41"/>
        <v>183.4</v>
      </c>
      <c r="H218" s="102">
        <f>+A219-A218</f>
        <v>2.0000000000000462E-2</v>
      </c>
      <c r="I218" s="102">
        <f>+A218+H218/2</f>
        <v>4.3100000000000005</v>
      </c>
      <c r="J218" s="102">
        <f t="shared" si="42"/>
        <v>17</v>
      </c>
      <c r="K218" s="102">
        <f t="shared" si="43"/>
        <v>73.27000000000001</v>
      </c>
      <c r="L218" s="102">
        <f t="shared" si="44"/>
        <v>0</v>
      </c>
      <c r="M218" s="105">
        <f t="shared" si="45"/>
        <v>73.27000000000001</v>
      </c>
      <c r="N218" s="105">
        <f>AVERAGE(B218:B219)*1000</f>
        <v>133</v>
      </c>
      <c r="O218" s="105">
        <f>AVERAGE(G218:G219)</f>
        <v>182.8</v>
      </c>
      <c r="P218" s="105">
        <f>AVERAGE(F218:F219)</f>
        <v>1</v>
      </c>
      <c r="Q218" s="105">
        <f>AVERAGE(D218:D219)</f>
        <v>124.5</v>
      </c>
      <c r="R218" s="106">
        <f t="shared" si="46"/>
        <v>1.494881943496656</v>
      </c>
      <c r="S218" s="105">
        <f t="shared" si="47"/>
        <v>0.9129918743723181</v>
      </c>
      <c r="T218" s="105">
        <f t="shared" si="48"/>
        <v>3.5004453773968227</v>
      </c>
      <c r="U218" s="39" t="str">
        <f t="shared" si="49"/>
        <v>clays</v>
      </c>
      <c r="V218" s="107">
        <f t="shared" si="50"/>
        <v>14.373835165363989</v>
      </c>
      <c r="W218" s="107">
        <f t="shared" si="51"/>
        <v>19.520675857434227</v>
      </c>
      <c r="X218" s="107">
        <f t="shared" si="52"/>
        <v>30</v>
      </c>
    </row>
    <row r="219" spans="1:24" x14ac:dyDescent="0.2">
      <c r="A219">
        <v>4.32</v>
      </c>
      <c r="B219">
        <v>0.13300000000000001</v>
      </c>
      <c r="C219">
        <v>-1</v>
      </c>
      <c r="D219">
        <v>123</v>
      </c>
      <c r="E219" s="102">
        <v>0.6</v>
      </c>
      <c r="F219" s="102">
        <f t="shared" si="40"/>
        <v>1</v>
      </c>
      <c r="G219" s="102">
        <f t="shared" si="41"/>
        <v>182.2</v>
      </c>
      <c r="H219" s="102">
        <f>+A220-A219</f>
        <v>1.9999999999999574E-2</v>
      </c>
      <c r="I219" s="102">
        <f>+A219+H219/2</f>
        <v>4.33</v>
      </c>
      <c r="J219" s="102">
        <f t="shared" si="42"/>
        <v>17</v>
      </c>
      <c r="K219" s="102">
        <f t="shared" si="43"/>
        <v>73.61</v>
      </c>
      <c r="L219" s="102">
        <f t="shared" si="44"/>
        <v>0</v>
      </c>
      <c r="M219" s="105">
        <f t="shared" si="45"/>
        <v>73.61</v>
      </c>
      <c r="N219" s="105">
        <f>AVERAGE(B219:B220)*1000</f>
        <v>133</v>
      </c>
      <c r="O219" s="105">
        <f>AVERAGE(G219:G220)</f>
        <v>182</v>
      </c>
      <c r="P219" s="105">
        <f>AVERAGE(F219:F220)</f>
        <v>1</v>
      </c>
      <c r="Q219" s="105">
        <f>AVERAGE(D219:D220)</f>
        <v>122.5</v>
      </c>
      <c r="R219" s="106">
        <f t="shared" si="46"/>
        <v>1.472490150794729</v>
      </c>
      <c r="S219" s="105">
        <f t="shared" si="47"/>
        <v>0.9225943352707815</v>
      </c>
      <c r="T219" s="105">
        <f t="shared" si="48"/>
        <v>3.5081488737218609</v>
      </c>
      <c r="U219" s="39" t="str">
        <f t="shared" si="49"/>
        <v>clays</v>
      </c>
      <c r="V219" s="107">
        <f t="shared" si="50"/>
        <v>14.295286512488435</v>
      </c>
      <c r="W219" s="107">
        <f t="shared" si="51"/>
        <v>19.4485763841165</v>
      </c>
      <c r="X219" s="107">
        <f t="shared" si="52"/>
        <v>30</v>
      </c>
    </row>
    <row r="220" spans="1:24" x14ac:dyDescent="0.2">
      <c r="A220">
        <v>4.34</v>
      </c>
      <c r="B220">
        <v>0.13300000000000001</v>
      </c>
      <c r="C220">
        <v>-1</v>
      </c>
      <c r="D220">
        <v>122</v>
      </c>
      <c r="E220" s="102">
        <v>0.6</v>
      </c>
      <c r="F220" s="102">
        <f t="shared" si="40"/>
        <v>1</v>
      </c>
      <c r="G220" s="102">
        <f t="shared" si="41"/>
        <v>181.8</v>
      </c>
      <c r="H220" s="102">
        <f>+A221-A220</f>
        <v>2.0000000000000462E-2</v>
      </c>
      <c r="I220" s="102">
        <f>+A220+H220/2</f>
        <v>4.3499999999999996</v>
      </c>
      <c r="J220" s="102">
        <f t="shared" si="42"/>
        <v>17</v>
      </c>
      <c r="K220" s="102">
        <f t="shared" si="43"/>
        <v>73.949999999999989</v>
      </c>
      <c r="L220" s="102">
        <f t="shared" si="44"/>
        <v>0</v>
      </c>
      <c r="M220" s="105">
        <f t="shared" si="45"/>
        <v>73.949999999999989</v>
      </c>
      <c r="N220" s="105">
        <f>AVERAGE(B220:B221)*1000</f>
        <v>133</v>
      </c>
      <c r="O220" s="105">
        <f>AVERAGE(G220:G221)</f>
        <v>181.4</v>
      </c>
      <c r="P220" s="105">
        <f>AVERAGE(F220:F221)</f>
        <v>1</v>
      </c>
      <c r="Q220" s="105">
        <f>AVERAGE(D220:D221)</f>
        <v>121</v>
      </c>
      <c r="R220" s="106">
        <f t="shared" si="46"/>
        <v>1.4530087897227861</v>
      </c>
      <c r="S220" s="105">
        <f t="shared" si="47"/>
        <v>0.93066542577943212</v>
      </c>
      <c r="T220" s="105">
        <f t="shared" si="48"/>
        <v>3.5148712014076691</v>
      </c>
      <c r="U220" s="39" t="str">
        <f t="shared" si="49"/>
        <v>clays</v>
      </c>
      <c r="V220" s="107">
        <f t="shared" si="50"/>
        <v>14.226321322319963</v>
      </c>
      <c r="W220" s="107">
        <f t="shared" si="51"/>
        <v>19.384950656440061</v>
      </c>
      <c r="X220" s="107">
        <f t="shared" si="52"/>
        <v>30</v>
      </c>
    </row>
    <row r="221" spans="1:24" x14ac:dyDescent="0.2">
      <c r="A221">
        <v>4.3600000000000003</v>
      </c>
      <c r="B221">
        <v>0.13300000000000001</v>
      </c>
      <c r="C221">
        <v>-1</v>
      </c>
      <c r="D221">
        <v>120</v>
      </c>
      <c r="E221" s="102">
        <v>0.6</v>
      </c>
      <c r="F221" s="102">
        <f t="shared" si="40"/>
        <v>1</v>
      </c>
      <c r="G221" s="102">
        <f t="shared" si="41"/>
        <v>181</v>
      </c>
      <c r="H221" s="102">
        <f>+A222-A221</f>
        <v>1.9999999999999574E-2</v>
      </c>
      <c r="I221" s="102">
        <f>+A221+H221/2</f>
        <v>4.37</v>
      </c>
      <c r="J221" s="102">
        <f t="shared" si="42"/>
        <v>17</v>
      </c>
      <c r="K221" s="102">
        <f t="shared" si="43"/>
        <v>74.290000000000006</v>
      </c>
      <c r="L221" s="102">
        <f t="shared" si="44"/>
        <v>0</v>
      </c>
      <c r="M221" s="105">
        <f t="shared" si="45"/>
        <v>74.290000000000006</v>
      </c>
      <c r="N221" s="105">
        <f>AVERAGE(B221:B222)*1000</f>
        <v>133</v>
      </c>
      <c r="O221" s="105">
        <f>AVERAGE(G221:G222)</f>
        <v>181.2</v>
      </c>
      <c r="P221" s="105">
        <f>AVERAGE(F221:F222)</f>
        <v>1</v>
      </c>
      <c r="Q221" s="105">
        <f>AVERAGE(D221:D222)</f>
        <v>120.5</v>
      </c>
      <c r="R221" s="106">
        <f t="shared" si="46"/>
        <v>1.439090052496971</v>
      </c>
      <c r="S221" s="105">
        <f t="shared" si="47"/>
        <v>0.93536619586568159</v>
      </c>
      <c r="T221" s="105">
        <f t="shared" si="48"/>
        <v>3.5195452299808641</v>
      </c>
      <c r="U221" s="39" t="str">
        <f t="shared" si="49"/>
        <v>clays</v>
      </c>
      <c r="V221" s="107">
        <f t="shared" si="50"/>
        <v>14.176685820279415</v>
      </c>
      <c r="W221" s="107">
        <f t="shared" si="51"/>
        <v>19.338967683175643</v>
      </c>
      <c r="X221" s="107">
        <f t="shared" si="52"/>
        <v>30</v>
      </c>
    </row>
    <row r="222" spans="1:24" x14ac:dyDescent="0.2">
      <c r="A222">
        <v>4.38</v>
      </c>
      <c r="B222">
        <v>0.13300000000000001</v>
      </c>
      <c r="C222">
        <v>-1</v>
      </c>
      <c r="D222">
        <v>121</v>
      </c>
      <c r="E222" s="102">
        <v>0.6</v>
      </c>
      <c r="F222" s="102">
        <f t="shared" si="40"/>
        <v>1</v>
      </c>
      <c r="G222" s="102">
        <f t="shared" si="41"/>
        <v>181.4</v>
      </c>
      <c r="H222" s="102">
        <f>+A223-A222</f>
        <v>2.0000000000000462E-2</v>
      </c>
      <c r="I222" s="102">
        <f>+A222+H222/2</f>
        <v>4.3900000000000006</v>
      </c>
      <c r="J222" s="102">
        <f t="shared" si="42"/>
        <v>17</v>
      </c>
      <c r="K222" s="102">
        <f t="shared" si="43"/>
        <v>74.63000000000001</v>
      </c>
      <c r="L222" s="102">
        <f t="shared" si="44"/>
        <v>0</v>
      </c>
      <c r="M222" s="105">
        <f t="shared" si="45"/>
        <v>74.63000000000001</v>
      </c>
      <c r="N222" s="105">
        <f>AVERAGE(B222:B223)*1000</f>
        <v>133</v>
      </c>
      <c r="O222" s="105">
        <f>AVERAGE(G222:G223)</f>
        <v>181.2</v>
      </c>
      <c r="P222" s="105">
        <f>AVERAGE(F222:F223)</f>
        <v>1</v>
      </c>
      <c r="Q222" s="105">
        <f>AVERAGE(D222:D223)</f>
        <v>120.5</v>
      </c>
      <c r="R222" s="106">
        <f t="shared" si="46"/>
        <v>1.4279780249229528</v>
      </c>
      <c r="S222" s="105">
        <f t="shared" si="47"/>
        <v>0.93835038003190419</v>
      </c>
      <c r="T222" s="105">
        <f t="shared" si="48"/>
        <v>3.5231811970466715</v>
      </c>
      <c r="U222" s="39" t="str">
        <f t="shared" si="49"/>
        <v>clays</v>
      </c>
      <c r="V222" s="107">
        <f t="shared" si="50"/>
        <v>14.136839827410544</v>
      </c>
      <c r="W222" s="107">
        <f t="shared" si="51"/>
        <v>19.301936765728634</v>
      </c>
      <c r="X222" s="107">
        <f t="shared" si="52"/>
        <v>30</v>
      </c>
    </row>
    <row r="223" spans="1:24" x14ac:dyDescent="0.2">
      <c r="A223">
        <v>4.4000000000000004</v>
      </c>
      <c r="B223">
        <v>0.13300000000000001</v>
      </c>
      <c r="C223">
        <v>-1</v>
      </c>
      <c r="D223">
        <v>120</v>
      </c>
      <c r="E223" s="102">
        <v>0.6</v>
      </c>
      <c r="F223" s="102">
        <f t="shared" si="40"/>
        <v>1</v>
      </c>
      <c r="G223" s="102">
        <f t="shared" si="41"/>
        <v>181</v>
      </c>
      <c r="H223" s="102">
        <f>+A224-A223</f>
        <v>1.9999999999999574E-2</v>
      </c>
      <c r="I223" s="102">
        <f>+A223+H223/2</f>
        <v>4.41</v>
      </c>
      <c r="J223" s="102">
        <f t="shared" si="42"/>
        <v>17</v>
      </c>
      <c r="K223" s="102">
        <f t="shared" si="43"/>
        <v>74.97</v>
      </c>
      <c r="L223" s="102">
        <f t="shared" si="44"/>
        <v>0</v>
      </c>
      <c r="M223" s="105">
        <f t="shared" si="45"/>
        <v>74.97</v>
      </c>
      <c r="N223" s="105">
        <f>AVERAGE(B223:B224)*1000</f>
        <v>133</v>
      </c>
      <c r="O223" s="105">
        <f>AVERAGE(G223:G224)</f>
        <v>181</v>
      </c>
      <c r="P223" s="105">
        <f>AVERAGE(F223:F224)</f>
        <v>1</v>
      </c>
      <c r="Q223" s="105">
        <f>AVERAGE(D223:D224)</f>
        <v>120</v>
      </c>
      <c r="R223" s="106">
        <f t="shared" si="46"/>
        <v>1.4142990529545152</v>
      </c>
      <c r="S223" s="105">
        <f t="shared" si="47"/>
        <v>0.94312930302744502</v>
      </c>
      <c r="T223" s="105">
        <f t="shared" si="48"/>
        <v>3.5278615099376158</v>
      </c>
      <c r="U223" s="39" t="str">
        <f t="shared" si="49"/>
        <v>clays</v>
      </c>
      <c r="V223" s="107">
        <f t="shared" si="50"/>
        <v>14.087518679415643</v>
      </c>
      <c r="W223" s="107">
        <f t="shared" si="51"/>
        <v>19.255953756172417</v>
      </c>
      <c r="X223" s="107">
        <f t="shared" si="52"/>
        <v>30</v>
      </c>
    </row>
    <row r="224" spans="1:24" x14ac:dyDescent="0.2">
      <c r="A224">
        <v>4.42</v>
      </c>
      <c r="B224">
        <v>0.13300000000000001</v>
      </c>
      <c r="C224">
        <v>-1</v>
      </c>
      <c r="D224">
        <v>120</v>
      </c>
      <c r="E224" s="102">
        <v>0.6</v>
      </c>
      <c r="F224" s="102">
        <f t="shared" si="40"/>
        <v>1</v>
      </c>
      <c r="G224" s="102">
        <f t="shared" si="41"/>
        <v>181</v>
      </c>
      <c r="H224" s="102">
        <f>+A225-A224</f>
        <v>2.0000000000000462E-2</v>
      </c>
      <c r="I224" s="102">
        <f>+A224+H224/2</f>
        <v>4.43</v>
      </c>
      <c r="J224" s="102">
        <f t="shared" si="42"/>
        <v>17</v>
      </c>
      <c r="K224" s="102">
        <f t="shared" si="43"/>
        <v>75.31</v>
      </c>
      <c r="L224" s="102">
        <f t="shared" si="44"/>
        <v>0</v>
      </c>
      <c r="M224" s="105">
        <f t="shared" si="45"/>
        <v>75.31</v>
      </c>
      <c r="N224" s="105">
        <f>AVERAGE(B224:B225)*1000</f>
        <v>133</v>
      </c>
      <c r="O224" s="105">
        <f>AVERAGE(G224:G225)</f>
        <v>181</v>
      </c>
      <c r="P224" s="105">
        <f>AVERAGE(F224:F225)</f>
        <v>1</v>
      </c>
      <c r="Q224" s="105">
        <f>AVERAGE(D224:D225)</f>
        <v>120</v>
      </c>
      <c r="R224" s="106">
        <f t="shared" si="46"/>
        <v>1.4033992829637498</v>
      </c>
      <c r="S224" s="105">
        <f t="shared" si="47"/>
        <v>0.94616330778692415</v>
      </c>
      <c r="T224" s="105">
        <f t="shared" si="48"/>
        <v>3.5314953434389365</v>
      </c>
      <c r="U224" s="39" t="str">
        <f t="shared" si="49"/>
        <v>clays</v>
      </c>
      <c r="V224" s="107">
        <f t="shared" si="50"/>
        <v>14.048002431964385</v>
      </c>
      <c r="W224" s="107">
        <f t="shared" si="51"/>
        <v>19.218993753295177</v>
      </c>
      <c r="X224" s="107">
        <f t="shared" si="52"/>
        <v>30</v>
      </c>
    </row>
    <row r="225" spans="1:24" x14ac:dyDescent="0.2">
      <c r="A225">
        <v>4.4400000000000004</v>
      </c>
      <c r="B225">
        <v>0.13300000000000001</v>
      </c>
      <c r="C225">
        <v>-1</v>
      </c>
      <c r="D225">
        <v>120</v>
      </c>
      <c r="E225" s="102">
        <v>0.6</v>
      </c>
      <c r="F225" s="102">
        <f t="shared" si="40"/>
        <v>1</v>
      </c>
      <c r="G225" s="102">
        <f t="shared" si="41"/>
        <v>181</v>
      </c>
      <c r="H225" s="102">
        <f>+A226-A225</f>
        <v>1.9999999999999574E-2</v>
      </c>
      <c r="I225" s="102">
        <f>+A225+H225/2</f>
        <v>4.45</v>
      </c>
      <c r="J225" s="102">
        <f t="shared" si="42"/>
        <v>17</v>
      </c>
      <c r="K225" s="102">
        <f t="shared" si="43"/>
        <v>75.650000000000006</v>
      </c>
      <c r="L225" s="102">
        <f t="shared" si="44"/>
        <v>0</v>
      </c>
      <c r="M225" s="105">
        <f t="shared" si="45"/>
        <v>75.650000000000006</v>
      </c>
      <c r="N225" s="105">
        <f>AVERAGE(B225:B226)*1000</f>
        <v>133</v>
      </c>
      <c r="O225" s="105">
        <f>AVERAGE(G225:G226)</f>
        <v>181</v>
      </c>
      <c r="P225" s="105">
        <f>AVERAGE(F225:F226)</f>
        <v>1</v>
      </c>
      <c r="Q225" s="105">
        <f>AVERAGE(D225:D226)</f>
        <v>120</v>
      </c>
      <c r="R225" s="106">
        <f t="shared" si="46"/>
        <v>1.3925974884335754</v>
      </c>
      <c r="S225" s="105">
        <f t="shared" si="47"/>
        <v>0.94921689606074988</v>
      </c>
      <c r="T225" s="105">
        <f t="shared" si="48"/>
        <v>3.5351266078731465</v>
      </c>
      <c r="U225" s="39" t="str">
        <f t="shared" si="49"/>
        <v>clays</v>
      </c>
      <c r="V225" s="107">
        <f t="shared" si="50"/>
        <v>14.008650634686912</v>
      </c>
      <c r="W225" s="107">
        <f t="shared" si="51"/>
        <v>19.182081683434049</v>
      </c>
      <c r="X225" s="107">
        <f t="shared" si="52"/>
        <v>30</v>
      </c>
    </row>
    <row r="226" spans="1:24" x14ac:dyDescent="0.2">
      <c r="A226">
        <v>4.46</v>
      </c>
      <c r="B226">
        <v>0.13300000000000001</v>
      </c>
      <c r="C226">
        <v>-1</v>
      </c>
      <c r="D226">
        <v>120</v>
      </c>
      <c r="E226" s="102">
        <v>0.6</v>
      </c>
      <c r="F226" s="102">
        <f t="shared" si="40"/>
        <v>1</v>
      </c>
      <c r="G226" s="102">
        <f t="shared" si="41"/>
        <v>181</v>
      </c>
      <c r="H226" s="102">
        <f>+A227-A226</f>
        <v>2.0000000000000462E-2</v>
      </c>
      <c r="I226" s="102">
        <f>+A226+H226/2</f>
        <v>4.4700000000000006</v>
      </c>
      <c r="J226" s="102">
        <f t="shared" si="42"/>
        <v>17</v>
      </c>
      <c r="K226" s="102">
        <f t="shared" si="43"/>
        <v>75.990000000000009</v>
      </c>
      <c r="L226" s="102">
        <f t="shared" si="44"/>
        <v>0</v>
      </c>
      <c r="M226" s="105">
        <f t="shared" si="45"/>
        <v>75.990000000000009</v>
      </c>
      <c r="N226" s="105">
        <f>AVERAGE(B226:B227)*1000</f>
        <v>133</v>
      </c>
      <c r="O226" s="105">
        <f>AVERAGE(G226:G227)</f>
        <v>181.6</v>
      </c>
      <c r="P226" s="105">
        <f>AVERAGE(F226:F227)</f>
        <v>1</v>
      </c>
      <c r="Q226" s="105">
        <f>AVERAGE(D226:D227)</f>
        <v>121.5</v>
      </c>
      <c r="R226" s="106">
        <f t="shared" si="46"/>
        <v>1.3897881300171071</v>
      </c>
      <c r="S226" s="105">
        <f t="shared" si="47"/>
        <v>0.9468800303001611</v>
      </c>
      <c r="T226" s="105">
        <f t="shared" si="48"/>
        <v>3.5355894354200688</v>
      </c>
      <c r="U226" s="39" t="str">
        <f t="shared" si="49"/>
        <v>clays</v>
      </c>
      <c r="V226" s="107">
        <f t="shared" si="50"/>
        <v>13.998384586049841</v>
      </c>
      <c r="W226" s="107">
        <f t="shared" si="51"/>
        <v>19.172434579230096</v>
      </c>
      <c r="X226" s="107">
        <f t="shared" si="52"/>
        <v>30</v>
      </c>
    </row>
    <row r="227" spans="1:24" x14ac:dyDescent="0.2">
      <c r="A227">
        <v>4.4800000000000004</v>
      </c>
      <c r="B227">
        <v>0.13300000000000001</v>
      </c>
      <c r="C227">
        <v>-1</v>
      </c>
      <c r="D227">
        <v>123</v>
      </c>
      <c r="E227" s="102">
        <v>0.6</v>
      </c>
      <c r="F227" s="102">
        <f t="shared" si="40"/>
        <v>1</v>
      </c>
      <c r="G227" s="102">
        <f t="shared" si="41"/>
        <v>182.2</v>
      </c>
      <c r="H227" s="102">
        <f>+A228-A227</f>
        <v>1.9999999999999574E-2</v>
      </c>
      <c r="I227" s="102">
        <f>+A227+H227/2</f>
        <v>4.49</v>
      </c>
      <c r="J227" s="102">
        <f t="shared" si="42"/>
        <v>17</v>
      </c>
      <c r="K227" s="102">
        <f t="shared" si="43"/>
        <v>76.33</v>
      </c>
      <c r="L227" s="102">
        <f t="shared" si="44"/>
        <v>0</v>
      </c>
      <c r="M227" s="105">
        <f t="shared" si="45"/>
        <v>76.33</v>
      </c>
      <c r="N227" s="105">
        <f>AVERAGE(B227:B228)*1000</f>
        <v>133</v>
      </c>
      <c r="O227" s="105">
        <f>AVERAGE(G227:G228)</f>
        <v>182.2</v>
      </c>
      <c r="P227" s="105">
        <f>AVERAGE(F227:F228)</f>
        <v>1</v>
      </c>
      <c r="Q227" s="105">
        <f>AVERAGE(D227:D228)</f>
        <v>123</v>
      </c>
      <c r="R227" s="106">
        <f t="shared" si="46"/>
        <v>1.3870037992925455</v>
      </c>
      <c r="S227" s="105">
        <f t="shared" si="47"/>
        <v>0.94455464248606791</v>
      </c>
      <c r="T227" s="105">
        <f t="shared" si="48"/>
        <v>3.5360479284494524</v>
      </c>
      <c r="U227" s="39" t="str">
        <f t="shared" si="49"/>
        <v>clays</v>
      </c>
      <c r="V227" s="107">
        <f t="shared" si="50"/>
        <v>13.988197173262364</v>
      </c>
      <c r="W227" s="107">
        <f t="shared" si="51"/>
        <v>19.162854157678382</v>
      </c>
      <c r="X227" s="107">
        <f t="shared" si="52"/>
        <v>30</v>
      </c>
    </row>
    <row r="228" spans="1:24" x14ac:dyDescent="0.2">
      <c r="A228">
        <v>4.5</v>
      </c>
      <c r="B228">
        <v>0.13300000000000001</v>
      </c>
      <c r="C228">
        <v>-1</v>
      </c>
      <c r="D228">
        <v>123</v>
      </c>
      <c r="E228" s="102">
        <v>0.6</v>
      </c>
      <c r="F228" s="102">
        <f t="shared" si="40"/>
        <v>1</v>
      </c>
      <c r="G228" s="102">
        <f t="shared" si="41"/>
        <v>182.2</v>
      </c>
      <c r="H228" s="102">
        <f>+A229-A228</f>
        <v>1.9999999999999574E-2</v>
      </c>
      <c r="I228" s="102">
        <f>+A228+H228/2</f>
        <v>4.51</v>
      </c>
      <c r="J228" s="102">
        <f t="shared" si="42"/>
        <v>17</v>
      </c>
      <c r="K228" s="102">
        <f t="shared" si="43"/>
        <v>76.67</v>
      </c>
      <c r="L228" s="102">
        <f t="shared" si="44"/>
        <v>0</v>
      </c>
      <c r="M228" s="105">
        <f t="shared" si="45"/>
        <v>76.67</v>
      </c>
      <c r="N228" s="105">
        <f>AVERAGE(B228:B229)*1000</f>
        <v>133</v>
      </c>
      <c r="O228" s="105">
        <f>AVERAGE(G228:G229)</f>
        <v>182.2</v>
      </c>
      <c r="P228" s="105">
        <f>AVERAGE(F228:F229)</f>
        <v>1</v>
      </c>
      <c r="Q228" s="105">
        <f>AVERAGE(D228:D229)</f>
        <v>123</v>
      </c>
      <c r="R228" s="106">
        <f t="shared" si="46"/>
        <v>1.3764184165905828</v>
      </c>
      <c r="S228" s="105">
        <f t="shared" si="47"/>
        <v>0.94759783947692622</v>
      </c>
      <c r="T228" s="105">
        <f t="shared" si="48"/>
        <v>3.5396514721104153</v>
      </c>
      <c r="U228" s="39" t="str">
        <f t="shared" si="49"/>
        <v>clays</v>
      </c>
      <c r="V228" s="107">
        <f t="shared" si="50"/>
        <v>13.949349941138211</v>
      </c>
      <c r="W228" s="107">
        <f t="shared" si="51"/>
        <v>19.126255223716608</v>
      </c>
      <c r="X228" s="107">
        <f t="shared" si="52"/>
        <v>30</v>
      </c>
    </row>
    <row r="229" spans="1:24" x14ac:dyDescent="0.2">
      <c r="A229">
        <v>4.5199999999999996</v>
      </c>
      <c r="B229">
        <v>0.13300000000000001</v>
      </c>
      <c r="C229">
        <v>-1</v>
      </c>
      <c r="D229">
        <v>123</v>
      </c>
      <c r="E229" s="102">
        <v>0.6</v>
      </c>
      <c r="F229" s="102">
        <f t="shared" si="40"/>
        <v>1</v>
      </c>
      <c r="G229" s="102">
        <f t="shared" si="41"/>
        <v>182.2</v>
      </c>
      <c r="H229" s="102">
        <f>+A230-A229</f>
        <v>2.0000000000000462E-2</v>
      </c>
      <c r="I229" s="102">
        <f>+A229+H229/2</f>
        <v>4.5299999999999994</v>
      </c>
      <c r="J229" s="102">
        <f t="shared" si="42"/>
        <v>17</v>
      </c>
      <c r="K229" s="102">
        <f t="shared" si="43"/>
        <v>77.009999999999991</v>
      </c>
      <c r="L229" s="102">
        <f t="shared" si="44"/>
        <v>0</v>
      </c>
      <c r="M229" s="105">
        <f t="shared" si="45"/>
        <v>77.009999999999991</v>
      </c>
      <c r="N229" s="105">
        <f>AVERAGE(B229:B230)*1000</f>
        <v>133</v>
      </c>
      <c r="O229" s="105">
        <f>AVERAGE(G229:G230)</f>
        <v>181.8</v>
      </c>
      <c r="P229" s="105">
        <f>AVERAGE(F229:F230)</f>
        <v>1</v>
      </c>
      <c r="Q229" s="105">
        <f>AVERAGE(D229:D230)</f>
        <v>122</v>
      </c>
      <c r="R229" s="106">
        <f t="shared" si="46"/>
        <v>1.3607323724191667</v>
      </c>
      <c r="S229" s="105">
        <f t="shared" si="47"/>
        <v>0.95428953144383977</v>
      </c>
      <c r="T229" s="105">
        <f t="shared" si="48"/>
        <v>3.5453695109959105</v>
      </c>
      <c r="U229" s="39" t="str">
        <f t="shared" si="49"/>
        <v>clays</v>
      </c>
      <c r="V229" s="107">
        <f t="shared" si="50"/>
        <v>13.891440180134099</v>
      </c>
      <c r="W229" s="107">
        <f t="shared" si="51"/>
        <v>19.071499886628239</v>
      </c>
      <c r="X229" s="107">
        <f t="shared" si="52"/>
        <v>30</v>
      </c>
    </row>
    <row r="230" spans="1:24" x14ac:dyDescent="0.2">
      <c r="A230">
        <v>4.54</v>
      </c>
      <c r="B230">
        <v>0.13300000000000001</v>
      </c>
      <c r="C230">
        <v>-1</v>
      </c>
      <c r="D230">
        <v>121</v>
      </c>
      <c r="E230" s="102">
        <v>0.6</v>
      </c>
      <c r="F230" s="102">
        <f t="shared" si="40"/>
        <v>1</v>
      </c>
      <c r="G230" s="102">
        <f t="shared" si="41"/>
        <v>181.4</v>
      </c>
      <c r="H230" s="102">
        <f>+A231-A230</f>
        <v>1.9999999999999574E-2</v>
      </c>
      <c r="I230" s="102">
        <f>+A230+H230/2</f>
        <v>4.55</v>
      </c>
      <c r="J230" s="102">
        <f t="shared" si="42"/>
        <v>17</v>
      </c>
      <c r="K230" s="102">
        <f t="shared" si="43"/>
        <v>77.349999999999994</v>
      </c>
      <c r="L230" s="102">
        <f t="shared" si="44"/>
        <v>0</v>
      </c>
      <c r="M230" s="105">
        <f t="shared" si="45"/>
        <v>77.349999999999994</v>
      </c>
      <c r="N230" s="105">
        <f>AVERAGE(B230:B231)*1000</f>
        <v>133</v>
      </c>
      <c r="O230" s="105">
        <f>AVERAGE(G230:G231)</f>
        <v>181.4</v>
      </c>
      <c r="P230" s="105">
        <f>AVERAGE(F230:F231)</f>
        <v>1</v>
      </c>
      <c r="Q230" s="105">
        <f>AVERAGE(D230:D231)</f>
        <v>121</v>
      </c>
      <c r="R230" s="106">
        <f t="shared" si="46"/>
        <v>1.345184227537169</v>
      </c>
      <c r="S230" s="105">
        <f t="shared" si="47"/>
        <v>0.96107640557424301</v>
      </c>
      <c r="T230" s="105">
        <f t="shared" si="48"/>
        <v>3.5511076985884604</v>
      </c>
      <c r="U230" s="39" t="str">
        <f t="shared" si="49"/>
        <v>clays</v>
      </c>
      <c r="V230" s="107">
        <f t="shared" si="50"/>
        <v>13.833629666694913</v>
      </c>
      <c r="W230" s="107">
        <f t="shared" si="51"/>
        <v>19.016599431634855</v>
      </c>
      <c r="X230" s="107">
        <f t="shared" si="52"/>
        <v>30</v>
      </c>
    </row>
    <row r="231" spans="1:24" x14ac:dyDescent="0.2">
      <c r="A231">
        <v>4.5599999999999996</v>
      </c>
      <c r="B231">
        <v>0.13300000000000001</v>
      </c>
      <c r="C231">
        <v>-1</v>
      </c>
      <c r="D231">
        <v>121</v>
      </c>
      <c r="E231" s="102">
        <v>0.6</v>
      </c>
      <c r="F231" s="102">
        <f t="shared" si="40"/>
        <v>1</v>
      </c>
      <c r="G231" s="102">
        <f t="shared" si="41"/>
        <v>181.4</v>
      </c>
      <c r="H231" s="102">
        <f>+A232-A231</f>
        <v>2.0000000000000462E-2</v>
      </c>
      <c r="I231" s="102">
        <f>+A231+H231/2</f>
        <v>4.57</v>
      </c>
      <c r="J231" s="102">
        <f t="shared" si="42"/>
        <v>17</v>
      </c>
      <c r="K231" s="102">
        <f t="shared" si="43"/>
        <v>77.69</v>
      </c>
      <c r="L231" s="102">
        <f t="shared" si="44"/>
        <v>0</v>
      </c>
      <c r="M231" s="105">
        <f t="shared" si="45"/>
        <v>77.69</v>
      </c>
      <c r="N231" s="105">
        <f>AVERAGE(B231:B232)*1000</f>
        <v>133</v>
      </c>
      <c r="O231" s="105">
        <f>AVERAGE(G231:G232)</f>
        <v>181.60000000000002</v>
      </c>
      <c r="P231" s="105">
        <f>AVERAGE(F231:F232)</f>
        <v>1</v>
      </c>
      <c r="Q231" s="105">
        <f>AVERAGE(D231:D232)</f>
        <v>121.5</v>
      </c>
      <c r="R231" s="106">
        <f t="shared" si="46"/>
        <v>1.3374951731239546</v>
      </c>
      <c r="S231" s="105">
        <f t="shared" si="47"/>
        <v>0.96237128284091988</v>
      </c>
      <c r="T231" s="105">
        <f t="shared" si="48"/>
        <v>3.5536481594607841</v>
      </c>
      <c r="U231" s="39" t="str">
        <f t="shared" si="49"/>
        <v>clays</v>
      </c>
      <c r="V231" s="107">
        <f t="shared" si="50"/>
        <v>13.804888032009231</v>
      </c>
      <c r="W231" s="107">
        <f t="shared" si="51"/>
        <v>18.989214457114858</v>
      </c>
      <c r="X231" s="107">
        <f t="shared" si="52"/>
        <v>30</v>
      </c>
    </row>
    <row r="232" spans="1:24" x14ac:dyDescent="0.2">
      <c r="A232">
        <v>4.58</v>
      </c>
      <c r="B232">
        <v>0.13300000000000001</v>
      </c>
      <c r="C232">
        <v>-1</v>
      </c>
      <c r="D232">
        <v>122</v>
      </c>
      <c r="E232" s="102">
        <v>0.6</v>
      </c>
      <c r="F232" s="102">
        <f t="shared" si="40"/>
        <v>1</v>
      </c>
      <c r="G232" s="102">
        <f t="shared" si="41"/>
        <v>181.8</v>
      </c>
      <c r="H232" s="102">
        <f>+A233-A232</f>
        <v>1.9999999999999574E-2</v>
      </c>
      <c r="I232" s="102">
        <f>+A232+H232/2</f>
        <v>4.59</v>
      </c>
      <c r="J232" s="102">
        <f t="shared" si="42"/>
        <v>19</v>
      </c>
      <c r="K232" s="102">
        <f t="shared" si="43"/>
        <v>87.21</v>
      </c>
      <c r="L232" s="102">
        <f t="shared" si="44"/>
        <v>0.17657999999999799</v>
      </c>
      <c r="M232" s="105">
        <f t="shared" si="45"/>
        <v>87.033419999999992</v>
      </c>
      <c r="N232" s="105">
        <f>AVERAGE(B232:B233)*1000</f>
        <v>133</v>
      </c>
      <c r="O232" s="105">
        <f>AVERAGE(G232:G233)</f>
        <v>181.8</v>
      </c>
      <c r="P232" s="105">
        <f>AVERAGE(F232:F233)</f>
        <v>1</v>
      </c>
      <c r="Q232" s="105">
        <f>AVERAGE(D232:D233)</f>
        <v>122</v>
      </c>
      <c r="R232" s="106">
        <f t="shared" si="46"/>
        <v>1.0868238890302142</v>
      </c>
      <c r="S232" s="105">
        <f t="shared" si="47"/>
        <v>1.0571942065757478</v>
      </c>
      <c r="T232" s="105">
        <f t="shared" si="48"/>
        <v>3.6522847518026071</v>
      </c>
      <c r="U232" s="39" t="str">
        <f t="shared" si="49"/>
        <v>organic clay</v>
      </c>
      <c r="V232" s="107">
        <f t="shared" si="50"/>
        <v>12.816409060901131</v>
      </c>
      <c r="W232" s="107">
        <f t="shared" si="51"/>
        <v>17.997750934896455</v>
      </c>
      <c r="X232" s="107">
        <f t="shared" si="52"/>
        <v>30</v>
      </c>
    </row>
    <row r="233" spans="1:24" x14ac:dyDescent="0.2">
      <c r="A233">
        <v>4.5999999999999996</v>
      </c>
      <c r="B233">
        <v>0.13300000000000001</v>
      </c>
      <c r="C233">
        <v>-1</v>
      </c>
      <c r="D233">
        <v>122</v>
      </c>
      <c r="E233" s="102">
        <v>0.6</v>
      </c>
      <c r="F233" s="102">
        <f t="shared" si="40"/>
        <v>1</v>
      </c>
      <c r="G233" s="102">
        <f t="shared" si="41"/>
        <v>181.8</v>
      </c>
      <c r="H233" s="102">
        <f>+A234-A233</f>
        <v>2.0000000000000462E-2</v>
      </c>
      <c r="I233" s="102">
        <f>+A233+H233/2</f>
        <v>4.6099999999999994</v>
      </c>
      <c r="J233" s="102">
        <f t="shared" si="42"/>
        <v>19</v>
      </c>
      <c r="K233" s="102">
        <f t="shared" si="43"/>
        <v>87.589999999999989</v>
      </c>
      <c r="L233" s="102">
        <f t="shared" si="44"/>
        <v>0.37277999999999384</v>
      </c>
      <c r="M233" s="105">
        <f t="shared" si="45"/>
        <v>87.217219999999998</v>
      </c>
      <c r="N233" s="105">
        <f>AVERAGE(B233:B234)*1000</f>
        <v>133</v>
      </c>
      <c r="O233" s="105">
        <f>AVERAGE(G233:G234)</f>
        <v>181.8</v>
      </c>
      <c r="P233" s="105">
        <f>AVERAGE(F233:F234)</f>
        <v>1</v>
      </c>
      <c r="Q233" s="105">
        <f>AVERAGE(D233:D234)</f>
        <v>122</v>
      </c>
      <c r="R233" s="106">
        <f t="shared" si="46"/>
        <v>1.0801765981534384</v>
      </c>
      <c r="S233" s="105">
        <f t="shared" si="47"/>
        <v>1.061458443901921</v>
      </c>
      <c r="T233" s="105">
        <f t="shared" si="48"/>
        <v>3.6553854122543052</v>
      </c>
      <c r="U233" s="39" t="str">
        <f t="shared" si="49"/>
        <v>organic clay</v>
      </c>
      <c r="V233" s="107">
        <f t="shared" si="50"/>
        <v>12.797790981972609</v>
      </c>
      <c r="W233" s="107">
        <f t="shared" si="51"/>
        <v>17.968442405422174</v>
      </c>
      <c r="X233" s="107">
        <f t="shared" si="52"/>
        <v>30</v>
      </c>
    </row>
    <row r="234" spans="1:24" x14ac:dyDescent="0.2">
      <c r="A234">
        <v>4.62</v>
      </c>
      <c r="B234">
        <v>0.13300000000000001</v>
      </c>
      <c r="C234">
        <v>-1</v>
      </c>
      <c r="D234">
        <v>122</v>
      </c>
      <c r="E234" s="102">
        <v>0.6</v>
      </c>
      <c r="F234" s="102">
        <f t="shared" si="40"/>
        <v>1</v>
      </c>
      <c r="G234" s="102">
        <f t="shared" si="41"/>
        <v>181.8</v>
      </c>
      <c r="H234" s="102">
        <f>+A235-A234</f>
        <v>1.9999999999999574E-2</v>
      </c>
      <c r="I234" s="102">
        <f>+A234+H234/2</f>
        <v>4.63</v>
      </c>
      <c r="J234" s="102">
        <f t="shared" si="42"/>
        <v>19</v>
      </c>
      <c r="K234" s="102">
        <f t="shared" si="43"/>
        <v>87.97</v>
      </c>
      <c r="L234" s="102">
        <f t="shared" si="44"/>
        <v>0.56897999999999838</v>
      </c>
      <c r="M234" s="105">
        <f t="shared" si="45"/>
        <v>87.401020000000003</v>
      </c>
      <c r="N234" s="105">
        <f>AVERAGE(B234:B235)*1000</f>
        <v>133</v>
      </c>
      <c r="O234" s="105">
        <f>AVERAGE(G234:G235)</f>
        <v>181.8</v>
      </c>
      <c r="P234" s="105">
        <f>AVERAGE(F234:F235)</f>
        <v>1</v>
      </c>
      <c r="Q234" s="105">
        <f>AVERAGE(D234:D235)</f>
        <v>122</v>
      </c>
      <c r="R234" s="106">
        <f t="shared" si="46"/>
        <v>1.0735572651211622</v>
      </c>
      <c r="S234" s="105">
        <f t="shared" si="47"/>
        <v>1.0657572205051689</v>
      </c>
      <c r="T234" s="105">
        <f t="shared" si="48"/>
        <v>3.6584934594129619</v>
      </c>
      <c r="U234" s="39" t="str">
        <f t="shared" si="49"/>
        <v>organic clay</v>
      </c>
      <c r="V234" s="107">
        <f t="shared" si="50"/>
        <v>12.779209356935745</v>
      </c>
      <c r="W234" s="107">
        <f t="shared" si="51"/>
        <v>17.939077368251784</v>
      </c>
      <c r="X234" s="107">
        <f t="shared" si="52"/>
        <v>30</v>
      </c>
    </row>
    <row r="235" spans="1:24" x14ac:dyDescent="0.2">
      <c r="A235">
        <v>4.6399999999999997</v>
      </c>
      <c r="B235">
        <v>0.13300000000000001</v>
      </c>
      <c r="C235">
        <v>-1</v>
      </c>
      <c r="D235">
        <v>122</v>
      </c>
      <c r="E235" s="102">
        <v>0.6</v>
      </c>
      <c r="F235" s="102">
        <f t="shared" si="40"/>
        <v>1</v>
      </c>
      <c r="G235" s="102">
        <f t="shared" si="41"/>
        <v>181.8</v>
      </c>
      <c r="H235" s="102">
        <f>+A236-A235</f>
        <v>2.0000000000000462E-2</v>
      </c>
      <c r="I235" s="102">
        <f>+A235+H235/2</f>
        <v>4.6500000000000004</v>
      </c>
      <c r="J235" s="102">
        <f t="shared" si="42"/>
        <v>19</v>
      </c>
      <c r="K235" s="102">
        <f t="shared" si="43"/>
        <v>88.350000000000009</v>
      </c>
      <c r="L235" s="102">
        <f t="shared" si="44"/>
        <v>0.76518000000000286</v>
      </c>
      <c r="M235" s="105">
        <f t="shared" si="45"/>
        <v>87.584820000000008</v>
      </c>
      <c r="N235" s="105">
        <f>AVERAGE(B235:B236)*1000</f>
        <v>133</v>
      </c>
      <c r="O235" s="105">
        <f>AVERAGE(G235:G236)</f>
        <v>181.8</v>
      </c>
      <c r="P235" s="105">
        <f>AVERAGE(F235:F236)</f>
        <v>1</v>
      </c>
      <c r="Q235" s="105">
        <f>AVERAGE(D235:D236)</f>
        <v>122</v>
      </c>
      <c r="R235" s="106">
        <f t="shared" si="46"/>
        <v>1.0669657139216591</v>
      </c>
      <c r="S235" s="105">
        <f t="shared" si="47"/>
        <v>1.0700909577314071</v>
      </c>
      <c r="T235" s="105">
        <f t="shared" si="48"/>
        <v>3.6616089769570461</v>
      </c>
      <c r="U235" s="39" t="str">
        <f t="shared" si="49"/>
        <v>organic clay</v>
      </c>
      <c r="V235" s="107">
        <f t="shared" si="50"/>
        <v>12.760664041674652</v>
      </c>
      <c r="W235" s="107">
        <f t="shared" si="51"/>
        <v>17.909655103423088</v>
      </c>
      <c r="X235" s="107">
        <f t="shared" si="52"/>
        <v>30</v>
      </c>
    </row>
    <row r="236" spans="1:24" x14ac:dyDescent="0.2">
      <c r="A236">
        <v>4.66</v>
      </c>
      <c r="B236">
        <v>0.13300000000000001</v>
      </c>
      <c r="C236">
        <v>-1</v>
      </c>
      <c r="D236">
        <v>122</v>
      </c>
      <c r="E236" s="102">
        <v>0.6</v>
      </c>
      <c r="F236" s="102">
        <f t="shared" si="40"/>
        <v>1</v>
      </c>
      <c r="G236" s="102">
        <f t="shared" si="41"/>
        <v>181.8</v>
      </c>
      <c r="H236" s="102">
        <f>+A237-A236</f>
        <v>1.9999999999999574E-2</v>
      </c>
      <c r="I236" s="102">
        <f>+A236+H236/2</f>
        <v>4.67</v>
      </c>
      <c r="J236" s="102">
        <f t="shared" si="42"/>
        <v>19</v>
      </c>
      <c r="K236" s="102">
        <f t="shared" si="43"/>
        <v>88.73</v>
      </c>
      <c r="L236" s="102">
        <f t="shared" si="44"/>
        <v>0.96137999999999868</v>
      </c>
      <c r="M236" s="105">
        <f t="shared" si="45"/>
        <v>87.768619999999999</v>
      </c>
      <c r="N236" s="105">
        <f>AVERAGE(B236:B237)*1000</f>
        <v>133</v>
      </c>
      <c r="O236" s="105">
        <f>AVERAGE(G236:G237)</f>
        <v>182.2</v>
      </c>
      <c r="P236" s="105">
        <f>AVERAGE(F236:F237)</f>
        <v>1</v>
      </c>
      <c r="Q236" s="105">
        <f>AVERAGE(D236:D237)</f>
        <v>123</v>
      </c>
      <c r="R236" s="106">
        <f t="shared" si="46"/>
        <v>1.0649592075163081</v>
      </c>
      <c r="S236" s="105">
        <f t="shared" si="47"/>
        <v>1.0698619878035736</v>
      </c>
      <c r="T236" s="105">
        <f t="shared" si="48"/>
        <v>3.662345710828776</v>
      </c>
      <c r="U236" s="39" t="str">
        <f t="shared" si="49"/>
        <v>organic clay</v>
      </c>
      <c r="V236" s="107">
        <f t="shared" si="50"/>
        <v>12.761559833409304</v>
      </c>
      <c r="W236" s="107">
        <f t="shared" si="51"/>
        <v>17.900662700368795</v>
      </c>
      <c r="X236" s="107">
        <f t="shared" si="52"/>
        <v>30</v>
      </c>
    </row>
    <row r="237" spans="1:24" x14ac:dyDescent="0.2">
      <c r="A237">
        <v>4.68</v>
      </c>
      <c r="B237">
        <v>0.13300000000000001</v>
      </c>
      <c r="C237">
        <v>-1</v>
      </c>
      <c r="D237">
        <v>124</v>
      </c>
      <c r="E237" s="102">
        <v>0.6</v>
      </c>
      <c r="F237" s="102">
        <f t="shared" si="40"/>
        <v>1</v>
      </c>
      <c r="G237" s="102">
        <f t="shared" si="41"/>
        <v>182.6</v>
      </c>
      <c r="H237" s="102">
        <f>+A238-A237</f>
        <v>2.0000000000000462E-2</v>
      </c>
      <c r="I237" s="102">
        <f>+A237+H237/2</f>
        <v>4.6899999999999995</v>
      </c>
      <c r="J237" s="102">
        <f t="shared" si="42"/>
        <v>19</v>
      </c>
      <c r="K237" s="102">
        <f t="shared" si="43"/>
        <v>89.109999999999985</v>
      </c>
      <c r="L237" s="102">
        <f t="shared" si="44"/>
        <v>1.1575799999999945</v>
      </c>
      <c r="M237" s="105">
        <f t="shared" si="45"/>
        <v>87.952419999999989</v>
      </c>
      <c r="N237" s="105">
        <f>AVERAGE(B237:B238)*1000</f>
        <v>133</v>
      </c>
      <c r="O237" s="105">
        <f>AVERAGE(G237:G238)</f>
        <v>182.6</v>
      </c>
      <c r="P237" s="105">
        <f>AVERAGE(F237:F238)</f>
        <v>1</v>
      </c>
      <c r="Q237" s="105">
        <f>AVERAGE(D237:D238)</f>
        <v>124</v>
      </c>
      <c r="R237" s="106">
        <f t="shared" si="46"/>
        <v>1.0629610873697395</v>
      </c>
      <c r="S237" s="105">
        <f t="shared" si="47"/>
        <v>1.0696331158412664</v>
      </c>
      <c r="T237" s="105">
        <f t="shared" si="48"/>
        <v>3.6630807163999086</v>
      </c>
      <c r="U237" s="39" t="str">
        <f t="shared" si="49"/>
        <v>organic clay</v>
      </c>
      <c r="V237" s="107">
        <f t="shared" si="50"/>
        <v>12.762451784536783</v>
      </c>
      <c r="W237" s="107">
        <f t="shared" si="51"/>
        <v>17.891691028901008</v>
      </c>
      <c r="X237" s="107">
        <f t="shared" si="52"/>
        <v>30</v>
      </c>
    </row>
    <row r="238" spans="1:24" x14ac:dyDescent="0.2">
      <c r="A238">
        <v>4.7</v>
      </c>
      <c r="B238">
        <v>0.13300000000000001</v>
      </c>
      <c r="C238">
        <v>-1</v>
      </c>
      <c r="D238">
        <v>124</v>
      </c>
      <c r="E238" s="102">
        <v>0.6</v>
      </c>
      <c r="F238" s="102">
        <f t="shared" si="40"/>
        <v>1</v>
      </c>
      <c r="G238" s="102">
        <f t="shared" si="41"/>
        <v>182.6</v>
      </c>
      <c r="H238" s="102">
        <f>+A239-A238</f>
        <v>1.9999999999999574E-2</v>
      </c>
      <c r="I238" s="102">
        <f>+A238+H238/2</f>
        <v>4.71</v>
      </c>
      <c r="J238" s="102">
        <f t="shared" si="42"/>
        <v>19</v>
      </c>
      <c r="K238" s="102">
        <f t="shared" si="43"/>
        <v>89.49</v>
      </c>
      <c r="L238" s="102">
        <f t="shared" si="44"/>
        <v>1.3537799999999991</v>
      </c>
      <c r="M238" s="105">
        <f t="shared" si="45"/>
        <v>88.136219999999994</v>
      </c>
      <c r="N238" s="105">
        <f>AVERAGE(B238:B239)*1000</f>
        <v>133</v>
      </c>
      <c r="O238" s="105">
        <f>AVERAGE(G238:G239)</f>
        <v>183</v>
      </c>
      <c r="P238" s="105">
        <f>AVERAGE(F238:F239)</f>
        <v>1</v>
      </c>
      <c r="Q238" s="105">
        <f>AVERAGE(D238:D239)</f>
        <v>125</v>
      </c>
      <c r="R238" s="106">
        <f t="shared" si="46"/>
        <v>1.0609713010156325</v>
      </c>
      <c r="S238" s="105">
        <f t="shared" si="47"/>
        <v>1.0694043417816275</v>
      </c>
      <c r="T238" s="105">
        <f t="shared" si="48"/>
        <v>3.663814000915016</v>
      </c>
      <c r="U238" s="39" t="str">
        <f t="shared" si="49"/>
        <v>organic clay</v>
      </c>
      <c r="V238" s="107">
        <f t="shared" si="50"/>
        <v>12.763339919707597</v>
      </c>
      <c r="W238" s="107">
        <f t="shared" si="51"/>
        <v>17.882740001642095</v>
      </c>
      <c r="X238" s="107">
        <f t="shared" si="52"/>
        <v>30</v>
      </c>
    </row>
    <row r="239" spans="1:24" x14ac:dyDescent="0.2">
      <c r="A239">
        <v>4.72</v>
      </c>
      <c r="B239">
        <v>0.13300000000000001</v>
      </c>
      <c r="C239">
        <v>-1</v>
      </c>
      <c r="D239">
        <v>126</v>
      </c>
      <c r="E239" s="102">
        <v>0.6</v>
      </c>
      <c r="F239" s="102">
        <f t="shared" si="40"/>
        <v>1</v>
      </c>
      <c r="G239" s="102">
        <f t="shared" si="41"/>
        <v>183.4</v>
      </c>
      <c r="H239" s="102">
        <f>+A240-A239</f>
        <v>2.0000000000000462E-2</v>
      </c>
      <c r="I239" s="102">
        <f>+A239+H239/2</f>
        <v>4.7300000000000004</v>
      </c>
      <c r="J239" s="102">
        <f t="shared" si="42"/>
        <v>19</v>
      </c>
      <c r="K239" s="102">
        <f t="shared" si="43"/>
        <v>89.87</v>
      </c>
      <c r="L239" s="102">
        <f t="shared" si="44"/>
        <v>1.5499800000000037</v>
      </c>
      <c r="M239" s="105">
        <f t="shared" si="45"/>
        <v>88.32002</v>
      </c>
      <c r="N239" s="105">
        <f>AVERAGE(B239:B240)*1000</f>
        <v>133</v>
      </c>
      <c r="O239" s="105">
        <f>AVERAGE(G239:G240)</f>
        <v>183.2</v>
      </c>
      <c r="P239" s="105">
        <f>AVERAGE(F239:F240)</f>
        <v>1</v>
      </c>
      <c r="Q239" s="105">
        <f>AVERAGE(D239:D240)</f>
        <v>125.5</v>
      </c>
      <c r="R239" s="106">
        <f t="shared" si="46"/>
        <v>1.0567253041835813</v>
      </c>
      <c r="S239" s="105">
        <f t="shared" si="47"/>
        <v>1.071466838101361</v>
      </c>
      <c r="T239" s="105">
        <f t="shared" si="48"/>
        <v>3.6657364874197733</v>
      </c>
      <c r="U239" s="39" t="str">
        <f t="shared" si="49"/>
        <v>organic clay</v>
      </c>
      <c r="V239" s="107">
        <f t="shared" si="50"/>
        <v>12.754591182580681</v>
      </c>
      <c r="W239" s="107">
        <f t="shared" si="51"/>
        <v>17.863583178073409</v>
      </c>
      <c r="X239" s="107">
        <f t="shared" si="52"/>
        <v>30</v>
      </c>
    </row>
    <row r="240" spans="1:24" x14ac:dyDescent="0.2">
      <c r="A240">
        <v>4.74</v>
      </c>
      <c r="B240">
        <v>0.13300000000000001</v>
      </c>
      <c r="C240">
        <v>-1</v>
      </c>
      <c r="D240">
        <v>125</v>
      </c>
      <c r="E240" s="102">
        <v>0.6</v>
      </c>
      <c r="F240" s="102">
        <f t="shared" si="40"/>
        <v>1</v>
      </c>
      <c r="G240" s="102">
        <f t="shared" si="41"/>
        <v>183</v>
      </c>
      <c r="H240" s="102">
        <f>+A241-A240</f>
        <v>1.9999999999999574E-2</v>
      </c>
      <c r="I240" s="102">
        <f>+A240+H240/2</f>
        <v>4.75</v>
      </c>
      <c r="J240" s="102">
        <f t="shared" si="42"/>
        <v>19</v>
      </c>
      <c r="K240" s="102">
        <f t="shared" si="43"/>
        <v>90.25</v>
      </c>
      <c r="L240" s="102">
        <f t="shared" si="44"/>
        <v>1.7461799999999994</v>
      </c>
      <c r="M240" s="105">
        <f t="shared" si="45"/>
        <v>88.503820000000005</v>
      </c>
      <c r="N240" s="105">
        <f>AVERAGE(B240:B241)*1000</f>
        <v>133</v>
      </c>
      <c r="O240" s="105">
        <f>AVERAGE(G240:G241)</f>
        <v>183.4</v>
      </c>
      <c r="P240" s="105">
        <f>AVERAGE(F240:F241)</f>
        <v>1</v>
      </c>
      <c r="Q240" s="105">
        <f>AVERAGE(D240:D241)</f>
        <v>126</v>
      </c>
      <c r="R240" s="106">
        <f t="shared" si="46"/>
        <v>1.0524969430698019</v>
      </c>
      <c r="S240" s="105">
        <f t="shared" si="47"/>
        <v>1.0735373054213633</v>
      </c>
      <c r="T240" s="105">
        <f t="shared" si="48"/>
        <v>3.6676592854639396</v>
      </c>
      <c r="U240" s="39" t="str">
        <f t="shared" si="49"/>
        <v>organic clay</v>
      </c>
      <c r="V240" s="107">
        <f t="shared" si="50"/>
        <v>12.745869557281866</v>
      </c>
      <c r="W240" s="107">
        <f t="shared" si="51"/>
        <v>17.844429274327485</v>
      </c>
      <c r="X240" s="107">
        <f t="shared" si="52"/>
        <v>30</v>
      </c>
    </row>
    <row r="241" spans="1:24" x14ac:dyDescent="0.2">
      <c r="A241">
        <v>4.76</v>
      </c>
      <c r="B241">
        <v>0.13300000000000001</v>
      </c>
      <c r="C241">
        <v>-1</v>
      </c>
      <c r="D241">
        <v>127</v>
      </c>
      <c r="E241" s="102">
        <v>0.6</v>
      </c>
      <c r="F241" s="102">
        <f t="shared" si="40"/>
        <v>1</v>
      </c>
      <c r="G241" s="102">
        <f t="shared" si="41"/>
        <v>183.8</v>
      </c>
      <c r="H241" s="102">
        <f>+A242-A241</f>
        <v>2.0000000000000462E-2</v>
      </c>
      <c r="I241" s="102">
        <f>+A241+H241/2</f>
        <v>4.7699999999999996</v>
      </c>
      <c r="J241" s="102">
        <f t="shared" si="42"/>
        <v>19</v>
      </c>
      <c r="K241" s="102">
        <f t="shared" si="43"/>
        <v>90.63</v>
      </c>
      <c r="L241" s="102">
        <f t="shared" si="44"/>
        <v>1.9423799999999953</v>
      </c>
      <c r="M241" s="105">
        <f t="shared" si="45"/>
        <v>88.687619999999995</v>
      </c>
      <c r="N241" s="105">
        <f>AVERAGE(B241:B242)*1000</f>
        <v>133</v>
      </c>
      <c r="O241" s="105">
        <f>AVERAGE(G241:G242)</f>
        <v>183.60000000000002</v>
      </c>
      <c r="P241" s="105">
        <f>AVERAGE(F241:F242)</f>
        <v>1</v>
      </c>
      <c r="Q241" s="105">
        <f>AVERAGE(D241:D242)</f>
        <v>126.5</v>
      </c>
      <c r="R241" s="106">
        <f t="shared" si="46"/>
        <v>1.0482861080272539</v>
      </c>
      <c r="S241" s="105">
        <f t="shared" si="47"/>
        <v>1.0756157900397976</v>
      </c>
      <c r="T241" s="105">
        <f t="shared" si="48"/>
        <v>3.6695824106292827</v>
      </c>
      <c r="U241" s="39" t="str">
        <f t="shared" si="49"/>
        <v>organic clay</v>
      </c>
      <c r="V241" s="107">
        <f t="shared" si="50"/>
        <v>12.737174914146138</v>
      </c>
      <c r="W241" s="107">
        <f t="shared" si="51"/>
        <v>17.825278135817864</v>
      </c>
      <c r="X241" s="107">
        <f t="shared" si="52"/>
        <v>30</v>
      </c>
    </row>
    <row r="242" spans="1:24" x14ac:dyDescent="0.2">
      <c r="A242">
        <v>4.78</v>
      </c>
      <c r="B242">
        <v>0.13300000000000001</v>
      </c>
      <c r="C242">
        <v>-1</v>
      </c>
      <c r="D242">
        <v>126</v>
      </c>
      <c r="E242" s="102">
        <v>0.6</v>
      </c>
      <c r="F242" s="102">
        <f t="shared" si="40"/>
        <v>1</v>
      </c>
      <c r="G242" s="102">
        <f t="shared" si="41"/>
        <v>183.4</v>
      </c>
      <c r="H242" s="102">
        <f>+A243-A242</f>
        <v>1.9999999999999574E-2</v>
      </c>
      <c r="I242" s="102">
        <f>+A242+H242/2</f>
        <v>4.79</v>
      </c>
      <c r="J242" s="102">
        <f t="shared" si="42"/>
        <v>19</v>
      </c>
      <c r="K242" s="102">
        <f t="shared" si="43"/>
        <v>91.01</v>
      </c>
      <c r="L242" s="102">
        <f t="shared" si="44"/>
        <v>2.1385799999999997</v>
      </c>
      <c r="M242" s="105">
        <f t="shared" si="45"/>
        <v>88.871420000000001</v>
      </c>
      <c r="N242" s="105">
        <f>AVERAGE(B242:B243)*1000</f>
        <v>133</v>
      </c>
      <c r="O242" s="105">
        <f>AVERAGE(G242:G243)</f>
        <v>183.8</v>
      </c>
      <c r="P242" s="105">
        <f>AVERAGE(F242:F243)</f>
        <v>1</v>
      </c>
      <c r="Q242" s="105">
        <f>AVERAGE(D242:D243)</f>
        <v>127</v>
      </c>
      <c r="R242" s="106">
        <f t="shared" si="46"/>
        <v>1.0440926903159644</v>
      </c>
      <c r="S242" s="105">
        <f t="shared" si="47"/>
        <v>1.0777023386140747</v>
      </c>
      <c r="T242" s="105">
        <f t="shared" si="48"/>
        <v>3.6715058785003967</v>
      </c>
      <c r="U242" s="39" t="str">
        <f t="shared" si="49"/>
        <v>organic clay</v>
      </c>
      <c r="V242" s="107">
        <f t="shared" si="50"/>
        <v>12.728507124357446</v>
      </c>
      <c r="W242" s="107">
        <f t="shared" si="51"/>
        <v>17.806129608091606</v>
      </c>
      <c r="X242" s="107">
        <f t="shared" si="52"/>
        <v>30</v>
      </c>
    </row>
    <row r="243" spans="1:24" x14ac:dyDescent="0.2">
      <c r="A243">
        <v>4.8</v>
      </c>
      <c r="B243">
        <v>0.13300000000000001</v>
      </c>
      <c r="C243">
        <v>-1</v>
      </c>
      <c r="D243">
        <v>128</v>
      </c>
      <c r="E243" s="102">
        <v>0.6</v>
      </c>
      <c r="F243" s="102">
        <f t="shared" si="40"/>
        <v>1</v>
      </c>
      <c r="G243" s="102">
        <f t="shared" si="41"/>
        <v>184.2</v>
      </c>
      <c r="H243" s="102">
        <f>+A244-A243</f>
        <v>2.0000000000000462E-2</v>
      </c>
      <c r="I243" s="102">
        <f>+A243+H243/2</f>
        <v>4.8100000000000005</v>
      </c>
      <c r="J243" s="102">
        <f t="shared" si="42"/>
        <v>19</v>
      </c>
      <c r="K243" s="102">
        <f t="shared" si="43"/>
        <v>91.390000000000015</v>
      </c>
      <c r="L243" s="102">
        <f t="shared" si="44"/>
        <v>2.3347800000000043</v>
      </c>
      <c r="M243" s="105">
        <f t="shared" si="45"/>
        <v>89.055220000000006</v>
      </c>
      <c r="N243" s="105">
        <f>AVERAGE(B243:B244)*1000</f>
        <v>133</v>
      </c>
      <c r="O243" s="105">
        <f>AVERAGE(G243:G244)</f>
        <v>184.2</v>
      </c>
      <c r="P243" s="105">
        <f>AVERAGE(F243:F244)</f>
        <v>1</v>
      </c>
      <c r="Q243" s="105">
        <f>AVERAGE(D243:D244)</f>
        <v>128</v>
      </c>
      <c r="R243" s="106">
        <f t="shared" si="46"/>
        <v>1.0421623797010435</v>
      </c>
      <c r="S243" s="105">
        <f t="shared" si="47"/>
        <v>1.0774701002047198</v>
      </c>
      <c r="T243" s="105">
        <f t="shared" si="48"/>
        <v>3.6722294199170791</v>
      </c>
      <c r="U243" s="39" t="str">
        <f t="shared" si="49"/>
        <v>organic clay</v>
      </c>
      <c r="V243" s="107">
        <f t="shared" si="50"/>
        <v>12.729459911315061</v>
      </c>
      <c r="W243" s="107">
        <f t="shared" si="51"/>
        <v>17.797289309993218</v>
      </c>
      <c r="X243" s="107">
        <f t="shared" si="52"/>
        <v>30</v>
      </c>
    </row>
    <row r="244" spans="1:24" x14ac:dyDescent="0.2">
      <c r="A244">
        <v>4.82</v>
      </c>
      <c r="B244">
        <v>0.13300000000000001</v>
      </c>
      <c r="C244">
        <v>-1</v>
      </c>
      <c r="D244">
        <v>128</v>
      </c>
      <c r="E244" s="102">
        <v>0.6</v>
      </c>
      <c r="F244" s="102">
        <f t="shared" si="40"/>
        <v>1</v>
      </c>
      <c r="G244" s="102">
        <f t="shared" si="41"/>
        <v>184.2</v>
      </c>
      <c r="H244" s="102">
        <f>+A245-A244</f>
        <v>1.9999999999999574E-2</v>
      </c>
      <c r="I244" s="102">
        <f>+A244+H244/2</f>
        <v>4.83</v>
      </c>
      <c r="J244" s="102">
        <f t="shared" si="42"/>
        <v>19</v>
      </c>
      <c r="K244" s="102">
        <f t="shared" si="43"/>
        <v>91.77</v>
      </c>
      <c r="L244" s="102">
        <f t="shared" si="44"/>
        <v>2.53098</v>
      </c>
      <c r="M244" s="105">
        <f t="shared" si="45"/>
        <v>89.239019999999996</v>
      </c>
      <c r="N244" s="105">
        <f>AVERAGE(B244:B245)*1000</f>
        <v>133</v>
      </c>
      <c r="O244" s="105">
        <f>AVERAGE(G244:G245)</f>
        <v>184.39999999999998</v>
      </c>
      <c r="P244" s="105">
        <f>AVERAGE(F244:F245)</f>
        <v>1</v>
      </c>
      <c r="Q244" s="105">
        <f>AVERAGE(D244:D245)</f>
        <v>128.5</v>
      </c>
      <c r="R244" s="106">
        <f t="shared" si="46"/>
        <v>1.0379988484857856</v>
      </c>
      <c r="S244" s="105">
        <f t="shared" si="47"/>
        <v>1.0795638562020946</v>
      </c>
      <c r="T244" s="105">
        <f t="shared" si="48"/>
        <v>3.6741512544325188</v>
      </c>
      <c r="U244" s="39" t="str">
        <f t="shared" si="49"/>
        <v>organic clay</v>
      </c>
      <c r="V244" s="107">
        <f t="shared" si="50"/>
        <v>12.720835684904262</v>
      </c>
      <c r="W244" s="107">
        <f t="shared" si="51"/>
        <v>17.778165588962445</v>
      </c>
      <c r="X244" s="107">
        <f t="shared" si="52"/>
        <v>30</v>
      </c>
    </row>
    <row r="245" spans="1:24" x14ac:dyDescent="0.2">
      <c r="A245">
        <v>4.84</v>
      </c>
      <c r="B245">
        <v>0.13300000000000001</v>
      </c>
      <c r="C245">
        <v>-1</v>
      </c>
      <c r="D245">
        <v>129</v>
      </c>
      <c r="E245" s="102">
        <v>0.6</v>
      </c>
      <c r="F245" s="102">
        <f t="shared" si="40"/>
        <v>1</v>
      </c>
      <c r="G245" s="102">
        <f t="shared" si="41"/>
        <v>184.6</v>
      </c>
      <c r="H245" s="102">
        <f>+A246-A245</f>
        <v>2.0000000000000462E-2</v>
      </c>
      <c r="I245" s="102">
        <f>+A245+H245/2</f>
        <v>4.8499999999999996</v>
      </c>
      <c r="J245" s="102">
        <f t="shared" si="42"/>
        <v>19</v>
      </c>
      <c r="K245" s="102">
        <f t="shared" si="43"/>
        <v>92.149999999999991</v>
      </c>
      <c r="L245" s="102">
        <f t="shared" si="44"/>
        <v>2.7271799999999962</v>
      </c>
      <c r="M245" s="105">
        <f t="shared" si="45"/>
        <v>89.422820000000002</v>
      </c>
      <c r="N245" s="105">
        <f>AVERAGE(B245:B246)*1000</f>
        <v>133</v>
      </c>
      <c r="O245" s="105">
        <f>AVERAGE(G245:G246)</f>
        <v>184.6</v>
      </c>
      <c r="P245" s="105">
        <f>AVERAGE(F245:F246)</f>
        <v>1</v>
      </c>
      <c r="Q245" s="105">
        <f>AVERAGE(D245:D246)</f>
        <v>129</v>
      </c>
      <c r="R245" s="106">
        <f t="shared" si="46"/>
        <v>1.0338524327459142</v>
      </c>
      <c r="S245" s="105">
        <f t="shared" si="47"/>
        <v>1.0816657652785289</v>
      </c>
      <c r="T245" s="105">
        <f t="shared" si="48"/>
        <v>3.6760734689991899</v>
      </c>
      <c r="U245" s="39" t="str">
        <f t="shared" si="49"/>
        <v>organic clay</v>
      </c>
      <c r="V245" s="107">
        <f t="shared" si="50"/>
        <v>12.712237949168973</v>
      </c>
      <c r="W245" s="107">
        <f t="shared" si="51"/>
        <v>17.759044094233687</v>
      </c>
      <c r="X245" s="107">
        <f t="shared" si="52"/>
        <v>30</v>
      </c>
    </row>
    <row r="246" spans="1:24" x14ac:dyDescent="0.2">
      <c r="A246">
        <v>4.8600000000000003</v>
      </c>
      <c r="B246">
        <v>0.13300000000000001</v>
      </c>
      <c r="C246">
        <v>-1</v>
      </c>
      <c r="D246">
        <v>129</v>
      </c>
      <c r="E246" s="102">
        <v>0.6</v>
      </c>
      <c r="F246" s="102">
        <f t="shared" si="40"/>
        <v>1</v>
      </c>
      <c r="G246" s="102">
        <f t="shared" si="41"/>
        <v>184.6</v>
      </c>
      <c r="H246" s="102">
        <f>+A247-A246</f>
        <v>1.9999999999999574E-2</v>
      </c>
      <c r="I246" s="102">
        <f>+A246+H246/2</f>
        <v>4.87</v>
      </c>
      <c r="J246" s="102">
        <f t="shared" si="42"/>
        <v>19</v>
      </c>
      <c r="K246" s="102">
        <f t="shared" si="43"/>
        <v>92.53</v>
      </c>
      <c r="L246" s="102">
        <f t="shared" si="44"/>
        <v>2.9233800000000008</v>
      </c>
      <c r="M246" s="105">
        <f t="shared" si="45"/>
        <v>89.606620000000007</v>
      </c>
      <c r="N246" s="105">
        <f>AVERAGE(B246:B247)*1000</f>
        <v>133</v>
      </c>
      <c r="O246" s="105">
        <f>AVERAGE(G246:G247)</f>
        <v>184.6</v>
      </c>
      <c r="P246" s="105">
        <f>AVERAGE(F246:F247)</f>
        <v>1</v>
      </c>
      <c r="Q246" s="105">
        <f>AVERAGE(D246:D247)</f>
        <v>129</v>
      </c>
      <c r="R246" s="106">
        <f t="shared" si="46"/>
        <v>1.0274910492104266</v>
      </c>
      <c r="S246" s="105">
        <f t="shared" si="47"/>
        <v>1.0861301183881831</v>
      </c>
      <c r="T246" s="105">
        <f t="shared" si="48"/>
        <v>3.6792034888752045</v>
      </c>
      <c r="U246" s="39" t="str">
        <f t="shared" si="49"/>
        <v>organic clay</v>
      </c>
      <c r="V246" s="107">
        <f t="shared" si="50"/>
        <v>12.694101951670593</v>
      </c>
      <c r="W246" s="107">
        <f t="shared" si="51"/>
        <v>17.72955852021412</v>
      </c>
      <c r="X246" s="107">
        <f t="shared" si="52"/>
        <v>30</v>
      </c>
    </row>
    <row r="247" spans="1:24" x14ac:dyDescent="0.2">
      <c r="A247">
        <v>4.88</v>
      </c>
      <c r="B247">
        <v>0.13300000000000001</v>
      </c>
      <c r="C247">
        <v>-1</v>
      </c>
      <c r="D247">
        <v>129</v>
      </c>
      <c r="E247" s="102">
        <v>0.6</v>
      </c>
      <c r="F247" s="102">
        <f t="shared" si="40"/>
        <v>1</v>
      </c>
      <c r="G247" s="102">
        <f t="shared" si="41"/>
        <v>184.6</v>
      </c>
      <c r="H247" s="102">
        <f>+A248-A247</f>
        <v>2.0000000000000462E-2</v>
      </c>
      <c r="I247" s="102">
        <f>+A247+H247/2</f>
        <v>4.8900000000000006</v>
      </c>
      <c r="J247" s="102">
        <f t="shared" si="42"/>
        <v>19</v>
      </c>
      <c r="K247" s="102">
        <f t="shared" si="43"/>
        <v>92.910000000000011</v>
      </c>
      <c r="L247" s="102">
        <f t="shared" si="44"/>
        <v>3.1195800000000049</v>
      </c>
      <c r="M247" s="105">
        <f t="shared" si="45"/>
        <v>89.790420000000012</v>
      </c>
      <c r="N247" s="105">
        <f>AVERAGE(B247:B248)*1000</f>
        <v>133</v>
      </c>
      <c r="O247" s="105">
        <f>AVERAGE(G247:G248)</f>
        <v>184.6</v>
      </c>
      <c r="P247" s="105">
        <f>AVERAGE(F247:F248)</f>
        <v>1</v>
      </c>
      <c r="Q247" s="105">
        <f>AVERAGE(D247:D248)</f>
        <v>129</v>
      </c>
      <c r="R247" s="106">
        <f t="shared" si="46"/>
        <v>1.0211557090388927</v>
      </c>
      <c r="S247" s="105">
        <f t="shared" si="47"/>
        <v>1.0906314756243867</v>
      </c>
      <c r="T247" s="105">
        <f t="shared" si="48"/>
        <v>3.6823414309767566</v>
      </c>
      <c r="U247" s="39" t="str">
        <f t="shared" si="49"/>
        <v>organic clay</v>
      </c>
      <c r="V247" s="107">
        <f t="shared" si="50"/>
        <v>12.676000537818345</v>
      </c>
      <c r="W247" s="107">
        <f t="shared" si="51"/>
        <v>17.700011666995405</v>
      </c>
      <c r="X247" s="107">
        <f t="shared" si="52"/>
        <v>30</v>
      </c>
    </row>
    <row r="248" spans="1:24" x14ac:dyDescent="0.2">
      <c r="A248">
        <v>4.9000000000000004</v>
      </c>
      <c r="B248">
        <v>0.13300000000000001</v>
      </c>
      <c r="C248">
        <v>-1</v>
      </c>
      <c r="D248">
        <v>129</v>
      </c>
      <c r="E248" s="102">
        <v>0.6</v>
      </c>
      <c r="F248" s="102">
        <f t="shared" si="40"/>
        <v>1</v>
      </c>
      <c r="G248" s="102">
        <f t="shared" si="41"/>
        <v>184.6</v>
      </c>
      <c r="H248" s="102">
        <f>+A249-A248</f>
        <v>1.9999999999999574E-2</v>
      </c>
      <c r="I248" s="102">
        <f>+A248+H248/2</f>
        <v>4.91</v>
      </c>
      <c r="J248" s="102">
        <f t="shared" si="42"/>
        <v>19</v>
      </c>
      <c r="K248" s="102">
        <f t="shared" si="43"/>
        <v>93.29</v>
      </c>
      <c r="L248" s="102">
        <f t="shared" si="44"/>
        <v>3.3157800000000011</v>
      </c>
      <c r="M248" s="105">
        <f t="shared" si="45"/>
        <v>89.974220000000003</v>
      </c>
      <c r="N248" s="105">
        <f>AVERAGE(B248:B249)*1000</f>
        <v>133</v>
      </c>
      <c r="O248" s="105">
        <f>AVERAGE(G248:G249)</f>
        <v>184.8</v>
      </c>
      <c r="P248" s="105">
        <f>AVERAGE(F248:F249)</f>
        <v>1</v>
      </c>
      <c r="Q248" s="105">
        <f>AVERAGE(D248:D249)</f>
        <v>129.5</v>
      </c>
      <c r="R248" s="106">
        <f t="shared" si="46"/>
        <v>1.0170691115744044</v>
      </c>
      <c r="S248" s="105">
        <f t="shared" si="47"/>
        <v>1.0927767457108513</v>
      </c>
      <c r="T248" s="105">
        <f t="shared" si="48"/>
        <v>3.6842696969128368</v>
      </c>
      <c r="U248" s="39" t="str">
        <f t="shared" si="49"/>
        <v>organic clay</v>
      </c>
      <c r="V248" s="107">
        <f t="shared" si="50"/>
        <v>12.66750091875439</v>
      </c>
      <c r="W248" s="107">
        <f t="shared" si="51"/>
        <v>17.68085511470829</v>
      </c>
      <c r="X248" s="107">
        <f t="shared" si="52"/>
        <v>30</v>
      </c>
    </row>
    <row r="249" spans="1:24" x14ac:dyDescent="0.2">
      <c r="A249">
        <v>4.92</v>
      </c>
      <c r="B249">
        <v>0.13300000000000001</v>
      </c>
      <c r="C249">
        <v>-1</v>
      </c>
      <c r="D249">
        <v>130</v>
      </c>
      <c r="E249" s="102">
        <v>0.6</v>
      </c>
      <c r="F249" s="102">
        <f t="shared" si="40"/>
        <v>1</v>
      </c>
      <c r="G249" s="102">
        <f t="shared" si="41"/>
        <v>185</v>
      </c>
      <c r="H249" s="102">
        <f>+A250-A249</f>
        <v>2.0000000000000462E-2</v>
      </c>
      <c r="I249" s="102">
        <f>+A249+H249/2</f>
        <v>4.93</v>
      </c>
      <c r="J249" s="102">
        <f t="shared" si="42"/>
        <v>19</v>
      </c>
      <c r="K249" s="102">
        <f t="shared" si="43"/>
        <v>93.669999999999987</v>
      </c>
      <c r="L249" s="102">
        <f t="shared" si="44"/>
        <v>3.5119799999999968</v>
      </c>
      <c r="M249" s="105">
        <f t="shared" si="45"/>
        <v>90.158019999999993</v>
      </c>
      <c r="N249" s="105">
        <f>AVERAGE(B249:B250)*1000</f>
        <v>133</v>
      </c>
      <c r="O249" s="105">
        <f>AVERAGE(G249:G250)</f>
        <v>184.8</v>
      </c>
      <c r="P249" s="105">
        <f>AVERAGE(F249:F250)</f>
        <v>1</v>
      </c>
      <c r="Q249" s="105">
        <f>AVERAGE(D249:D250)</f>
        <v>129.5</v>
      </c>
      <c r="R249" s="106">
        <f t="shared" si="46"/>
        <v>1.0107808490026737</v>
      </c>
      <c r="S249" s="105">
        <f t="shared" si="47"/>
        <v>1.0973334796444638</v>
      </c>
      <c r="T249" s="105">
        <f t="shared" si="48"/>
        <v>3.687418546290171</v>
      </c>
      <c r="U249" s="39" t="str">
        <f t="shared" si="49"/>
        <v>organic clay</v>
      </c>
      <c r="V249" s="107">
        <f t="shared" si="50"/>
        <v>12.649469625722336</v>
      </c>
      <c r="W249" s="107">
        <f t="shared" si="51"/>
        <v>17.651227053494971</v>
      </c>
      <c r="X249" s="107">
        <f t="shared" si="52"/>
        <v>30</v>
      </c>
    </row>
    <row r="250" spans="1:24" x14ac:dyDescent="0.2">
      <c r="A250">
        <v>4.9400000000000004</v>
      </c>
      <c r="B250">
        <v>0.13300000000000001</v>
      </c>
      <c r="C250">
        <v>-1</v>
      </c>
      <c r="D250">
        <v>129</v>
      </c>
      <c r="E250" s="102">
        <v>0.6</v>
      </c>
      <c r="F250" s="102">
        <f t="shared" si="40"/>
        <v>1</v>
      </c>
      <c r="G250" s="102">
        <f t="shared" si="41"/>
        <v>184.6</v>
      </c>
      <c r="H250" s="102">
        <f>+A251-A250</f>
        <v>1.9999999999999574E-2</v>
      </c>
      <c r="I250" s="102">
        <f>+A250+H250/2</f>
        <v>4.95</v>
      </c>
      <c r="J250" s="102">
        <f t="shared" si="42"/>
        <v>19</v>
      </c>
      <c r="K250" s="102">
        <f t="shared" si="43"/>
        <v>94.05</v>
      </c>
      <c r="L250" s="102">
        <f t="shared" si="44"/>
        <v>3.7081800000000014</v>
      </c>
      <c r="M250" s="105">
        <f t="shared" si="45"/>
        <v>90.341819999999998</v>
      </c>
      <c r="N250" s="105">
        <f>AVERAGE(B250:B251)*1000</f>
        <v>133</v>
      </c>
      <c r="O250" s="105">
        <f>AVERAGE(G250:G251)</f>
        <v>184.39999999999998</v>
      </c>
      <c r="P250" s="105">
        <f>AVERAGE(F250:F251)</f>
        <v>1</v>
      </c>
      <c r="Q250" s="105">
        <f>AVERAGE(D250:D251)</f>
        <v>128.5</v>
      </c>
      <c r="R250" s="106">
        <f t="shared" si="46"/>
        <v>1.0000905449989825</v>
      </c>
      <c r="S250" s="105">
        <f t="shared" si="47"/>
        <v>1.106806862202546</v>
      </c>
      <c r="T250" s="105">
        <f t="shared" si="48"/>
        <v>3.6930346241897083</v>
      </c>
      <c r="U250" s="39" t="str">
        <f t="shared" si="49"/>
        <v>organic clay</v>
      </c>
      <c r="V250" s="107">
        <f t="shared" si="50"/>
        <v>12.612321335599958</v>
      </c>
      <c r="W250" s="107">
        <f t="shared" si="51"/>
        <v>17.600432535545973</v>
      </c>
      <c r="X250" s="107">
        <f t="shared" si="52"/>
        <v>30</v>
      </c>
    </row>
    <row r="251" spans="1:24" x14ac:dyDescent="0.2">
      <c r="A251">
        <v>4.96</v>
      </c>
      <c r="B251">
        <v>0.13300000000000001</v>
      </c>
      <c r="C251">
        <v>-1</v>
      </c>
      <c r="D251">
        <v>128</v>
      </c>
      <c r="E251" s="102">
        <v>0.6</v>
      </c>
      <c r="F251" s="102">
        <f t="shared" si="40"/>
        <v>1</v>
      </c>
      <c r="G251" s="102">
        <f t="shared" si="41"/>
        <v>184.2</v>
      </c>
      <c r="H251" s="102">
        <f>+A252-A251</f>
        <v>2.0000000000000462E-2</v>
      </c>
      <c r="I251" s="102">
        <f>+A251+H251/2</f>
        <v>4.9700000000000006</v>
      </c>
      <c r="J251" s="102">
        <f t="shared" si="42"/>
        <v>19</v>
      </c>
      <c r="K251" s="102">
        <f t="shared" si="43"/>
        <v>94.43</v>
      </c>
      <c r="L251" s="102">
        <f t="shared" si="44"/>
        <v>3.904380000000006</v>
      </c>
      <c r="M251" s="105">
        <f t="shared" si="45"/>
        <v>90.525620000000004</v>
      </c>
      <c r="N251" s="105">
        <f>AVERAGE(B251:B252)*1000</f>
        <v>133</v>
      </c>
      <c r="O251" s="105">
        <f>AVERAGE(G251:G252)</f>
        <v>184.39999999999998</v>
      </c>
      <c r="P251" s="105">
        <f>AVERAGE(F251:F252)</f>
        <v>1</v>
      </c>
      <c r="Q251" s="105">
        <f>AVERAGE(D251:D252)</f>
        <v>128.5</v>
      </c>
      <c r="R251" s="106">
        <f t="shared" si="46"/>
        <v>0.99386229003457771</v>
      </c>
      <c r="S251" s="105">
        <f t="shared" si="47"/>
        <v>1.111481604979438</v>
      </c>
      <c r="T251" s="105">
        <f t="shared" si="48"/>
        <v>3.6962104668665496</v>
      </c>
      <c r="U251" s="39" t="str">
        <f t="shared" si="49"/>
        <v>organic clay</v>
      </c>
      <c r="V251" s="107">
        <f t="shared" si="50"/>
        <v>12.594355588893624</v>
      </c>
      <c r="W251" s="107">
        <f t="shared" si="51"/>
        <v>17.57058833799374</v>
      </c>
      <c r="X251" s="107">
        <f t="shared" si="52"/>
        <v>30</v>
      </c>
    </row>
    <row r="252" spans="1:24" x14ac:dyDescent="0.2">
      <c r="A252">
        <v>4.9800000000000004</v>
      </c>
      <c r="B252">
        <v>0.13300000000000001</v>
      </c>
      <c r="C252">
        <v>-1</v>
      </c>
      <c r="D252">
        <v>129</v>
      </c>
      <c r="E252" s="102">
        <v>0.6</v>
      </c>
      <c r="F252" s="102">
        <f t="shared" si="40"/>
        <v>1</v>
      </c>
      <c r="G252" s="102">
        <f t="shared" si="41"/>
        <v>184.6</v>
      </c>
      <c r="H252" s="102">
        <f>+A253-A252</f>
        <v>1.9999999999999574E-2</v>
      </c>
      <c r="I252" s="102">
        <f>+A252+H252/2</f>
        <v>4.99</v>
      </c>
      <c r="J252" s="102">
        <f t="shared" si="42"/>
        <v>19</v>
      </c>
      <c r="K252" s="102">
        <f t="shared" si="43"/>
        <v>94.81</v>
      </c>
      <c r="L252" s="102">
        <f t="shared" si="44"/>
        <v>4.1005800000000017</v>
      </c>
      <c r="M252" s="105">
        <f t="shared" si="45"/>
        <v>90.709419999999994</v>
      </c>
      <c r="N252" s="105">
        <f>AVERAGE(B252:B253)*1000</f>
        <v>133</v>
      </c>
      <c r="O252" s="105">
        <f>AVERAGE(G252:G253)</f>
        <v>185</v>
      </c>
      <c r="P252" s="105">
        <f>AVERAGE(F252:F253)</f>
        <v>1</v>
      </c>
      <c r="Q252" s="105">
        <f>AVERAGE(D252:D253)</f>
        <v>130</v>
      </c>
      <c r="R252" s="106">
        <f t="shared" si="46"/>
        <v>0.99427380309564328</v>
      </c>
      <c r="S252" s="105">
        <f t="shared" si="47"/>
        <v>1.1087703736556158</v>
      </c>
      <c r="T252" s="105">
        <f t="shared" si="48"/>
        <v>3.6956784097008026</v>
      </c>
      <c r="U252" s="39" t="str">
        <f t="shared" si="49"/>
        <v>organic clay</v>
      </c>
      <c r="V252" s="107">
        <f t="shared" si="50"/>
        <v>12.605141976401503</v>
      </c>
      <c r="W252" s="107">
        <f t="shared" si="51"/>
        <v>17.572565965584765</v>
      </c>
      <c r="X252" s="107">
        <f t="shared" si="52"/>
        <v>30</v>
      </c>
    </row>
    <row r="253" spans="1:24" x14ac:dyDescent="0.2">
      <c r="A253">
        <v>5</v>
      </c>
      <c r="B253">
        <v>0.13300000000000001</v>
      </c>
      <c r="C253">
        <v>-1</v>
      </c>
      <c r="D253">
        <v>131</v>
      </c>
      <c r="E253" s="102">
        <v>0.6</v>
      </c>
      <c r="F253" s="102">
        <f t="shared" si="40"/>
        <v>1</v>
      </c>
      <c r="G253" s="102">
        <f t="shared" si="41"/>
        <v>185.4</v>
      </c>
      <c r="H253" s="102">
        <f>+A254-A253</f>
        <v>1.9999999999999574E-2</v>
      </c>
      <c r="I253" s="102">
        <f>+A253+H253/2</f>
        <v>5.01</v>
      </c>
      <c r="J253" s="102">
        <f t="shared" si="42"/>
        <v>19</v>
      </c>
      <c r="K253" s="102">
        <f t="shared" si="43"/>
        <v>95.19</v>
      </c>
      <c r="L253" s="102">
        <f t="shared" si="44"/>
        <v>4.2967799999999974</v>
      </c>
      <c r="M253" s="105">
        <f t="shared" si="45"/>
        <v>90.893219999999999</v>
      </c>
      <c r="N253" s="105">
        <f>AVERAGE(B253:B254)*1000</f>
        <v>133</v>
      </c>
      <c r="O253" s="105">
        <f>AVERAGE(G253:G254)</f>
        <v>185.4</v>
      </c>
      <c r="P253" s="105">
        <f>AVERAGE(F253:F254)</f>
        <v>1</v>
      </c>
      <c r="Q253" s="105">
        <f>AVERAGE(D253:D254)</f>
        <v>131</v>
      </c>
      <c r="R253" s="106">
        <f t="shared" si="46"/>
        <v>0.99248326772888018</v>
      </c>
      <c r="S253" s="105">
        <f t="shared" si="47"/>
        <v>1.1085245538188671</v>
      </c>
      <c r="T253" s="105">
        <f t="shared" si="48"/>
        <v>3.696380999073928</v>
      </c>
      <c r="U253" s="39" t="str">
        <f t="shared" si="49"/>
        <v>organic clay</v>
      </c>
      <c r="V253" s="107">
        <f t="shared" si="50"/>
        <v>12.60634084148646</v>
      </c>
      <c r="W253" s="107">
        <f t="shared" si="51"/>
        <v>17.563955131008861</v>
      </c>
      <c r="X253" s="107">
        <f t="shared" si="52"/>
        <v>30</v>
      </c>
    </row>
    <row r="254" spans="1:24" x14ac:dyDescent="0.2">
      <c r="A254">
        <v>5.0199999999999996</v>
      </c>
      <c r="B254">
        <v>0.13300000000000001</v>
      </c>
      <c r="C254">
        <v>-1</v>
      </c>
      <c r="D254">
        <v>131</v>
      </c>
      <c r="E254" s="102">
        <v>0.6</v>
      </c>
      <c r="F254" s="102">
        <f t="shared" si="40"/>
        <v>1</v>
      </c>
      <c r="G254" s="102">
        <f t="shared" si="41"/>
        <v>185.4</v>
      </c>
      <c r="H254" s="102">
        <f>+A255-A254</f>
        <v>2.0000000000000462E-2</v>
      </c>
      <c r="I254" s="102">
        <f>+A254+H254/2</f>
        <v>5.0299999999999994</v>
      </c>
      <c r="J254" s="102">
        <f t="shared" si="42"/>
        <v>19</v>
      </c>
      <c r="K254" s="102">
        <f t="shared" si="43"/>
        <v>95.57</v>
      </c>
      <c r="L254" s="102">
        <f t="shared" si="44"/>
        <v>4.4929799999999931</v>
      </c>
      <c r="M254" s="105">
        <f t="shared" si="45"/>
        <v>91.077020000000005</v>
      </c>
      <c r="N254" s="105">
        <f>AVERAGE(B254:B255)*1000</f>
        <v>133</v>
      </c>
      <c r="O254" s="105">
        <f>AVERAGE(G254:G255)</f>
        <v>185.4</v>
      </c>
      <c r="P254" s="105">
        <f>AVERAGE(F254:F255)</f>
        <v>1</v>
      </c>
      <c r="Q254" s="105">
        <f>AVERAGE(D254:D255)</f>
        <v>131</v>
      </c>
      <c r="R254" s="106">
        <f t="shared" si="46"/>
        <v>0.98630807200323423</v>
      </c>
      <c r="S254" s="105">
        <f t="shared" si="47"/>
        <v>1.1132138483802738</v>
      </c>
      <c r="T254" s="105">
        <f t="shared" si="48"/>
        <v>3.6995553574899982</v>
      </c>
      <c r="U254" s="39" t="str">
        <f t="shared" si="49"/>
        <v>organic clay</v>
      </c>
      <c r="V254" s="107">
        <f t="shared" si="50"/>
        <v>12.588483147461712</v>
      </c>
      <c r="W254" s="107">
        <f t="shared" si="51"/>
        <v>17.534138461726968</v>
      </c>
      <c r="X254" s="107">
        <f t="shared" si="52"/>
        <v>30</v>
      </c>
    </row>
    <row r="255" spans="1:24" x14ac:dyDescent="0.2">
      <c r="A255">
        <v>5.04</v>
      </c>
      <c r="B255">
        <v>0.13300000000000001</v>
      </c>
      <c r="C255">
        <v>-1</v>
      </c>
      <c r="D255">
        <v>131</v>
      </c>
      <c r="E255" s="102">
        <v>0.6</v>
      </c>
      <c r="F255" s="102">
        <f t="shared" si="40"/>
        <v>1</v>
      </c>
      <c r="G255" s="102">
        <f t="shared" si="41"/>
        <v>185.4</v>
      </c>
      <c r="H255" s="102">
        <f>+A256-A255</f>
        <v>1.9999999999999574E-2</v>
      </c>
      <c r="I255" s="102">
        <f>+A255+H255/2</f>
        <v>5.05</v>
      </c>
      <c r="J255" s="102">
        <f t="shared" si="42"/>
        <v>19</v>
      </c>
      <c r="K255" s="102">
        <f t="shared" si="43"/>
        <v>95.95</v>
      </c>
      <c r="L255" s="102">
        <f t="shared" si="44"/>
        <v>4.6891799999999977</v>
      </c>
      <c r="M255" s="105">
        <f t="shared" si="45"/>
        <v>91.26082000000001</v>
      </c>
      <c r="N255" s="105">
        <f>AVERAGE(B255:B256)*1000</f>
        <v>133</v>
      </c>
      <c r="O255" s="105">
        <f>AVERAGE(G255:G256)</f>
        <v>185.8</v>
      </c>
      <c r="P255" s="105">
        <f>AVERAGE(F255:F256)</f>
        <v>1</v>
      </c>
      <c r="Q255" s="105">
        <f>AVERAGE(D255:D256)</f>
        <v>132</v>
      </c>
      <c r="R255" s="106">
        <f t="shared" si="46"/>
        <v>0.98454079198499422</v>
      </c>
      <c r="S255" s="105">
        <f t="shared" si="47"/>
        <v>1.1129660545353366</v>
      </c>
      <c r="T255" s="105">
        <f t="shared" si="48"/>
        <v>3.7002540794195413</v>
      </c>
      <c r="U255" s="39" t="str">
        <f t="shared" si="49"/>
        <v>organic clay</v>
      </c>
      <c r="V255" s="107">
        <f t="shared" si="50"/>
        <v>12.589713171319227</v>
      </c>
      <c r="W255" s="107">
        <f t="shared" si="51"/>
        <v>17.525570862276741</v>
      </c>
      <c r="X255" s="107">
        <f t="shared" si="52"/>
        <v>30</v>
      </c>
    </row>
    <row r="256" spans="1:24" x14ac:dyDescent="0.2">
      <c r="A256">
        <v>5.0599999999999996</v>
      </c>
      <c r="B256">
        <v>0.13300000000000001</v>
      </c>
      <c r="C256">
        <v>-1</v>
      </c>
      <c r="D256">
        <v>133</v>
      </c>
      <c r="E256" s="102">
        <v>0.6</v>
      </c>
      <c r="F256" s="102">
        <f t="shared" si="40"/>
        <v>1</v>
      </c>
      <c r="G256" s="102">
        <f t="shared" si="41"/>
        <v>186.2</v>
      </c>
      <c r="H256" s="102">
        <f>+A257-A256</f>
        <v>2.0000000000000462E-2</v>
      </c>
      <c r="I256" s="102">
        <f>+A256+H256/2</f>
        <v>5.07</v>
      </c>
      <c r="J256" s="102">
        <f t="shared" si="42"/>
        <v>19</v>
      </c>
      <c r="K256" s="102">
        <f t="shared" si="43"/>
        <v>96.330000000000013</v>
      </c>
      <c r="L256" s="102">
        <f t="shared" si="44"/>
        <v>4.8853800000000023</v>
      </c>
      <c r="M256" s="105">
        <f t="shared" si="45"/>
        <v>91.444620000000015</v>
      </c>
      <c r="N256" s="105">
        <f>AVERAGE(B256:B257)*1000</f>
        <v>133</v>
      </c>
      <c r="O256" s="105">
        <f>AVERAGE(G256:G257)</f>
        <v>186.2</v>
      </c>
      <c r="P256" s="105">
        <f>AVERAGE(F256:F257)</f>
        <v>1</v>
      </c>
      <c r="Q256" s="105">
        <f>AVERAGE(D256:D257)</f>
        <v>133</v>
      </c>
      <c r="R256" s="106">
        <f t="shared" si="46"/>
        <v>0.9827806162899464</v>
      </c>
      <c r="S256" s="105">
        <f t="shared" si="47"/>
        <v>1.1127183709803052</v>
      </c>
      <c r="T256" s="105">
        <f t="shared" si="48"/>
        <v>3.700951208195375</v>
      </c>
      <c r="U256" s="39" t="str">
        <f t="shared" si="49"/>
        <v>organic clay</v>
      </c>
      <c r="V256" s="107">
        <f t="shared" si="50"/>
        <v>12.590938068773841</v>
      </c>
      <c r="W256" s="107">
        <f t="shared" si="51"/>
        <v>17.517022403732742</v>
      </c>
      <c r="X256" s="107">
        <f t="shared" si="52"/>
        <v>30</v>
      </c>
    </row>
    <row r="257" spans="1:24" x14ac:dyDescent="0.2">
      <c r="A257">
        <v>5.08</v>
      </c>
      <c r="B257">
        <v>0.13300000000000001</v>
      </c>
      <c r="C257">
        <v>-1</v>
      </c>
      <c r="D257">
        <v>133</v>
      </c>
      <c r="E257" s="102">
        <v>0.6</v>
      </c>
      <c r="F257" s="102">
        <f t="shared" si="40"/>
        <v>1</v>
      </c>
      <c r="G257" s="102">
        <f t="shared" si="41"/>
        <v>186.2</v>
      </c>
      <c r="H257" s="102">
        <f>+A258-A257</f>
        <v>1.9999999999999574E-2</v>
      </c>
      <c r="I257" s="102">
        <f>+A257+H257/2</f>
        <v>5.09</v>
      </c>
      <c r="J257" s="102">
        <f t="shared" si="42"/>
        <v>19</v>
      </c>
      <c r="K257" s="102">
        <f t="shared" si="43"/>
        <v>96.71</v>
      </c>
      <c r="L257" s="102">
        <f t="shared" si="44"/>
        <v>5.081579999999998</v>
      </c>
      <c r="M257" s="105">
        <f t="shared" si="45"/>
        <v>91.628419999999991</v>
      </c>
      <c r="N257" s="105">
        <f>AVERAGE(B257:B258)*1000</f>
        <v>133</v>
      </c>
      <c r="O257" s="105">
        <f>AVERAGE(G257:G258)</f>
        <v>186.6</v>
      </c>
      <c r="P257" s="105">
        <f>AVERAGE(F257:F258)</f>
        <v>1</v>
      </c>
      <c r="Q257" s="105">
        <f>AVERAGE(D257:D258)</f>
        <v>134</v>
      </c>
      <c r="R257" s="106">
        <f t="shared" si="46"/>
        <v>0.9810275021658128</v>
      </c>
      <c r="S257" s="105">
        <f t="shared" si="47"/>
        <v>1.112470797641562</v>
      </c>
      <c r="T257" s="105">
        <f t="shared" si="48"/>
        <v>3.7016467502552794</v>
      </c>
      <c r="U257" s="39" t="str">
        <f t="shared" si="49"/>
        <v>organic clay</v>
      </c>
      <c r="V257" s="107">
        <f t="shared" si="50"/>
        <v>12.592157871817649</v>
      </c>
      <c r="W257" s="107">
        <f t="shared" si="51"/>
        <v>17.508493008382029</v>
      </c>
      <c r="X257" s="107">
        <f t="shared" si="52"/>
        <v>30</v>
      </c>
    </row>
    <row r="258" spans="1:24" x14ac:dyDescent="0.2">
      <c r="A258">
        <v>5.0999999999999996</v>
      </c>
      <c r="B258">
        <v>0.13300000000000001</v>
      </c>
      <c r="C258">
        <v>-1</v>
      </c>
      <c r="D258">
        <v>135</v>
      </c>
      <c r="E258" s="102">
        <v>0.6</v>
      </c>
      <c r="F258" s="102">
        <f t="shared" si="40"/>
        <v>1</v>
      </c>
      <c r="G258" s="102">
        <f t="shared" si="41"/>
        <v>187</v>
      </c>
      <c r="H258" s="102">
        <f>+A259-A258</f>
        <v>2.0000000000000462E-2</v>
      </c>
      <c r="I258" s="102">
        <f>+A258+H258/2</f>
        <v>5.1099999999999994</v>
      </c>
      <c r="J258" s="102">
        <f t="shared" si="42"/>
        <v>19</v>
      </c>
      <c r="K258" s="102">
        <f t="shared" si="43"/>
        <v>97.089999999999989</v>
      </c>
      <c r="L258" s="102">
        <f t="shared" si="44"/>
        <v>5.2777799999999937</v>
      </c>
      <c r="M258" s="105">
        <f t="shared" si="45"/>
        <v>91.812219999999996</v>
      </c>
      <c r="N258" s="105">
        <f>AVERAGE(B258:B259)*1000</f>
        <v>133</v>
      </c>
      <c r="O258" s="105">
        <f>AVERAGE(G258:G259)</f>
        <v>187</v>
      </c>
      <c r="P258" s="105">
        <f>AVERAGE(F258:F259)</f>
        <v>1</v>
      </c>
      <c r="Q258" s="105">
        <f>AVERAGE(D258:D259)</f>
        <v>135</v>
      </c>
      <c r="R258" s="106">
        <f t="shared" si="46"/>
        <v>0.97928140720265788</v>
      </c>
      <c r="S258" s="105">
        <f t="shared" si="47"/>
        <v>1.1122233344455565</v>
      </c>
      <c r="T258" s="105">
        <f t="shared" si="48"/>
        <v>3.7023407119985534</v>
      </c>
      <c r="U258" s="39" t="str">
        <f t="shared" si="49"/>
        <v>organic clay</v>
      </c>
      <c r="V258" s="107">
        <f t="shared" si="50"/>
        <v>12.593372612177006</v>
      </c>
      <c r="W258" s="107">
        <f t="shared" si="51"/>
        <v>17.4999825989794</v>
      </c>
      <c r="X258" s="107">
        <f t="shared" si="52"/>
        <v>30</v>
      </c>
    </row>
    <row r="259" spans="1:24" x14ac:dyDescent="0.2">
      <c r="A259">
        <v>5.12</v>
      </c>
      <c r="B259">
        <v>0.13300000000000001</v>
      </c>
      <c r="C259">
        <v>-1</v>
      </c>
      <c r="D259">
        <v>135</v>
      </c>
      <c r="E259" s="102">
        <v>0.6</v>
      </c>
      <c r="F259" s="102">
        <f t="shared" si="40"/>
        <v>1</v>
      </c>
      <c r="G259" s="102">
        <f t="shared" si="41"/>
        <v>187</v>
      </c>
      <c r="H259" s="102">
        <f>+A260-A259</f>
        <v>1.9999999999999574E-2</v>
      </c>
      <c r="I259" s="102">
        <f>+A259+H259/2</f>
        <v>5.13</v>
      </c>
      <c r="J259" s="102">
        <f t="shared" si="42"/>
        <v>19</v>
      </c>
      <c r="K259" s="102">
        <f t="shared" si="43"/>
        <v>97.47</v>
      </c>
      <c r="L259" s="102">
        <f t="shared" si="44"/>
        <v>5.4739799999999983</v>
      </c>
      <c r="M259" s="105">
        <f t="shared" si="45"/>
        <v>91.996020000000001</v>
      </c>
      <c r="N259" s="105">
        <f>AVERAGE(B259:B260)*1000</f>
        <v>133</v>
      </c>
      <c r="O259" s="105">
        <f>AVERAGE(G259:G260)</f>
        <v>186.8</v>
      </c>
      <c r="P259" s="105">
        <f>AVERAGE(F259:F260)</f>
        <v>1</v>
      </c>
      <c r="Q259" s="105">
        <f>AVERAGE(D259:D260)</f>
        <v>134.5</v>
      </c>
      <c r="R259" s="106">
        <f t="shared" si="46"/>
        <v>0.97102026805072661</v>
      </c>
      <c r="S259" s="105">
        <f t="shared" si="47"/>
        <v>1.1194447554013209</v>
      </c>
      <c r="T259" s="105">
        <f t="shared" si="48"/>
        <v>3.706759570763424</v>
      </c>
      <c r="U259" s="39" t="str">
        <f t="shared" si="49"/>
        <v>organic clay</v>
      </c>
      <c r="V259" s="107">
        <f t="shared" si="50"/>
        <v>12.566230204007299</v>
      </c>
      <c r="W259" s="107">
        <f t="shared" si="51"/>
        <v>17.459511245072466</v>
      </c>
      <c r="X259" s="107">
        <f t="shared" si="52"/>
        <v>30</v>
      </c>
    </row>
    <row r="260" spans="1:24" x14ac:dyDescent="0.2">
      <c r="A260">
        <v>5.14</v>
      </c>
      <c r="B260">
        <v>0.13300000000000001</v>
      </c>
      <c r="C260">
        <v>-1</v>
      </c>
      <c r="D260">
        <v>134</v>
      </c>
      <c r="E260" s="102">
        <v>0.6</v>
      </c>
      <c r="F260" s="102">
        <f t="shared" ref="F260:F323" si="53">IF(C260=0,1,ABS(C260))</f>
        <v>1</v>
      </c>
      <c r="G260" s="102">
        <f t="shared" ref="G260:G323" si="54">+B260*1000+D260*(1-E260)</f>
        <v>186.6</v>
      </c>
      <c r="H260" s="102">
        <f>+A261-A260</f>
        <v>2.0000000000000462E-2</v>
      </c>
      <c r="I260" s="102">
        <f>+A260+H260/2</f>
        <v>5.15</v>
      </c>
      <c r="J260" s="102">
        <f t="shared" ref="J260:J323" si="55">IF(I260&lt;$B$1,17,19)</f>
        <v>19</v>
      </c>
      <c r="K260" s="102">
        <f t="shared" ref="K260:K323" si="56">+J260*I260</f>
        <v>97.850000000000009</v>
      </c>
      <c r="L260" s="102">
        <f t="shared" ref="L260:L323" si="57">IF(I260&lt;$B$1,0,9.81*(I260-$B$1))</f>
        <v>5.6701800000000029</v>
      </c>
      <c r="M260" s="105">
        <f t="shared" ref="M260:M323" si="58">+K260-L260</f>
        <v>92.179820000000007</v>
      </c>
      <c r="N260" s="105">
        <f>AVERAGE(B260:B261)*1000</f>
        <v>142.50000000000003</v>
      </c>
      <c r="O260" s="105">
        <f>AVERAGE(G260:G261)</f>
        <v>195.89999999999998</v>
      </c>
      <c r="P260" s="105">
        <f>AVERAGE(F260:F261)</f>
        <v>1</v>
      </c>
      <c r="Q260" s="105">
        <f>AVERAGE(D260:D261)</f>
        <v>133.5</v>
      </c>
      <c r="R260" s="106">
        <f t="shared" ref="R260:R323" si="59">(O260-K260)/M260</f>
        <v>1.0636818340500118</v>
      </c>
      <c r="S260" s="105">
        <f t="shared" ref="S260:S323" si="60">+P260/(O260-K260)*100</f>
        <v>1.019887812340643</v>
      </c>
      <c r="T260" s="105">
        <f t="shared" ref="T260:T323" si="61">+SQRT((3.47-LOG(R260))^2+(1.22+LOG(S260))^2)</f>
        <v>3.6558017428007683</v>
      </c>
      <c r="U260" s="39" t="str">
        <f t="shared" ref="U260:U323" si="62">(IF(T260&lt;1.31, "gravelly sand to dense sand", IF(T260&lt;2.05, "sands", IF(T260&lt;2.6, "sand mixtures", IF(T260&lt;2.95, "silt mixtures", IF(T260&lt;3.6, "clays","organic clay"))))))</f>
        <v>organic clay</v>
      </c>
      <c r="V260" s="107">
        <f t="shared" ref="V260:V323" si="63">DEGREES(ATAN(0.373*(LOG(O260/M260)+0.29)))</f>
        <v>12.968526544734919</v>
      </c>
      <c r="W260" s="107">
        <f t="shared" ref="W260:W323" si="64">17.6+11*LOG(R260)</f>
        <v>17.894929164898514</v>
      </c>
      <c r="X260" s="107">
        <f t="shared" ref="X260:X323" si="65">IF(N260/100&lt;20, 30,IF(N260/100&lt;40,30+5/20*(N260/100-20),IF(N260/100&lt;120, 35+5/80*(N260/100-40), IF(N260/100&lt;200, 40+5/80*(N260/100-120),45))))</f>
        <v>30</v>
      </c>
    </row>
    <row r="261" spans="1:24" x14ac:dyDescent="0.2">
      <c r="A261">
        <v>5.16</v>
      </c>
      <c r="B261">
        <v>0.152</v>
      </c>
      <c r="C261">
        <v>-1</v>
      </c>
      <c r="D261">
        <v>133</v>
      </c>
      <c r="E261" s="102">
        <v>0.6</v>
      </c>
      <c r="F261" s="102">
        <f t="shared" si="53"/>
        <v>1</v>
      </c>
      <c r="G261" s="102">
        <f t="shared" si="54"/>
        <v>205.2</v>
      </c>
      <c r="H261" s="102">
        <f>+A262-A261</f>
        <v>1.9999999999999574E-2</v>
      </c>
      <c r="I261" s="102">
        <f>+A261+H261/2</f>
        <v>5.17</v>
      </c>
      <c r="J261" s="102">
        <f t="shared" si="55"/>
        <v>19</v>
      </c>
      <c r="K261" s="102">
        <f t="shared" si="56"/>
        <v>98.23</v>
      </c>
      <c r="L261" s="102">
        <f t="shared" si="57"/>
        <v>5.8663799999999986</v>
      </c>
      <c r="M261" s="105">
        <f t="shared" si="58"/>
        <v>92.363620000000012</v>
      </c>
      <c r="N261" s="105">
        <f>AVERAGE(B261:B262)*1000</f>
        <v>142.50000000000003</v>
      </c>
      <c r="O261" s="105">
        <f>AVERAGE(G261:G262)</f>
        <v>195.5</v>
      </c>
      <c r="P261" s="105">
        <f>AVERAGE(F261:F262)</f>
        <v>1</v>
      </c>
      <c r="Q261" s="105">
        <f>AVERAGE(D261:D262)</f>
        <v>132.5</v>
      </c>
      <c r="R261" s="106">
        <f t="shared" si="59"/>
        <v>1.0531202653165823</v>
      </c>
      <c r="S261" s="105">
        <f t="shared" si="60"/>
        <v>1.0280662074637605</v>
      </c>
      <c r="T261" s="105">
        <f t="shared" si="61"/>
        <v>3.6610495897858777</v>
      </c>
      <c r="U261" s="39" t="str">
        <f t="shared" si="62"/>
        <v>organic clay</v>
      </c>
      <c r="V261" s="107">
        <f t="shared" si="63"/>
        <v>12.93294908590331</v>
      </c>
      <c r="W261" s="107">
        <f t="shared" si="64"/>
        <v>17.847257670305243</v>
      </c>
      <c r="X261" s="107">
        <f t="shared" si="65"/>
        <v>30</v>
      </c>
    </row>
    <row r="262" spans="1:24" x14ac:dyDescent="0.2">
      <c r="A262">
        <v>5.18</v>
      </c>
      <c r="B262">
        <v>0.13300000000000001</v>
      </c>
      <c r="C262">
        <v>-1</v>
      </c>
      <c r="D262">
        <v>132</v>
      </c>
      <c r="E262" s="102">
        <v>0.6</v>
      </c>
      <c r="F262" s="102">
        <f t="shared" si="53"/>
        <v>1</v>
      </c>
      <c r="G262" s="102">
        <f t="shared" si="54"/>
        <v>185.8</v>
      </c>
      <c r="H262" s="102">
        <f>+A263-A262</f>
        <v>2.0000000000000462E-2</v>
      </c>
      <c r="I262" s="102">
        <f>+A262+H262/2</f>
        <v>5.1899999999999995</v>
      </c>
      <c r="J262" s="102">
        <f t="shared" si="55"/>
        <v>19</v>
      </c>
      <c r="K262" s="102">
        <f t="shared" si="56"/>
        <v>98.609999999999985</v>
      </c>
      <c r="L262" s="102">
        <f t="shared" si="57"/>
        <v>6.0625799999999952</v>
      </c>
      <c r="M262" s="105">
        <f t="shared" si="58"/>
        <v>92.547419999999988</v>
      </c>
      <c r="N262" s="105">
        <f>AVERAGE(B262:B263)*1000</f>
        <v>142.50000000000003</v>
      </c>
      <c r="O262" s="105">
        <f>AVERAGE(G262:G263)</f>
        <v>195.3</v>
      </c>
      <c r="P262" s="105">
        <f>AVERAGE(F262:F263)</f>
        <v>1</v>
      </c>
      <c r="Q262" s="105">
        <f>AVERAGE(D262:D263)</f>
        <v>132</v>
      </c>
      <c r="R262" s="106">
        <f t="shared" si="59"/>
        <v>1.044761701622801</v>
      </c>
      <c r="S262" s="105">
        <f t="shared" si="60"/>
        <v>1.0342331161443787</v>
      </c>
      <c r="T262" s="105">
        <f t="shared" si="61"/>
        <v>3.6651827612813559</v>
      </c>
      <c r="U262" s="39" t="str">
        <f t="shared" si="62"/>
        <v>organic clay</v>
      </c>
      <c r="V262" s="107">
        <f t="shared" si="63"/>
        <v>12.906395060208839</v>
      </c>
      <c r="W262" s="107">
        <f t="shared" si="64"/>
        <v>17.809189684686128</v>
      </c>
      <c r="X262" s="107">
        <f t="shared" si="65"/>
        <v>30</v>
      </c>
    </row>
    <row r="263" spans="1:24" x14ac:dyDescent="0.2">
      <c r="A263">
        <v>5.2</v>
      </c>
      <c r="B263">
        <v>0.152</v>
      </c>
      <c r="C263">
        <v>-1</v>
      </c>
      <c r="D263">
        <v>132</v>
      </c>
      <c r="E263" s="102">
        <v>0.6</v>
      </c>
      <c r="F263" s="102">
        <f t="shared" si="53"/>
        <v>1</v>
      </c>
      <c r="G263" s="102">
        <f t="shared" si="54"/>
        <v>204.8</v>
      </c>
      <c r="H263" s="102">
        <f>+A264-A263</f>
        <v>1.9999999999999574E-2</v>
      </c>
      <c r="I263" s="102">
        <f>+A263+H263/2</f>
        <v>5.21</v>
      </c>
      <c r="J263" s="102">
        <f t="shared" si="55"/>
        <v>19</v>
      </c>
      <c r="K263" s="102">
        <f t="shared" si="56"/>
        <v>98.99</v>
      </c>
      <c r="L263" s="102">
        <f t="shared" si="57"/>
        <v>6.2587799999999989</v>
      </c>
      <c r="M263" s="105">
        <f t="shared" si="58"/>
        <v>92.731219999999993</v>
      </c>
      <c r="N263" s="105">
        <f>AVERAGE(B263:B264)*1000</f>
        <v>152</v>
      </c>
      <c r="O263" s="105">
        <f>AVERAGE(G263:G264)</f>
        <v>204.8</v>
      </c>
      <c r="P263" s="105">
        <f>AVERAGE(F263:F264)</f>
        <v>1</v>
      </c>
      <c r="Q263" s="105">
        <f>AVERAGE(D263:D264)</f>
        <v>132</v>
      </c>
      <c r="R263" s="106">
        <f t="shared" si="59"/>
        <v>1.1410396628018054</v>
      </c>
      <c r="S263" s="105">
        <f t="shared" si="60"/>
        <v>0.94509025611945929</v>
      </c>
      <c r="T263" s="105">
        <f t="shared" si="61"/>
        <v>3.6160299514757357</v>
      </c>
      <c r="U263" s="39" t="str">
        <f t="shared" si="62"/>
        <v>organic clay</v>
      </c>
      <c r="V263" s="107">
        <f t="shared" si="63"/>
        <v>13.30709751971327</v>
      </c>
      <c r="W263" s="107">
        <f t="shared" si="64"/>
        <v>18.230308149426278</v>
      </c>
      <c r="X263" s="107">
        <f t="shared" si="65"/>
        <v>30</v>
      </c>
    </row>
    <row r="264" spans="1:24" x14ac:dyDescent="0.2">
      <c r="A264">
        <v>5.22</v>
      </c>
      <c r="B264">
        <v>0.152</v>
      </c>
      <c r="C264">
        <v>-1</v>
      </c>
      <c r="D264">
        <v>132</v>
      </c>
      <c r="E264" s="102">
        <v>0.6</v>
      </c>
      <c r="F264" s="102">
        <f t="shared" si="53"/>
        <v>1</v>
      </c>
      <c r="G264" s="102">
        <f t="shared" si="54"/>
        <v>204.8</v>
      </c>
      <c r="H264" s="102">
        <f>+A265-A264</f>
        <v>2.0000000000000462E-2</v>
      </c>
      <c r="I264" s="102">
        <f>+A264+H264/2</f>
        <v>5.23</v>
      </c>
      <c r="J264" s="102">
        <f t="shared" si="55"/>
        <v>19</v>
      </c>
      <c r="K264" s="102">
        <f t="shared" si="56"/>
        <v>99.37</v>
      </c>
      <c r="L264" s="102">
        <f t="shared" si="57"/>
        <v>6.4549800000000035</v>
      </c>
      <c r="M264" s="105">
        <f t="shared" si="58"/>
        <v>92.915019999999998</v>
      </c>
      <c r="N264" s="105">
        <f>AVERAGE(B264:B265)*1000</f>
        <v>152</v>
      </c>
      <c r="O264" s="105">
        <f>AVERAGE(G264:G265)</f>
        <v>205.8</v>
      </c>
      <c r="P264" s="105">
        <f>AVERAGE(F264:F265)</f>
        <v>1</v>
      </c>
      <c r="Q264" s="105">
        <f>AVERAGE(D264:D265)</f>
        <v>134.5</v>
      </c>
      <c r="R264" s="106">
        <f t="shared" si="59"/>
        <v>1.1454552773060804</v>
      </c>
      <c r="S264" s="105">
        <f t="shared" si="60"/>
        <v>0.93958470356102597</v>
      </c>
      <c r="T264" s="105">
        <f t="shared" si="61"/>
        <v>3.6136084871896088</v>
      </c>
      <c r="U264" s="39" t="str">
        <f t="shared" si="62"/>
        <v>organic clay</v>
      </c>
      <c r="V264" s="107">
        <f t="shared" si="63"/>
        <v>13.332504383966784</v>
      </c>
      <c r="W264" s="107">
        <f t="shared" si="64"/>
        <v>18.248759511815955</v>
      </c>
      <c r="X264" s="107">
        <f t="shared" si="65"/>
        <v>30</v>
      </c>
    </row>
    <row r="265" spans="1:24" x14ac:dyDescent="0.2">
      <c r="A265">
        <v>5.24</v>
      </c>
      <c r="B265">
        <v>0.152</v>
      </c>
      <c r="C265">
        <v>-1</v>
      </c>
      <c r="D265">
        <v>137</v>
      </c>
      <c r="E265" s="102">
        <v>0.6</v>
      </c>
      <c r="F265" s="102">
        <f t="shared" si="53"/>
        <v>1</v>
      </c>
      <c r="G265" s="102">
        <f t="shared" si="54"/>
        <v>206.8</v>
      </c>
      <c r="H265" s="102">
        <f>+A266-A265</f>
        <v>1.9999999999999574E-2</v>
      </c>
      <c r="I265" s="102">
        <f>+A265+H265/2</f>
        <v>5.25</v>
      </c>
      <c r="J265" s="102">
        <f t="shared" si="55"/>
        <v>19</v>
      </c>
      <c r="K265" s="102">
        <f t="shared" si="56"/>
        <v>99.75</v>
      </c>
      <c r="L265" s="102">
        <f t="shared" si="57"/>
        <v>6.6511800000000001</v>
      </c>
      <c r="M265" s="105">
        <f t="shared" si="58"/>
        <v>93.098820000000003</v>
      </c>
      <c r="N265" s="105">
        <f>AVERAGE(B265:B266)*1000</f>
        <v>152</v>
      </c>
      <c r="O265" s="105">
        <f>AVERAGE(G265:G266)</f>
        <v>205.60000000000002</v>
      </c>
      <c r="P265" s="105">
        <f>AVERAGE(F265:F266)</f>
        <v>1</v>
      </c>
      <c r="Q265" s="105">
        <f>AVERAGE(D265:D266)</f>
        <v>134</v>
      </c>
      <c r="R265" s="106">
        <f t="shared" si="59"/>
        <v>1.1369639271475194</v>
      </c>
      <c r="S265" s="105">
        <f t="shared" si="60"/>
        <v>0.9447331128956068</v>
      </c>
      <c r="T265" s="105">
        <f t="shared" si="61"/>
        <v>3.6174424152189841</v>
      </c>
      <c r="U265" s="39" t="str">
        <f t="shared" si="62"/>
        <v>organic clay</v>
      </c>
      <c r="V265" s="107">
        <f t="shared" si="63"/>
        <v>13.306590631965438</v>
      </c>
      <c r="W265" s="107">
        <f t="shared" si="64"/>
        <v>18.213213544826029</v>
      </c>
      <c r="X265" s="107">
        <f t="shared" si="65"/>
        <v>30</v>
      </c>
    </row>
    <row r="266" spans="1:24" x14ac:dyDescent="0.2">
      <c r="A266">
        <v>5.26</v>
      </c>
      <c r="B266">
        <v>0.152</v>
      </c>
      <c r="C266">
        <v>-1</v>
      </c>
      <c r="D266">
        <v>131</v>
      </c>
      <c r="E266" s="102">
        <v>0.6</v>
      </c>
      <c r="F266" s="102">
        <f t="shared" si="53"/>
        <v>1</v>
      </c>
      <c r="G266" s="102">
        <f t="shared" si="54"/>
        <v>204.4</v>
      </c>
      <c r="H266" s="102">
        <f>+A267-A266</f>
        <v>2.0000000000000462E-2</v>
      </c>
      <c r="I266" s="102">
        <f>+A266+H266/2</f>
        <v>5.27</v>
      </c>
      <c r="J266" s="102">
        <f t="shared" si="55"/>
        <v>19</v>
      </c>
      <c r="K266" s="102">
        <f t="shared" si="56"/>
        <v>100.13</v>
      </c>
      <c r="L266" s="102">
        <f t="shared" si="57"/>
        <v>6.8473799999999958</v>
      </c>
      <c r="M266" s="105">
        <f t="shared" si="58"/>
        <v>93.282619999999994</v>
      </c>
      <c r="N266" s="105">
        <f>AVERAGE(B266:B267)*1000</f>
        <v>152</v>
      </c>
      <c r="O266" s="105">
        <f>AVERAGE(G266:G267)</f>
        <v>204.2</v>
      </c>
      <c r="P266" s="105">
        <f>AVERAGE(F266:F267)</f>
        <v>1</v>
      </c>
      <c r="Q266" s="105">
        <f>AVERAGE(D266:D267)</f>
        <v>130.5</v>
      </c>
      <c r="R266" s="106">
        <f t="shared" si="59"/>
        <v>1.1156419062843645</v>
      </c>
      <c r="S266" s="105">
        <f t="shared" si="60"/>
        <v>0.96089170750456432</v>
      </c>
      <c r="T266" s="105">
        <f t="shared" si="61"/>
        <v>3.6276386514805816</v>
      </c>
      <c r="U266" s="39" t="str">
        <f t="shared" si="62"/>
        <v>organic clay</v>
      </c>
      <c r="V266" s="107">
        <f t="shared" si="63"/>
        <v>13.229172658102419</v>
      </c>
      <c r="W266" s="107">
        <f t="shared" si="64"/>
        <v>18.122773009892544</v>
      </c>
      <c r="X266" s="107">
        <f t="shared" si="65"/>
        <v>30</v>
      </c>
    </row>
    <row r="267" spans="1:24" x14ac:dyDescent="0.2">
      <c r="A267">
        <v>5.28</v>
      </c>
      <c r="B267">
        <v>0.152</v>
      </c>
      <c r="C267">
        <v>-1</v>
      </c>
      <c r="D267">
        <v>130</v>
      </c>
      <c r="E267" s="102">
        <v>0.6</v>
      </c>
      <c r="F267" s="102">
        <f t="shared" si="53"/>
        <v>1</v>
      </c>
      <c r="G267" s="102">
        <f t="shared" si="54"/>
        <v>204</v>
      </c>
      <c r="H267" s="102">
        <f>+A268-A267</f>
        <v>1.9999999999999574E-2</v>
      </c>
      <c r="I267" s="102">
        <f>+A267+H267/2</f>
        <v>5.29</v>
      </c>
      <c r="J267" s="102">
        <f t="shared" si="55"/>
        <v>19</v>
      </c>
      <c r="K267" s="102">
        <f t="shared" si="56"/>
        <v>100.51</v>
      </c>
      <c r="L267" s="102">
        <f t="shared" si="57"/>
        <v>7.0435800000000004</v>
      </c>
      <c r="M267" s="105">
        <f t="shared" si="58"/>
        <v>93.466419999999999</v>
      </c>
      <c r="N267" s="105">
        <f>AVERAGE(B267:B268)*1000</f>
        <v>152</v>
      </c>
      <c r="O267" s="105">
        <f>AVERAGE(G267:G268)</f>
        <v>204.2</v>
      </c>
      <c r="P267" s="105">
        <f>AVERAGE(F267:F268)</f>
        <v>1</v>
      </c>
      <c r="Q267" s="105">
        <f>AVERAGE(D267:D268)</f>
        <v>130.5</v>
      </c>
      <c r="R267" s="106">
        <f t="shared" si="59"/>
        <v>1.1093823856739136</v>
      </c>
      <c r="S267" s="105">
        <f t="shared" si="60"/>
        <v>0.96441315459542887</v>
      </c>
      <c r="T267" s="105">
        <f t="shared" si="61"/>
        <v>3.6304707697060059</v>
      </c>
      <c r="U267" s="39" t="str">
        <f t="shared" si="62"/>
        <v>organic clay</v>
      </c>
      <c r="V267" s="107">
        <f t="shared" si="63"/>
        <v>13.211858461697501</v>
      </c>
      <c r="W267" s="107">
        <f t="shared" si="64"/>
        <v>18.09589392649427</v>
      </c>
      <c r="X267" s="107">
        <f t="shared" si="65"/>
        <v>30</v>
      </c>
    </row>
    <row r="268" spans="1:24" x14ac:dyDescent="0.2">
      <c r="A268">
        <v>5.3</v>
      </c>
      <c r="B268">
        <v>0.152</v>
      </c>
      <c r="C268">
        <v>-1</v>
      </c>
      <c r="D268">
        <v>131</v>
      </c>
      <c r="E268" s="102">
        <v>0.6</v>
      </c>
      <c r="F268" s="102">
        <f t="shared" si="53"/>
        <v>1</v>
      </c>
      <c r="G268" s="102">
        <f t="shared" si="54"/>
        <v>204.4</v>
      </c>
      <c r="H268" s="102">
        <f>+A269-A268</f>
        <v>2.0000000000000462E-2</v>
      </c>
      <c r="I268" s="102">
        <f>+A268+H268/2</f>
        <v>5.3100000000000005</v>
      </c>
      <c r="J268" s="102">
        <f t="shared" si="55"/>
        <v>19</v>
      </c>
      <c r="K268" s="102">
        <f t="shared" si="56"/>
        <v>100.89000000000001</v>
      </c>
      <c r="L268" s="102">
        <f t="shared" si="57"/>
        <v>7.239780000000005</v>
      </c>
      <c r="M268" s="105">
        <f t="shared" si="58"/>
        <v>93.650220000000004</v>
      </c>
      <c r="N268" s="105">
        <f>AVERAGE(B268:B269)*1000</f>
        <v>152</v>
      </c>
      <c r="O268" s="105">
        <f>AVERAGE(G268:G269)</f>
        <v>204.4</v>
      </c>
      <c r="P268" s="105">
        <f>AVERAGE(F268:F269)</f>
        <v>1</v>
      </c>
      <c r="Q268" s="105">
        <f>AVERAGE(D268:D269)</f>
        <v>131</v>
      </c>
      <c r="R268" s="106">
        <f t="shared" si="59"/>
        <v>1.1052830415134101</v>
      </c>
      <c r="S268" s="105">
        <f t="shared" si="60"/>
        <v>0.9660902328277462</v>
      </c>
      <c r="T268" s="105">
        <f t="shared" si="61"/>
        <v>3.6322378014525456</v>
      </c>
      <c r="U268" s="39" t="str">
        <f t="shared" si="62"/>
        <v>organic clay</v>
      </c>
      <c r="V268" s="107">
        <f t="shared" si="63"/>
        <v>13.203188220801696</v>
      </c>
      <c r="W268" s="107">
        <f t="shared" si="64"/>
        <v>18.078208573070711</v>
      </c>
      <c r="X268" s="107">
        <f t="shared" si="65"/>
        <v>30</v>
      </c>
    </row>
    <row r="269" spans="1:24" x14ac:dyDescent="0.2">
      <c r="A269">
        <v>5.32</v>
      </c>
      <c r="B269">
        <v>0.152</v>
      </c>
      <c r="C269">
        <v>-1</v>
      </c>
      <c r="D269">
        <v>131</v>
      </c>
      <c r="E269" s="102">
        <v>0.6</v>
      </c>
      <c r="F269" s="102">
        <f t="shared" si="53"/>
        <v>1</v>
      </c>
      <c r="G269" s="102">
        <f t="shared" si="54"/>
        <v>204.4</v>
      </c>
      <c r="H269" s="102">
        <f>+A270-A269</f>
        <v>1.9999999999999574E-2</v>
      </c>
      <c r="I269" s="102">
        <f>+A269+H269/2</f>
        <v>5.33</v>
      </c>
      <c r="J269" s="102">
        <f t="shared" si="55"/>
        <v>19</v>
      </c>
      <c r="K269" s="102">
        <f t="shared" si="56"/>
        <v>101.27</v>
      </c>
      <c r="L269" s="102">
        <f t="shared" si="57"/>
        <v>7.4359800000000007</v>
      </c>
      <c r="M269" s="105">
        <f t="shared" si="58"/>
        <v>93.834019999999995</v>
      </c>
      <c r="N269" s="105">
        <f>AVERAGE(B269:B270)*1000</f>
        <v>152</v>
      </c>
      <c r="O269" s="105">
        <f>AVERAGE(G269:G270)</f>
        <v>204.60000000000002</v>
      </c>
      <c r="P269" s="105">
        <f>AVERAGE(F269:F270)</f>
        <v>1</v>
      </c>
      <c r="Q269" s="105">
        <f>AVERAGE(D269:D270)</f>
        <v>131.5</v>
      </c>
      <c r="R269" s="106">
        <f t="shared" si="59"/>
        <v>1.1011997567619936</v>
      </c>
      <c r="S269" s="105">
        <f t="shared" si="60"/>
        <v>0.96777315397270858</v>
      </c>
      <c r="T269" s="105">
        <f t="shared" si="61"/>
        <v>3.6340049385412767</v>
      </c>
      <c r="U269" s="39" t="str">
        <f t="shared" si="62"/>
        <v>organic clay</v>
      </c>
      <c r="V269" s="107">
        <f t="shared" si="63"/>
        <v>13.194542829524321</v>
      </c>
      <c r="W269" s="107">
        <f t="shared" si="64"/>
        <v>18.060527174716011</v>
      </c>
      <c r="X269" s="107">
        <f t="shared" si="65"/>
        <v>30</v>
      </c>
    </row>
    <row r="270" spans="1:24" x14ac:dyDescent="0.2">
      <c r="A270">
        <v>5.34</v>
      </c>
      <c r="B270">
        <v>0.152</v>
      </c>
      <c r="C270">
        <v>-1</v>
      </c>
      <c r="D270">
        <v>132</v>
      </c>
      <c r="E270" s="102">
        <v>0.6</v>
      </c>
      <c r="F270" s="102">
        <f t="shared" si="53"/>
        <v>1</v>
      </c>
      <c r="G270" s="102">
        <f t="shared" si="54"/>
        <v>204.8</v>
      </c>
      <c r="H270" s="102">
        <f>+A271-A270</f>
        <v>2.0000000000000462E-2</v>
      </c>
      <c r="I270" s="102">
        <f>+A270+H270/2</f>
        <v>5.35</v>
      </c>
      <c r="J270" s="102">
        <f t="shared" si="55"/>
        <v>19</v>
      </c>
      <c r="K270" s="102">
        <f t="shared" si="56"/>
        <v>101.64999999999999</v>
      </c>
      <c r="L270" s="102">
        <f t="shared" si="57"/>
        <v>7.6321799999999964</v>
      </c>
      <c r="M270" s="105">
        <f t="shared" si="58"/>
        <v>94.01782</v>
      </c>
      <c r="N270" s="105">
        <f>AVERAGE(B270:B271)*1000</f>
        <v>152</v>
      </c>
      <c r="O270" s="105">
        <f>AVERAGE(G270:G271)</f>
        <v>204.8</v>
      </c>
      <c r="P270" s="105">
        <f>AVERAGE(F270:F271)</f>
        <v>1</v>
      </c>
      <c r="Q270" s="105">
        <f>AVERAGE(D270:D271)</f>
        <v>132</v>
      </c>
      <c r="R270" s="106">
        <f t="shared" si="59"/>
        <v>1.0971324372337077</v>
      </c>
      <c r="S270" s="105">
        <f t="shared" si="60"/>
        <v>0.96946194861851653</v>
      </c>
      <c r="T270" s="105">
        <f t="shared" si="61"/>
        <v>3.6357721931766425</v>
      </c>
      <c r="U270" s="39" t="str">
        <f t="shared" si="62"/>
        <v>organic clay</v>
      </c>
      <c r="V270" s="107">
        <f t="shared" si="63"/>
        <v>13.185922177422112</v>
      </c>
      <c r="W270" s="107">
        <f t="shared" si="64"/>
        <v>18.042849609037312</v>
      </c>
      <c r="X270" s="107">
        <f t="shared" si="65"/>
        <v>30</v>
      </c>
    </row>
    <row r="271" spans="1:24" x14ac:dyDescent="0.2">
      <c r="A271">
        <v>5.36</v>
      </c>
      <c r="B271">
        <v>0.152</v>
      </c>
      <c r="C271">
        <v>-1</v>
      </c>
      <c r="D271">
        <v>132</v>
      </c>
      <c r="E271" s="102">
        <v>0.6</v>
      </c>
      <c r="F271" s="102">
        <f t="shared" si="53"/>
        <v>1</v>
      </c>
      <c r="G271" s="102">
        <f t="shared" si="54"/>
        <v>204.8</v>
      </c>
      <c r="H271" s="102">
        <f>+A272-A271</f>
        <v>1.9999999999999574E-2</v>
      </c>
      <c r="I271" s="102">
        <f>+A271+H271/2</f>
        <v>5.37</v>
      </c>
      <c r="J271" s="102">
        <f t="shared" si="55"/>
        <v>19</v>
      </c>
      <c r="K271" s="102">
        <f t="shared" si="56"/>
        <v>102.03</v>
      </c>
      <c r="L271" s="102">
        <f t="shared" si="57"/>
        <v>7.828380000000001</v>
      </c>
      <c r="M271" s="105">
        <f t="shared" si="58"/>
        <v>94.201620000000005</v>
      </c>
      <c r="N271" s="105">
        <f>AVERAGE(B271:B272)*1000</f>
        <v>152</v>
      </c>
      <c r="O271" s="105">
        <f>AVERAGE(G271:G272)</f>
        <v>205</v>
      </c>
      <c r="P271" s="105">
        <f>AVERAGE(F271:F272)</f>
        <v>1</v>
      </c>
      <c r="Q271" s="105">
        <f>AVERAGE(D271:D272)</f>
        <v>132.5</v>
      </c>
      <c r="R271" s="106">
        <f t="shared" si="59"/>
        <v>1.0930809894776756</v>
      </c>
      <c r="S271" s="105">
        <f t="shared" si="60"/>
        <v>0.97115664756725251</v>
      </c>
      <c r="T271" s="105">
        <f t="shared" si="61"/>
        <v>3.6375395775587793</v>
      </c>
      <c r="U271" s="39" t="str">
        <f t="shared" si="62"/>
        <v>organic clay</v>
      </c>
      <c r="V271" s="107">
        <f t="shared" si="63"/>
        <v>13.177326154726593</v>
      </c>
      <c r="W271" s="107">
        <f t="shared" si="64"/>
        <v>18.025175753799772</v>
      </c>
      <c r="X271" s="107">
        <f t="shared" si="65"/>
        <v>30</v>
      </c>
    </row>
    <row r="272" spans="1:24" x14ac:dyDescent="0.2">
      <c r="A272">
        <v>5.38</v>
      </c>
      <c r="B272">
        <v>0.152</v>
      </c>
      <c r="C272">
        <v>-1</v>
      </c>
      <c r="D272">
        <v>133</v>
      </c>
      <c r="E272" s="102">
        <v>0.6</v>
      </c>
      <c r="F272" s="102">
        <f t="shared" si="53"/>
        <v>1</v>
      </c>
      <c r="G272" s="102">
        <f t="shared" si="54"/>
        <v>205.2</v>
      </c>
      <c r="H272" s="102">
        <f>+A273-A272</f>
        <v>2.0000000000000462E-2</v>
      </c>
      <c r="I272" s="102">
        <f>+A272+H272/2</f>
        <v>5.3900000000000006</v>
      </c>
      <c r="J272" s="102">
        <f t="shared" si="55"/>
        <v>19</v>
      </c>
      <c r="K272" s="102">
        <f t="shared" si="56"/>
        <v>102.41000000000001</v>
      </c>
      <c r="L272" s="102">
        <f t="shared" si="57"/>
        <v>8.0245800000000056</v>
      </c>
      <c r="M272" s="105">
        <f t="shared" si="58"/>
        <v>94.385420000000011</v>
      </c>
      <c r="N272" s="105">
        <f>AVERAGE(B272:B273)*1000</f>
        <v>152</v>
      </c>
      <c r="O272" s="105">
        <f>AVERAGE(G272:G273)</f>
        <v>205.2</v>
      </c>
      <c r="P272" s="105">
        <f>AVERAGE(F272:F273)</f>
        <v>1</v>
      </c>
      <c r="Q272" s="105">
        <f>AVERAGE(D272:D273)</f>
        <v>133</v>
      </c>
      <c r="R272" s="106">
        <f t="shared" si="59"/>
        <v>1.0890453207709407</v>
      </c>
      <c r="S272" s="105">
        <f t="shared" si="60"/>
        <v>0.97285728183675468</v>
      </c>
      <c r="T272" s="105">
        <f t="shared" si="61"/>
        <v>3.6393071038840157</v>
      </c>
      <c r="U272" s="39" t="str">
        <f t="shared" si="62"/>
        <v>organic clay</v>
      </c>
      <c r="V272" s="107">
        <f t="shared" si="63"/>
        <v>13.168754652338784</v>
      </c>
      <c r="W272" s="107">
        <f t="shared" si="64"/>
        <v>18.007505486921438</v>
      </c>
      <c r="X272" s="107">
        <f t="shared" si="65"/>
        <v>30</v>
      </c>
    </row>
    <row r="273" spans="1:24" x14ac:dyDescent="0.2">
      <c r="A273">
        <v>5.4</v>
      </c>
      <c r="B273">
        <v>0.152</v>
      </c>
      <c r="C273">
        <v>-1</v>
      </c>
      <c r="D273">
        <v>133</v>
      </c>
      <c r="E273" s="102">
        <v>0.6</v>
      </c>
      <c r="F273" s="102">
        <f t="shared" si="53"/>
        <v>1</v>
      </c>
      <c r="G273" s="102">
        <f t="shared" si="54"/>
        <v>205.2</v>
      </c>
      <c r="H273" s="102">
        <f>+A274-A273</f>
        <v>1.9999999999999574E-2</v>
      </c>
      <c r="I273" s="102">
        <f>+A273+H273/2</f>
        <v>5.41</v>
      </c>
      <c r="J273" s="102">
        <f t="shared" si="55"/>
        <v>19</v>
      </c>
      <c r="K273" s="102">
        <f t="shared" si="56"/>
        <v>102.79</v>
      </c>
      <c r="L273" s="102">
        <f t="shared" si="57"/>
        <v>8.2207800000000013</v>
      </c>
      <c r="M273" s="105">
        <f t="shared" si="58"/>
        <v>94.569220000000001</v>
      </c>
      <c r="N273" s="105">
        <f>AVERAGE(B273:B274)*1000</f>
        <v>152</v>
      </c>
      <c r="O273" s="105">
        <f>AVERAGE(G273:G274)</f>
        <v>205.6</v>
      </c>
      <c r="P273" s="105">
        <f>AVERAGE(F273:F274)</f>
        <v>1</v>
      </c>
      <c r="Q273" s="105">
        <f>AVERAGE(D273:D274)</f>
        <v>134</v>
      </c>
      <c r="R273" s="106">
        <f t="shared" si="59"/>
        <v>1.0871401921259367</v>
      </c>
      <c r="S273" s="105">
        <f t="shared" si="60"/>
        <v>0.97266802840190647</v>
      </c>
      <c r="T273" s="105">
        <f t="shared" si="61"/>
        <v>3.6399963575631546</v>
      </c>
      <c r="U273" s="39" t="str">
        <f t="shared" si="62"/>
        <v>organic clay</v>
      </c>
      <c r="V273" s="107">
        <f t="shared" si="63"/>
        <v>13.168772068928259</v>
      </c>
      <c r="W273" s="107">
        <f t="shared" si="64"/>
        <v>17.999141073403024</v>
      </c>
      <c r="X273" s="107">
        <f t="shared" si="65"/>
        <v>30</v>
      </c>
    </row>
    <row r="274" spans="1:24" x14ac:dyDescent="0.2">
      <c r="A274">
        <v>5.42</v>
      </c>
      <c r="B274">
        <v>0.152</v>
      </c>
      <c r="C274">
        <v>-1</v>
      </c>
      <c r="D274">
        <v>135</v>
      </c>
      <c r="E274" s="102">
        <v>0.6</v>
      </c>
      <c r="F274" s="102">
        <f t="shared" si="53"/>
        <v>1</v>
      </c>
      <c r="G274" s="102">
        <f t="shared" si="54"/>
        <v>206</v>
      </c>
      <c r="H274" s="102">
        <f>+A275-A274</f>
        <v>2.0000000000000462E-2</v>
      </c>
      <c r="I274" s="102">
        <f>+A274+H274/2</f>
        <v>5.43</v>
      </c>
      <c r="J274" s="102">
        <f t="shared" si="55"/>
        <v>19</v>
      </c>
      <c r="K274" s="102">
        <f t="shared" si="56"/>
        <v>103.16999999999999</v>
      </c>
      <c r="L274" s="102">
        <f t="shared" si="57"/>
        <v>8.416979999999997</v>
      </c>
      <c r="M274" s="105">
        <f t="shared" si="58"/>
        <v>94.753019999999992</v>
      </c>
      <c r="N274" s="105">
        <f>AVERAGE(B274:B275)*1000</f>
        <v>152</v>
      </c>
      <c r="O274" s="105">
        <f>AVERAGE(G274:G275)</f>
        <v>206.2</v>
      </c>
      <c r="P274" s="105">
        <f>AVERAGE(F274:F275)</f>
        <v>1</v>
      </c>
      <c r="Q274" s="105">
        <f>AVERAGE(D274:D275)</f>
        <v>135.5</v>
      </c>
      <c r="R274" s="106">
        <f t="shared" si="59"/>
        <v>1.0873532052065467</v>
      </c>
      <c r="S274" s="105">
        <f t="shared" si="60"/>
        <v>0.97059108997379406</v>
      </c>
      <c r="T274" s="105">
        <f t="shared" si="61"/>
        <v>3.6396081133491265</v>
      </c>
      <c r="U274" s="39" t="str">
        <f t="shared" si="62"/>
        <v>organic clay</v>
      </c>
      <c r="V274" s="107">
        <f t="shared" si="63"/>
        <v>13.177328394324821</v>
      </c>
      <c r="W274" s="107">
        <f t="shared" si="64"/>
        <v>18.000077028844235</v>
      </c>
      <c r="X274" s="107">
        <f t="shared" si="65"/>
        <v>30</v>
      </c>
    </row>
    <row r="275" spans="1:24" x14ac:dyDescent="0.2">
      <c r="A275">
        <v>5.44</v>
      </c>
      <c r="B275">
        <v>0.152</v>
      </c>
      <c r="C275">
        <v>-1</v>
      </c>
      <c r="D275">
        <v>136</v>
      </c>
      <c r="E275" s="102">
        <v>0.6</v>
      </c>
      <c r="F275" s="102">
        <f t="shared" si="53"/>
        <v>1</v>
      </c>
      <c r="G275" s="102">
        <f t="shared" si="54"/>
        <v>206.4</v>
      </c>
      <c r="H275" s="102">
        <f>+A276-A275</f>
        <v>1.9999999999999574E-2</v>
      </c>
      <c r="I275" s="102">
        <f>+A275+H275/2</f>
        <v>5.45</v>
      </c>
      <c r="J275" s="102">
        <f t="shared" si="55"/>
        <v>19</v>
      </c>
      <c r="K275" s="102">
        <f t="shared" si="56"/>
        <v>103.55</v>
      </c>
      <c r="L275" s="102">
        <f t="shared" si="57"/>
        <v>8.6131800000000016</v>
      </c>
      <c r="M275" s="105">
        <f t="shared" si="58"/>
        <v>94.936819999999997</v>
      </c>
      <c r="N275" s="105">
        <f>AVERAGE(B275:B276)*1000</f>
        <v>161</v>
      </c>
      <c r="O275" s="105">
        <f>AVERAGE(G275:G276)</f>
        <v>215.2</v>
      </c>
      <c r="P275" s="105">
        <f>AVERAGE(F275:F276)</f>
        <v>1</v>
      </c>
      <c r="Q275" s="105">
        <f>AVERAGE(D275:D276)</f>
        <v>135.5</v>
      </c>
      <c r="R275" s="106">
        <f t="shared" si="59"/>
        <v>1.1760452899096472</v>
      </c>
      <c r="S275" s="105">
        <f t="shared" si="60"/>
        <v>0.89565606806986131</v>
      </c>
      <c r="T275" s="105">
        <f t="shared" si="61"/>
        <v>3.5959743914358127</v>
      </c>
      <c r="U275" s="39" t="str">
        <f t="shared" si="62"/>
        <v>clays</v>
      </c>
      <c r="V275" s="107">
        <f t="shared" si="63"/>
        <v>13.535655393028351</v>
      </c>
      <c r="W275" s="107">
        <f t="shared" si="64"/>
        <v>18.374664515816647</v>
      </c>
      <c r="X275" s="107">
        <f t="shared" si="65"/>
        <v>30</v>
      </c>
    </row>
    <row r="276" spans="1:24" x14ac:dyDescent="0.2">
      <c r="A276">
        <v>5.46</v>
      </c>
      <c r="B276">
        <v>0.17</v>
      </c>
      <c r="C276">
        <v>-1</v>
      </c>
      <c r="D276">
        <v>135</v>
      </c>
      <c r="E276" s="102">
        <v>0.6</v>
      </c>
      <c r="F276" s="102">
        <f t="shared" si="53"/>
        <v>1</v>
      </c>
      <c r="G276" s="102">
        <f t="shared" si="54"/>
        <v>224</v>
      </c>
      <c r="H276" s="102">
        <f>+A277-A276</f>
        <v>2.0000000000000462E-2</v>
      </c>
      <c r="I276" s="102">
        <f>+A276+H276/2</f>
        <v>5.4700000000000006</v>
      </c>
      <c r="J276" s="102">
        <f t="shared" si="55"/>
        <v>19</v>
      </c>
      <c r="K276" s="102">
        <f t="shared" si="56"/>
        <v>103.93</v>
      </c>
      <c r="L276" s="102">
        <f t="shared" si="57"/>
        <v>8.8093800000000062</v>
      </c>
      <c r="M276" s="105">
        <f t="shared" si="58"/>
        <v>95.120620000000002</v>
      </c>
      <c r="N276" s="105">
        <f>AVERAGE(B276:B277)*1000</f>
        <v>161</v>
      </c>
      <c r="O276" s="105">
        <f>AVERAGE(G276:G277)</f>
        <v>215.2</v>
      </c>
      <c r="P276" s="105">
        <f>AVERAGE(F276:F277)</f>
        <v>1</v>
      </c>
      <c r="Q276" s="105">
        <f>AVERAGE(D276:D277)</f>
        <v>135.5</v>
      </c>
      <c r="R276" s="106">
        <f t="shared" si="59"/>
        <v>1.1697779093534082</v>
      </c>
      <c r="S276" s="105">
        <f t="shared" si="60"/>
        <v>0.89871483778197181</v>
      </c>
      <c r="T276" s="105">
        <f t="shared" si="61"/>
        <v>3.5986509642675544</v>
      </c>
      <c r="U276" s="39" t="str">
        <f t="shared" si="62"/>
        <v>clays</v>
      </c>
      <c r="V276" s="107">
        <f t="shared" si="63"/>
        <v>13.518685833304616</v>
      </c>
      <c r="W276" s="107">
        <f t="shared" si="64"/>
        <v>18.349137572475978</v>
      </c>
      <c r="X276" s="107">
        <f t="shared" si="65"/>
        <v>30</v>
      </c>
    </row>
    <row r="277" spans="1:24" x14ac:dyDescent="0.2">
      <c r="A277">
        <v>5.48</v>
      </c>
      <c r="B277">
        <v>0.152</v>
      </c>
      <c r="C277">
        <v>-1</v>
      </c>
      <c r="D277">
        <v>136</v>
      </c>
      <c r="E277" s="102">
        <v>0.6</v>
      </c>
      <c r="F277" s="102">
        <f t="shared" si="53"/>
        <v>1</v>
      </c>
      <c r="G277" s="102">
        <f t="shared" si="54"/>
        <v>206.4</v>
      </c>
      <c r="H277" s="102">
        <f>+A278-A277</f>
        <v>1.9999999999999574E-2</v>
      </c>
      <c r="I277" s="102">
        <f>+A277+H277/2</f>
        <v>5.49</v>
      </c>
      <c r="J277" s="102">
        <f t="shared" si="55"/>
        <v>19</v>
      </c>
      <c r="K277" s="102">
        <f t="shared" si="56"/>
        <v>104.31</v>
      </c>
      <c r="L277" s="102">
        <f t="shared" si="57"/>
        <v>9.0055800000000019</v>
      </c>
      <c r="M277" s="105">
        <f t="shared" si="58"/>
        <v>95.304419999999993</v>
      </c>
      <c r="N277" s="105">
        <f>AVERAGE(B277:B278)*1000</f>
        <v>152</v>
      </c>
      <c r="O277" s="105">
        <f>AVERAGE(G277:G278)</f>
        <v>206.4</v>
      </c>
      <c r="P277" s="105">
        <f>AVERAGE(F277:F278)</f>
        <v>1</v>
      </c>
      <c r="Q277" s="105">
        <f>AVERAGE(D277:D278)</f>
        <v>136</v>
      </c>
      <c r="R277" s="106">
        <f t="shared" si="59"/>
        <v>1.0711990063000227</v>
      </c>
      <c r="S277" s="105">
        <f t="shared" si="60"/>
        <v>0.97952786756783228</v>
      </c>
      <c r="T277" s="105">
        <f t="shared" si="61"/>
        <v>3.6470611441165919</v>
      </c>
      <c r="U277" s="39" t="str">
        <f t="shared" si="62"/>
        <v>organic clay</v>
      </c>
      <c r="V277" s="107">
        <f t="shared" si="63"/>
        <v>13.134794830720827</v>
      </c>
      <c r="W277" s="107">
        <f t="shared" si="64"/>
        <v>17.928571772429603</v>
      </c>
      <c r="X277" s="107">
        <f t="shared" si="65"/>
        <v>30</v>
      </c>
    </row>
    <row r="278" spans="1:24" x14ac:dyDescent="0.2">
      <c r="A278">
        <v>5.5</v>
      </c>
      <c r="B278">
        <v>0.152</v>
      </c>
      <c r="C278">
        <v>-1</v>
      </c>
      <c r="D278">
        <v>136</v>
      </c>
      <c r="E278" s="102">
        <v>0.6</v>
      </c>
      <c r="F278" s="102">
        <f t="shared" si="53"/>
        <v>1</v>
      </c>
      <c r="G278" s="102">
        <f t="shared" si="54"/>
        <v>206.4</v>
      </c>
      <c r="H278" s="102">
        <f>+A279-A278</f>
        <v>1.9999999999999574E-2</v>
      </c>
      <c r="I278" s="102">
        <f>+A278+H278/2</f>
        <v>5.51</v>
      </c>
      <c r="J278" s="102">
        <f t="shared" si="55"/>
        <v>19</v>
      </c>
      <c r="K278" s="102">
        <f t="shared" si="56"/>
        <v>104.69</v>
      </c>
      <c r="L278" s="102">
        <f t="shared" si="57"/>
        <v>9.2017799999999976</v>
      </c>
      <c r="M278" s="105">
        <f t="shared" si="58"/>
        <v>95.488219999999998</v>
      </c>
      <c r="N278" s="105">
        <f>AVERAGE(B278:B279)*1000</f>
        <v>161</v>
      </c>
      <c r="O278" s="105">
        <f>AVERAGE(G278:G279)</f>
        <v>215.60000000000002</v>
      </c>
      <c r="P278" s="105">
        <f>AVERAGE(F278:F279)</f>
        <v>1</v>
      </c>
      <c r="Q278" s="105">
        <f>AVERAGE(D278:D279)</f>
        <v>136.5</v>
      </c>
      <c r="R278" s="106">
        <f t="shared" si="59"/>
        <v>1.1615045290403363</v>
      </c>
      <c r="S278" s="105">
        <f t="shared" si="60"/>
        <v>0.90163195383644379</v>
      </c>
      <c r="T278" s="105">
        <f t="shared" si="61"/>
        <v>3.6020239398491518</v>
      </c>
      <c r="U278" s="39" t="str">
        <f t="shared" si="62"/>
        <v>organic clay</v>
      </c>
      <c r="V278" s="107">
        <f t="shared" si="63"/>
        <v>13.501135064487498</v>
      </c>
      <c r="W278" s="107">
        <f t="shared" si="64"/>
        <v>18.315229983365615</v>
      </c>
      <c r="X278" s="107">
        <f t="shared" si="65"/>
        <v>30</v>
      </c>
    </row>
    <row r="279" spans="1:24" x14ac:dyDescent="0.2">
      <c r="A279">
        <v>5.52</v>
      </c>
      <c r="B279">
        <v>0.17</v>
      </c>
      <c r="C279">
        <v>-1</v>
      </c>
      <c r="D279">
        <v>137</v>
      </c>
      <c r="E279" s="102">
        <v>0.6</v>
      </c>
      <c r="F279" s="102">
        <f t="shared" si="53"/>
        <v>1</v>
      </c>
      <c r="G279" s="102">
        <f t="shared" si="54"/>
        <v>224.8</v>
      </c>
      <c r="H279" s="102">
        <f>+A280-A279</f>
        <v>2.0000000000000462E-2</v>
      </c>
      <c r="I279" s="102">
        <f>+A279+H279/2</f>
        <v>5.5299999999999994</v>
      </c>
      <c r="J279" s="102">
        <f t="shared" si="55"/>
        <v>19</v>
      </c>
      <c r="K279" s="102">
        <f t="shared" si="56"/>
        <v>105.07</v>
      </c>
      <c r="L279" s="102">
        <f t="shared" si="57"/>
        <v>9.3979799999999933</v>
      </c>
      <c r="M279" s="105">
        <f t="shared" si="58"/>
        <v>95.672020000000003</v>
      </c>
      <c r="N279" s="105">
        <f>AVERAGE(B279:B280)*1000</f>
        <v>161</v>
      </c>
      <c r="O279" s="105">
        <f>AVERAGE(G279:G280)</f>
        <v>216.2</v>
      </c>
      <c r="P279" s="105">
        <f>AVERAGE(F279:F280)</f>
        <v>1</v>
      </c>
      <c r="Q279" s="105">
        <f>AVERAGE(D279:D280)</f>
        <v>138</v>
      </c>
      <c r="R279" s="106">
        <f t="shared" si="59"/>
        <v>1.1615726311621726</v>
      </c>
      <c r="S279" s="105">
        <f t="shared" si="60"/>
        <v>0.89984702600557909</v>
      </c>
      <c r="T279" s="105">
        <f t="shared" si="61"/>
        <v>3.6017192172875978</v>
      </c>
      <c r="U279" s="39" t="str">
        <f t="shared" si="62"/>
        <v>organic clay</v>
      </c>
      <c r="V279" s="107">
        <f t="shared" si="63"/>
        <v>13.508647332353194</v>
      </c>
      <c r="W279" s="107">
        <f t="shared" si="64"/>
        <v>18.315510077491268</v>
      </c>
      <c r="X279" s="107">
        <f t="shared" si="65"/>
        <v>30</v>
      </c>
    </row>
    <row r="280" spans="1:24" x14ac:dyDescent="0.2">
      <c r="A280">
        <v>5.54</v>
      </c>
      <c r="B280">
        <v>0.152</v>
      </c>
      <c r="C280">
        <v>-1</v>
      </c>
      <c r="D280">
        <v>139</v>
      </c>
      <c r="E280" s="102">
        <v>0.6</v>
      </c>
      <c r="F280" s="102">
        <f t="shared" si="53"/>
        <v>1</v>
      </c>
      <c r="G280" s="102">
        <f t="shared" si="54"/>
        <v>207.6</v>
      </c>
      <c r="H280" s="102">
        <f>+A281-A280</f>
        <v>1.9999999999999574E-2</v>
      </c>
      <c r="I280" s="102">
        <f>+A280+H280/2</f>
        <v>5.55</v>
      </c>
      <c r="J280" s="102">
        <f t="shared" si="55"/>
        <v>19</v>
      </c>
      <c r="K280" s="102">
        <f t="shared" si="56"/>
        <v>105.45</v>
      </c>
      <c r="L280" s="102">
        <f t="shared" si="57"/>
        <v>9.5941799999999979</v>
      </c>
      <c r="M280" s="105">
        <f t="shared" si="58"/>
        <v>95.855820000000008</v>
      </c>
      <c r="N280" s="105">
        <f>AVERAGE(B280:B281)*1000</f>
        <v>161</v>
      </c>
      <c r="O280" s="105">
        <f>AVERAGE(G280:G281)</f>
        <v>216.6</v>
      </c>
      <c r="P280" s="105">
        <f>AVERAGE(F280:F281)</f>
        <v>1</v>
      </c>
      <c r="Q280" s="105">
        <f>AVERAGE(D280:D281)</f>
        <v>139</v>
      </c>
      <c r="R280" s="106">
        <f t="shared" si="59"/>
        <v>1.1595540051715167</v>
      </c>
      <c r="S280" s="105">
        <f t="shared" si="60"/>
        <v>0.89968511021142594</v>
      </c>
      <c r="T280" s="105">
        <f t="shared" si="61"/>
        <v>3.6024078761798024</v>
      </c>
      <c r="U280" s="39" t="str">
        <f t="shared" si="62"/>
        <v>organic clay</v>
      </c>
      <c r="V280" s="107">
        <f t="shared" si="63"/>
        <v>13.508025407171631</v>
      </c>
      <c r="W280" s="107">
        <f t="shared" si="64"/>
        <v>18.307200783464197</v>
      </c>
      <c r="X280" s="107">
        <f t="shared" si="65"/>
        <v>30</v>
      </c>
    </row>
    <row r="281" spans="1:24" x14ac:dyDescent="0.2">
      <c r="A281">
        <v>5.56</v>
      </c>
      <c r="B281">
        <v>0.17</v>
      </c>
      <c r="C281">
        <v>-1</v>
      </c>
      <c r="D281">
        <v>139</v>
      </c>
      <c r="E281" s="102">
        <v>0.6</v>
      </c>
      <c r="F281" s="102">
        <f t="shared" si="53"/>
        <v>1</v>
      </c>
      <c r="G281" s="102">
        <f t="shared" si="54"/>
        <v>225.6</v>
      </c>
      <c r="H281" s="102">
        <f>+A282-A281</f>
        <v>2.0000000000000462E-2</v>
      </c>
      <c r="I281" s="102">
        <f>+A281+H281/2</f>
        <v>5.57</v>
      </c>
      <c r="J281" s="102">
        <f t="shared" si="55"/>
        <v>19</v>
      </c>
      <c r="K281" s="102">
        <f t="shared" si="56"/>
        <v>105.83000000000001</v>
      </c>
      <c r="L281" s="102">
        <f t="shared" si="57"/>
        <v>9.7903800000000025</v>
      </c>
      <c r="M281" s="105">
        <f t="shared" si="58"/>
        <v>96.039620000000014</v>
      </c>
      <c r="N281" s="105">
        <f>AVERAGE(B281:B282)*1000</f>
        <v>170</v>
      </c>
      <c r="O281" s="105">
        <f>AVERAGE(G281:G282)</f>
        <v>226</v>
      </c>
      <c r="P281" s="105">
        <f>AVERAGE(F281:F282)</f>
        <v>1</v>
      </c>
      <c r="Q281" s="105">
        <f>AVERAGE(D281:D282)</f>
        <v>140</v>
      </c>
      <c r="R281" s="106">
        <f t="shared" si="59"/>
        <v>1.2512544302028681</v>
      </c>
      <c r="S281" s="105">
        <f t="shared" si="60"/>
        <v>0.83215444786552384</v>
      </c>
      <c r="T281" s="105">
        <f t="shared" si="61"/>
        <v>3.5601773177791354</v>
      </c>
      <c r="U281" s="39" t="str">
        <f t="shared" si="62"/>
        <v>clays</v>
      </c>
      <c r="V281" s="107">
        <f t="shared" si="63"/>
        <v>13.86346810754805</v>
      </c>
      <c r="W281" s="107">
        <f t="shared" si="64"/>
        <v>18.670801909728187</v>
      </c>
      <c r="X281" s="107">
        <f t="shared" si="65"/>
        <v>30</v>
      </c>
    </row>
    <row r="282" spans="1:24" x14ac:dyDescent="0.2">
      <c r="A282">
        <v>5.58</v>
      </c>
      <c r="B282">
        <v>0.17</v>
      </c>
      <c r="C282">
        <v>-1</v>
      </c>
      <c r="D282">
        <v>141</v>
      </c>
      <c r="E282" s="102">
        <v>0.6</v>
      </c>
      <c r="F282" s="102">
        <f t="shared" si="53"/>
        <v>1</v>
      </c>
      <c r="G282" s="102">
        <f t="shared" si="54"/>
        <v>226.4</v>
      </c>
      <c r="H282" s="102">
        <f>+A283-A282</f>
        <v>1.9999999999999574E-2</v>
      </c>
      <c r="I282" s="102">
        <f>+A282+H282/2</f>
        <v>5.59</v>
      </c>
      <c r="J282" s="102">
        <f t="shared" si="55"/>
        <v>19</v>
      </c>
      <c r="K282" s="102">
        <f t="shared" si="56"/>
        <v>106.21</v>
      </c>
      <c r="L282" s="102">
        <f t="shared" si="57"/>
        <v>9.9865799999999982</v>
      </c>
      <c r="M282" s="105">
        <f t="shared" si="58"/>
        <v>96.22341999999999</v>
      </c>
      <c r="N282" s="105">
        <f>AVERAGE(B282:B283)*1000</f>
        <v>170</v>
      </c>
      <c r="O282" s="105">
        <f>AVERAGE(G282:G283)</f>
        <v>226.4</v>
      </c>
      <c r="P282" s="105">
        <f>AVERAGE(F282:F283)</f>
        <v>1</v>
      </c>
      <c r="Q282" s="105">
        <f>AVERAGE(D282:D283)</f>
        <v>141</v>
      </c>
      <c r="R282" s="106">
        <f t="shared" si="59"/>
        <v>1.2490722113182011</v>
      </c>
      <c r="S282" s="105">
        <f t="shared" si="60"/>
        <v>0.83201597470671429</v>
      </c>
      <c r="T282" s="105">
        <f t="shared" si="61"/>
        <v>3.5608723361628893</v>
      </c>
      <c r="U282" s="39" t="str">
        <f t="shared" si="62"/>
        <v>clays</v>
      </c>
      <c r="V282" s="107">
        <f t="shared" si="63"/>
        <v>13.862211652175565</v>
      </c>
      <c r="W282" s="107">
        <f t="shared" si="64"/>
        <v>18.662463011687446</v>
      </c>
      <c r="X282" s="107">
        <f t="shared" si="65"/>
        <v>30</v>
      </c>
    </row>
    <row r="283" spans="1:24" x14ac:dyDescent="0.2">
      <c r="A283">
        <v>5.6</v>
      </c>
      <c r="B283">
        <v>0.17</v>
      </c>
      <c r="C283">
        <v>-1</v>
      </c>
      <c r="D283">
        <v>141</v>
      </c>
      <c r="E283" s="102">
        <v>0.6</v>
      </c>
      <c r="F283" s="102">
        <f t="shared" si="53"/>
        <v>1</v>
      </c>
      <c r="G283" s="102">
        <f t="shared" si="54"/>
        <v>226.4</v>
      </c>
      <c r="H283" s="102">
        <f>+A284-A283</f>
        <v>2.0000000000000462E-2</v>
      </c>
      <c r="I283" s="102">
        <f>+A283+H283/2</f>
        <v>5.6099999999999994</v>
      </c>
      <c r="J283" s="102">
        <f t="shared" si="55"/>
        <v>19</v>
      </c>
      <c r="K283" s="102">
        <f t="shared" si="56"/>
        <v>106.58999999999999</v>
      </c>
      <c r="L283" s="102">
        <f t="shared" si="57"/>
        <v>10.182779999999994</v>
      </c>
      <c r="M283" s="105">
        <f t="shared" si="58"/>
        <v>96.407219999999995</v>
      </c>
      <c r="N283" s="105">
        <f>AVERAGE(B283:B284)*1000</f>
        <v>170</v>
      </c>
      <c r="O283" s="105">
        <f>AVERAGE(G283:G284)</f>
        <v>225.8</v>
      </c>
      <c r="P283" s="105">
        <f>AVERAGE(F283:F284)</f>
        <v>1</v>
      </c>
      <c r="Q283" s="105">
        <f>AVERAGE(D283:D284)</f>
        <v>139.5</v>
      </c>
      <c r="R283" s="106">
        <f t="shared" si="59"/>
        <v>1.2365256461082481</v>
      </c>
      <c r="S283" s="105">
        <f t="shared" si="60"/>
        <v>0.8388558006878617</v>
      </c>
      <c r="T283" s="105">
        <f t="shared" si="61"/>
        <v>3.566164939320418</v>
      </c>
      <c r="U283" s="39" t="str">
        <f t="shared" si="62"/>
        <v>clays</v>
      </c>
      <c r="V283" s="107">
        <f t="shared" si="63"/>
        <v>13.822293261565939</v>
      </c>
      <c r="W283" s="107">
        <f t="shared" si="64"/>
        <v>18.614234410829148</v>
      </c>
      <c r="X283" s="107">
        <f t="shared" si="65"/>
        <v>30</v>
      </c>
    </row>
    <row r="284" spans="1:24" x14ac:dyDescent="0.2">
      <c r="A284">
        <v>5.62</v>
      </c>
      <c r="B284">
        <v>0.17</v>
      </c>
      <c r="C284">
        <v>-1</v>
      </c>
      <c r="D284">
        <v>138</v>
      </c>
      <c r="E284" s="102">
        <v>0.6</v>
      </c>
      <c r="F284" s="102">
        <f t="shared" si="53"/>
        <v>1</v>
      </c>
      <c r="G284" s="102">
        <f t="shared" si="54"/>
        <v>225.2</v>
      </c>
      <c r="H284" s="102">
        <f>+A285-A284</f>
        <v>1.9999999999999574E-2</v>
      </c>
      <c r="I284" s="102">
        <f>+A284+H284/2</f>
        <v>5.63</v>
      </c>
      <c r="J284" s="102">
        <f t="shared" si="55"/>
        <v>19</v>
      </c>
      <c r="K284" s="102">
        <f t="shared" si="56"/>
        <v>106.97</v>
      </c>
      <c r="L284" s="102">
        <f t="shared" si="57"/>
        <v>10.378979999999999</v>
      </c>
      <c r="M284" s="105">
        <f t="shared" si="58"/>
        <v>96.59102</v>
      </c>
      <c r="N284" s="105">
        <f>AVERAGE(B284:B285)*1000</f>
        <v>170</v>
      </c>
      <c r="O284" s="105">
        <f>AVERAGE(G284:G285)</f>
        <v>225.39999999999998</v>
      </c>
      <c r="P284" s="105">
        <f>AVERAGE(F284:F285)</f>
        <v>1</v>
      </c>
      <c r="Q284" s="105">
        <f>AVERAGE(D284:D285)</f>
        <v>138.5</v>
      </c>
      <c r="R284" s="106">
        <f t="shared" si="59"/>
        <v>1.2260974156810849</v>
      </c>
      <c r="S284" s="105">
        <f t="shared" si="60"/>
        <v>0.84438064679557556</v>
      </c>
      <c r="T284" s="105">
        <f t="shared" si="61"/>
        <v>3.5705634481273387</v>
      </c>
      <c r="U284" s="39" t="str">
        <f t="shared" si="62"/>
        <v>clays</v>
      </c>
      <c r="V284" s="107">
        <f t="shared" si="63"/>
        <v>13.790102500890137</v>
      </c>
      <c r="W284" s="107">
        <f t="shared" si="64"/>
        <v>18.573774747481195</v>
      </c>
      <c r="X284" s="107">
        <f t="shared" si="65"/>
        <v>30</v>
      </c>
    </row>
    <row r="285" spans="1:24" x14ac:dyDescent="0.2">
      <c r="A285">
        <v>5.64</v>
      </c>
      <c r="B285">
        <v>0.17</v>
      </c>
      <c r="C285">
        <v>-1</v>
      </c>
      <c r="D285">
        <v>139</v>
      </c>
      <c r="E285" s="102">
        <v>0.6</v>
      </c>
      <c r="F285" s="102">
        <f t="shared" si="53"/>
        <v>1</v>
      </c>
      <c r="G285" s="102">
        <f t="shared" si="54"/>
        <v>225.6</v>
      </c>
      <c r="H285" s="102">
        <f>+A286-A285</f>
        <v>2.0000000000000462E-2</v>
      </c>
      <c r="I285" s="102">
        <f>+A285+H285/2</f>
        <v>5.65</v>
      </c>
      <c r="J285" s="102">
        <f t="shared" si="55"/>
        <v>19</v>
      </c>
      <c r="K285" s="102">
        <f t="shared" si="56"/>
        <v>107.35000000000001</v>
      </c>
      <c r="L285" s="102">
        <f t="shared" si="57"/>
        <v>10.575180000000003</v>
      </c>
      <c r="M285" s="105">
        <f t="shared" si="58"/>
        <v>96.774820000000005</v>
      </c>
      <c r="N285" s="105">
        <f>AVERAGE(B285:B286)*1000</f>
        <v>170</v>
      </c>
      <c r="O285" s="105">
        <f>AVERAGE(G285:G286)</f>
        <v>225.8</v>
      </c>
      <c r="P285" s="105">
        <f>AVERAGE(F285:F286)</f>
        <v>1</v>
      </c>
      <c r="Q285" s="105">
        <f>AVERAGE(D285:D286)</f>
        <v>139.5</v>
      </c>
      <c r="R285" s="106">
        <f t="shared" si="59"/>
        <v>1.2239754101325118</v>
      </c>
      <c r="S285" s="105">
        <f t="shared" si="60"/>
        <v>0.84423807513718863</v>
      </c>
      <c r="T285" s="105">
        <f t="shared" si="61"/>
        <v>3.571252357966876</v>
      </c>
      <c r="U285" s="39" t="str">
        <f t="shared" si="62"/>
        <v>clays</v>
      </c>
      <c r="V285" s="107">
        <f t="shared" si="63"/>
        <v>13.788981882829196</v>
      </c>
      <c r="W285" s="107">
        <f t="shared" si="64"/>
        <v>18.565499621345023</v>
      </c>
      <c r="X285" s="107">
        <f t="shared" si="65"/>
        <v>30</v>
      </c>
    </row>
    <row r="286" spans="1:24" x14ac:dyDescent="0.2">
      <c r="A286">
        <v>5.66</v>
      </c>
      <c r="B286">
        <v>0.17</v>
      </c>
      <c r="C286">
        <v>-1</v>
      </c>
      <c r="D286">
        <v>140</v>
      </c>
      <c r="E286" s="102">
        <v>0.6</v>
      </c>
      <c r="F286" s="102">
        <f t="shared" si="53"/>
        <v>1</v>
      </c>
      <c r="G286" s="102">
        <f t="shared" si="54"/>
        <v>226</v>
      </c>
      <c r="H286" s="102">
        <f>+A287-A286</f>
        <v>1.9999999999999574E-2</v>
      </c>
      <c r="I286" s="102">
        <f>+A286+H286/2</f>
        <v>5.67</v>
      </c>
      <c r="J286" s="102">
        <f t="shared" si="55"/>
        <v>19</v>
      </c>
      <c r="K286" s="102">
        <f t="shared" si="56"/>
        <v>107.73</v>
      </c>
      <c r="L286" s="102">
        <f t="shared" si="57"/>
        <v>10.771379999999999</v>
      </c>
      <c r="M286" s="105">
        <f t="shared" si="58"/>
        <v>96.95862000000001</v>
      </c>
      <c r="N286" s="105">
        <f>AVERAGE(B286:B287)*1000</f>
        <v>161</v>
      </c>
      <c r="O286" s="105">
        <f>AVERAGE(G286:G287)</f>
        <v>216.8</v>
      </c>
      <c r="P286" s="105">
        <f>AVERAGE(F286:F287)</f>
        <v>1</v>
      </c>
      <c r="Q286" s="105">
        <f>AVERAGE(D286:D287)</f>
        <v>139.5</v>
      </c>
      <c r="R286" s="106">
        <f t="shared" si="59"/>
        <v>1.1249128752038755</v>
      </c>
      <c r="S286" s="105">
        <f t="shared" si="60"/>
        <v>0.91684239479233509</v>
      </c>
      <c r="T286" s="105">
        <f t="shared" si="61"/>
        <v>3.6175362870053438</v>
      </c>
      <c r="U286" s="39" t="str">
        <f t="shared" si="62"/>
        <v>organic clay</v>
      </c>
      <c r="V286" s="107">
        <f t="shared" si="63"/>
        <v>13.415709880302604</v>
      </c>
      <c r="W286" s="107">
        <f t="shared" si="64"/>
        <v>18.162307762816543</v>
      </c>
      <c r="X286" s="107">
        <f t="shared" si="65"/>
        <v>30</v>
      </c>
    </row>
    <row r="287" spans="1:24" x14ac:dyDescent="0.2">
      <c r="A287">
        <v>5.68</v>
      </c>
      <c r="B287">
        <v>0.152</v>
      </c>
      <c r="C287">
        <v>-1</v>
      </c>
      <c r="D287">
        <v>139</v>
      </c>
      <c r="E287" s="102">
        <v>0.6</v>
      </c>
      <c r="F287" s="102">
        <f t="shared" si="53"/>
        <v>1</v>
      </c>
      <c r="G287" s="102">
        <f t="shared" si="54"/>
        <v>207.6</v>
      </c>
      <c r="H287" s="102">
        <f>+A288-A287</f>
        <v>2.0000000000000462E-2</v>
      </c>
      <c r="I287" s="102">
        <f>+A287+H287/2</f>
        <v>5.6899999999999995</v>
      </c>
      <c r="J287" s="102">
        <f t="shared" si="55"/>
        <v>19</v>
      </c>
      <c r="K287" s="102">
        <f t="shared" si="56"/>
        <v>108.10999999999999</v>
      </c>
      <c r="L287" s="102">
        <f t="shared" si="57"/>
        <v>10.967579999999995</v>
      </c>
      <c r="M287" s="105">
        <f t="shared" si="58"/>
        <v>97.142419999999987</v>
      </c>
      <c r="N287" s="105">
        <f>AVERAGE(B287:B288)*1000</f>
        <v>161</v>
      </c>
      <c r="O287" s="105">
        <f>AVERAGE(G287:G288)</f>
        <v>216.39999999999998</v>
      </c>
      <c r="P287" s="105">
        <f>AVERAGE(F287:F288)</f>
        <v>1</v>
      </c>
      <c r="Q287" s="105">
        <f>AVERAGE(D287:D288)</f>
        <v>138.5</v>
      </c>
      <c r="R287" s="106">
        <f t="shared" si="59"/>
        <v>1.1147550163975739</v>
      </c>
      <c r="S287" s="105">
        <f t="shared" si="60"/>
        <v>0.92344630159756225</v>
      </c>
      <c r="T287" s="105">
        <f t="shared" si="61"/>
        <v>3.622278480312362</v>
      </c>
      <c r="U287" s="39" t="str">
        <f t="shared" si="62"/>
        <v>organic clay</v>
      </c>
      <c r="V287" s="107">
        <f t="shared" si="63"/>
        <v>13.382856267546153</v>
      </c>
      <c r="W287" s="107">
        <f t="shared" si="64"/>
        <v>18.118973788863318</v>
      </c>
      <c r="X287" s="107">
        <f t="shared" si="65"/>
        <v>30</v>
      </c>
    </row>
    <row r="288" spans="1:24" x14ac:dyDescent="0.2">
      <c r="A288">
        <v>5.7</v>
      </c>
      <c r="B288">
        <v>0.17</v>
      </c>
      <c r="C288">
        <v>-1</v>
      </c>
      <c r="D288">
        <v>138</v>
      </c>
      <c r="E288" s="102">
        <v>0.6</v>
      </c>
      <c r="F288" s="102">
        <f t="shared" si="53"/>
        <v>1</v>
      </c>
      <c r="G288" s="102">
        <f t="shared" si="54"/>
        <v>225.2</v>
      </c>
      <c r="H288" s="102">
        <f>+A289-A288</f>
        <v>1.9999999999999574E-2</v>
      </c>
      <c r="I288" s="102">
        <f>+A288+H288/2</f>
        <v>5.71</v>
      </c>
      <c r="J288" s="102">
        <f t="shared" si="55"/>
        <v>19</v>
      </c>
      <c r="K288" s="102">
        <f t="shared" si="56"/>
        <v>108.49</v>
      </c>
      <c r="L288" s="102">
        <f t="shared" si="57"/>
        <v>11.163779999999999</v>
      </c>
      <c r="M288" s="105">
        <f t="shared" si="58"/>
        <v>97.326219999999992</v>
      </c>
      <c r="N288" s="105">
        <f>AVERAGE(B288:B289)*1000</f>
        <v>170</v>
      </c>
      <c r="O288" s="105">
        <f>AVERAGE(G288:G289)</f>
        <v>225.2</v>
      </c>
      <c r="P288" s="105">
        <f>AVERAGE(F288:F289)</f>
        <v>1</v>
      </c>
      <c r="Q288" s="105">
        <f>AVERAGE(D288:D289)</f>
        <v>138</v>
      </c>
      <c r="R288" s="106">
        <f t="shared" si="59"/>
        <v>1.1991629799246288</v>
      </c>
      <c r="S288" s="105">
        <f t="shared" si="60"/>
        <v>0.85682460800274185</v>
      </c>
      <c r="T288" s="105">
        <f t="shared" si="61"/>
        <v>3.58174074729618</v>
      </c>
      <c r="U288" s="39" t="str">
        <f t="shared" si="62"/>
        <v>clays</v>
      </c>
      <c r="V288" s="107">
        <f t="shared" si="63"/>
        <v>13.715928676443419</v>
      </c>
      <c r="W288" s="107">
        <f t="shared" si="64"/>
        <v>18.467660339515938</v>
      </c>
      <c r="X288" s="107">
        <f t="shared" si="65"/>
        <v>30</v>
      </c>
    </row>
    <row r="289" spans="1:24" x14ac:dyDescent="0.2">
      <c r="A289">
        <v>5.72</v>
      </c>
      <c r="B289">
        <v>0.17</v>
      </c>
      <c r="C289">
        <v>-1</v>
      </c>
      <c r="D289">
        <v>138</v>
      </c>
      <c r="E289" s="102">
        <v>0.6</v>
      </c>
      <c r="F289" s="102">
        <f t="shared" si="53"/>
        <v>1</v>
      </c>
      <c r="G289" s="102">
        <f t="shared" si="54"/>
        <v>225.2</v>
      </c>
      <c r="H289" s="102">
        <f>+A290-A289</f>
        <v>2.0000000000000462E-2</v>
      </c>
      <c r="I289" s="102">
        <f>+A289+H289/2</f>
        <v>5.73</v>
      </c>
      <c r="J289" s="102">
        <f t="shared" si="55"/>
        <v>19</v>
      </c>
      <c r="K289" s="102">
        <f t="shared" si="56"/>
        <v>108.87</v>
      </c>
      <c r="L289" s="102">
        <f t="shared" si="57"/>
        <v>11.359980000000004</v>
      </c>
      <c r="M289" s="105">
        <f t="shared" si="58"/>
        <v>97.510019999999997</v>
      </c>
      <c r="N289" s="105">
        <f>AVERAGE(B289:B290)*1000</f>
        <v>170</v>
      </c>
      <c r="O289" s="105">
        <f>AVERAGE(G289:G290)</f>
        <v>225.6</v>
      </c>
      <c r="P289" s="105">
        <f>AVERAGE(F289:F290)</f>
        <v>1</v>
      </c>
      <c r="Q289" s="105">
        <f>AVERAGE(D289:D290)</f>
        <v>139</v>
      </c>
      <c r="R289" s="106">
        <f t="shared" si="59"/>
        <v>1.1971077433888333</v>
      </c>
      <c r="S289" s="105">
        <f t="shared" si="60"/>
        <v>0.85667780347811195</v>
      </c>
      <c r="T289" s="105">
        <f t="shared" si="61"/>
        <v>3.5824221330296502</v>
      </c>
      <c r="U289" s="39" t="str">
        <f t="shared" si="62"/>
        <v>clays</v>
      </c>
      <c r="V289" s="107">
        <f t="shared" si="63"/>
        <v>13.71494680521114</v>
      </c>
      <c r="W289" s="107">
        <f t="shared" si="64"/>
        <v>18.459465640091107</v>
      </c>
      <c r="X289" s="107">
        <f t="shared" si="65"/>
        <v>30</v>
      </c>
    </row>
    <row r="290" spans="1:24" x14ac:dyDescent="0.2">
      <c r="A290">
        <v>5.74</v>
      </c>
      <c r="B290">
        <v>0.17</v>
      </c>
      <c r="C290">
        <v>-1</v>
      </c>
      <c r="D290">
        <v>140</v>
      </c>
      <c r="E290" s="102">
        <v>0.6</v>
      </c>
      <c r="F290" s="102">
        <f t="shared" si="53"/>
        <v>1</v>
      </c>
      <c r="G290" s="102">
        <f t="shared" si="54"/>
        <v>226</v>
      </c>
      <c r="H290" s="102">
        <f>+A291-A290</f>
        <v>1.9999999999999574E-2</v>
      </c>
      <c r="I290" s="102">
        <f>+A290+H290/2</f>
        <v>5.75</v>
      </c>
      <c r="J290" s="102">
        <f t="shared" si="55"/>
        <v>19</v>
      </c>
      <c r="K290" s="102">
        <f t="shared" si="56"/>
        <v>109.25</v>
      </c>
      <c r="L290" s="102">
        <f t="shared" si="57"/>
        <v>11.556179999999999</v>
      </c>
      <c r="M290" s="105">
        <f t="shared" si="58"/>
        <v>97.693820000000002</v>
      </c>
      <c r="N290" s="105">
        <f>AVERAGE(B290:B291)*1000</f>
        <v>170</v>
      </c>
      <c r="O290" s="105">
        <f>AVERAGE(G290:G291)</f>
        <v>226.2</v>
      </c>
      <c r="P290" s="105">
        <f>AVERAGE(F290:F291)</f>
        <v>1</v>
      </c>
      <c r="Q290" s="105">
        <f>AVERAGE(D290:D291)</f>
        <v>140.5</v>
      </c>
      <c r="R290" s="106">
        <f t="shared" si="59"/>
        <v>1.1971074526515595</v>
      </c>
      <c r="S290" s="105">
        <f t="shared" si="60"/>
        <v>0.85506626763574189</v>
      </c>
      <c r="T290" s="105">
        <f t="shared" si="61"/>
        <v>3.5821591689952008</v>
      </c>
      <c r="U290" s="39" t="str">
        <f t="shared" si="62"/>
        <v>clays</v>
      </c>
      <c r="V290" s="107">
        <f t="shared" si="63"/>
        <v>13.721716852873451</v>
      </c>
      <c r="W290" s="107">
        <f t="shared" si="64"/>
        <v>18.459464479859953</v>
      </c>
      <c r="X290" s="107">
        <f t="shared" si="65"/>
        <v>30</v>
      </c>
    </row>
    <row r="291" spans="1:24" x14ac:dyDescent="0.2">
      <c r="A291">
        <v>5.76</v>
      </c>
      <c r="B291">
        <v>0.17</v>
      </c>
      <c r="C291">
        <v>-1</v>
      </c>
      <c r="D291">
        <v>141</v>
      </c>
      <c r="E291" s="102">
        <v>0.6</v>
      </c>
      <c r="F291" s="102">
        <f t="shared" si="53"/>
        <v>1</v>
      </c>
      <c r="G291" s="102">
        <f t="shared" si="54"/>
        <v>226.4</v>
      </c>
      <c r="H291" s="102">
        <f>+A292-A291</f>
        <v>2.0000000000000462E-2</v>
      </c>
      <c r="I291" s="102">
        <f>+A291+H291/2</f>
        <v>5.77</v>
      </c>
      <c r="J291" s="102">
        <f t="shared" si="55"/>
        <v>19</v>
      </c>
      <c r="K291" s="102">
        <f t="shared" si="56"/>
        <v>109.63</v>
      </c>
      <c r="L291" s="102">
        <f t="shared" si="57"/>
        <v>11.752379999999995</v>
      </c>
      <c r="M291" s="105">
        <f t="shared" si="58"/>
        <v>97.877620000000007</v>
      </c>
      <c r="N291" s="105">
        <f>AVERAGE(B291:B292)*1000</f>
        <v>170</v>
      </c>
      <c r="O291" s="105">
        <f>AVERAGE(G291:G292)</f>
        <v>227.2</v>
      </c>
      <c r="P291" s="105">
        <f>AVERAGE(F291:F292)</f>
        <v>1</v>
      </c>
      <c r="Q291" s="105">
        <f>AVERAGE(D291:D292)</f>
        <v>143</v>
      </c>
      <c r="R291" s="106">
        <f t="shared" si="59"/>
        <v>1.2011938990751918</v>
      </c>
      <c r="S291" s="105">
        <f t="shared" si="60"/>
        <v>0.8505571149102662</v>
      </c>
      <c r="T291" s="105">
        <f t="shared" si="61"/>
        <v>3.5800197356361991</v>
      </c>
      <c r="U291" s="39" t="str">
        <f t="shared" si="62"/>
        <v>clays</v>
      </c>
      <c r="V291" s="107">
        <f t="shared" si="63"/>
        <v>13.743888721192787</v>
      </c>
      <c r="W291" s="107">
        <f t="shared" si="64"/>
        <v>18.475744295017009</v>
      </c>
      <c r="X291" s="107">
        <f t="shared" si="65"/>
        <v>30</v>
      </c>
    </row>
    <row r="292" spans="1:24" x14ac:dyDescent="0.2">
      <c r="A292">
        <v>5.78</v>
      </c>
      <c r="B292">
        <v>0.17</v>
      </c>
      <c r="C292">
        <v>-1</v>
      </c>
      <c r="D292">
        <v>145</v>
      </c>
      <c r="E292" s="102">
        <v>0.6</v>
      </c>
      <c r="F292" s="102">
        <f t="shared" si="53"/>
        <v>1</v>
      </c>
      <c r="G292" s="102">
        <f t="shared" si="54"/>
        <v>228</v>
      </c>
      <c r="H292" s="102">
        <f>+A293-A292</f>
        <v>1.9999999999999574E-2</v>
      </c>
      <c r="I292" s="102">
        <f>+A292+H292/2</f>
        <v>5.79</v>
      </c>
      <c r="J292" s="102">
        <f t="shared" si="55"/>
        <v>19</v>
      </c>
      <c r="K292" s="102">
        <f t="shared" si="56"/>
        <v>110.01</v>
      </c>
      <c r="L292" s="102">
        <f t="shared" si="57"/>
        <v>11.94858</v>
      </c>
      <c r="M292" s="105">
        <f t="shared" si="58"/>
        <v>98.061419999999998</v>
      </c>
      <c r="N292" s="105">
        <f>AVERAGE(B292:B293)*1000</f>
        <v>179.5</v>
      </c>
      <c r="O292" s="105">
        <f>AVERAGE(G292:G293)</f>
        <v>238.1</v>
      </c>
      <c r="P292" s="105">
        <f>AVERAGE(F292:F293)</f>
        <v>1</v>
      </c>
      <c r="Q292" s="105">
        <f>AVERAGE(D292:D293)</f>
        <v>146.5</v>
      </c>
      <c r="R292" s="106">
        <f t="shared" si="59"/>
        <v>1.3062221615799565</v>
      </c>
      <c r="S292" s="105">
        <f t="shared" si="60"/>
        <v>0.78070106956046548</v>
      </c>
      <c r="T292" s="105">
        <f t="shared" si="61"/>
        <v>3.5336700492283364</v>
      </c>
      <c r="U292" s="39" t="str">
        <f t="shared" si="62"/>
        <v>clays</v>
      </c>
      <c r="V292" s="107">
        <f t="shared" si="63"/>
        <v>14.137170732078207</v>
      </c>
      <c r="W292" s="107">
        <f t="shared" si="64"/>
        <v>18.876187525787124</v>
      </c>
      <c r="X292" s="107">
        <f t="shared" si="65"/>
        <v>30</v>
      </c>
    </row>
    <row r="293" spans="1:24" x14ac:dyDescent="0.2">
      <c r="A293">
        <v>5.8</v>
      </c>
      <c r="B293">
        <v>0.189</v>
      </c>
      <c r="C293">
        <v>-1</v>
      </c>
      <c r="D293">
        <v>148</v>
      </c>
      <c r="E293" s="102">
        <v>0.6</v>
      </c>
      <c r="F293" s="102">
        <f t="shared" si="53"/>
        <v>1</v>
      </c>
      <c r="G293" s="102">
        <f t="shared" si="54"/>
        <v>248.2</v>
      </c>
      <c r="H293" s="102">
        <f>+A294-A293</f>
        <v>2.0000000000000462E-2</v>
      </c>
      <c r="I293" s="102">
        <f>+A293+H293/2</f>
        <v>5.8100000000000005</v>
      </c>
      <c r="J293" s="102">
        <f t="shared" si="55"/>
        <v>19</v>
      </c>
      <c r="K293" s="102">
        <f t="shared" si="56"/>
        <v>110.39000000000001</v>
      </c>
      <c r="L293" s="102">
        <f t="shared" si="57"/>
        <v>12.144780000000004</v>
      </c>
      <c r="M293" s="105">
        <f t="shared" si="58"/>
        <v>98.245220000000018</v>
      </c>
      <c r="N293" s="105">
        <f>AVERAGE(B293:B294)*1000</f>
        <v>189</v>
      </c>
      <c r="O293" s="105">
        <f>AVERAGE(G293:G294)</f>
        <v>248.6</v>
      </c>
      <c r="P293" s="105">
        <f>AVERAGE(F293:F294)</f>
        <v>1</v>
      </c>
      <c r="Q293" s="105">
        <f>AVERAGE(D293:D294)</f>
        <v>149</v>
      </c>
      <c r="R293" s="106">
        <f t="shared" si="59"/>
        <v>1.4067859993595613</v>
      </c>
      <c r="S293" s="105">
        <f t="shared" si="60"/>
        <v>0.72353664713117727</v>
      </c>
      <c r="T293" s="105">
        <f t="shared" si="61"/>
        <v>3.4927645230380828</v>
      </c>
      <c r="U293" s="39" t="str">
        <f t="shared" si="62"/>
        <v>clays</v>
      </c>
      <c r="V293" s="107">
        <f t="shared" si="63"/>
        <v>14.496894357045781</v>
      </c>
      <c r="W293" s="107">
        <f t="shared" si="64"/>
        <v>19.230508412205296</v>
      </c>
      <c r="X293" s="107">
        <f t="shared" si="65"/>
        <v>30</v>
      </c>
    </row>
    <row r="294" spans="1:24" x14ac:dyDescent="0.2">
      <c r="A294">
        <v>5.82</v>
      </c>
      <c r="B294">
        <v>0.189</v>
      </c>
      <c r="C294">
        <v>-1</v>
      </c>
      <c r="D294">
        <v>150</v>
      </c>
      <c r="E294" s="102">
        <v>0.6</v>
      </c>
      <c r="F294" s="102">
        <f t="shared" si="53"/>
        <v>1</v>
      </c>
      <c r="G294" s="102">
        <f t="shared" si="54"/>
        <v>249</v>
      </c>
      <c r="H294" s="102">
        <f>+A295-A294</f>
        <v>1.9999999999999574E-2</v>
      </c>
      <c r="I294" s="102">
        <f>+A294+H294/2</f>
        <v>5.83</v>
      </c>
      <c r="J294" s="102">
        <f t="shared" si="55"/>
        <v>19</v>
      </c>
      <c r="K294" s="102">
        <f t="shared" si="56"/>
        <v>110.77</v>
      </c>
      <c r="L294" s="102">
        <f t="shared" si="57"/>
        <v>12.34098</v>
      </c>
      <c r="M294" s="105">
        <f t="shared" si="58"/>
        <v>98.429019999999994</v>
      </c>
      <c r="N294" s="105">
        <f>AVERAGE(B294:B295)*1000</f>
        <v>189</v>
      </c>
      <c r="O294" s="105">
        <f>AVERAGE(G294:G295)</f>
        <v>249</v>
      </c>
      <c r="P294" s="105">
        <f>AVERAGE(F294:F295)</f>
        <v>1</v>
      </c>
      <c r="Q294" s="105">
        <f>AVERAGE(D294:D295)</f>
        <v>150</v>
      </c>
      <c r="R294" s="106">
        <f t="shared" si="59"/>
        <v>1.404362250076248</v>
      </c>
      <c r="S294" s="105">
        <f t="shared" si="60"/>
        <v>0.72343196122404674</v>
      </c>
      <c r="T294" s="105">
        <f t="shared" si="61"/>
        <v>3.4934573414712444</v>
      </c>
      <c r="U294" s="39" t="str">
        <f t="shared" si="62"/>
        <v>clays</v>
      </c>
      <c r="V294" s="107">
        <f t="shared" si="63"/>
        <v>14.494620511838692</v>
      </c>
      <c r="W294" s="107">
        <f t="shared" si="64"/>
        <v>19.222270615992791</v>
      </c>
      <c r="X294" s="107">
        <f t="shared" si="65"/>
        <v>30</v>
      </c>
    </row>
    <row r="295" spans="1:24" x14ac:dyDescent="0.2">
      <c r="A295">
        <v>5.84</v>
      </c>
      <c r="B295">
        <v>0.189</v>
      </c>
      <c r="C295">
        <v>-1</v>
      </c>
      <c r="D295">
        <v>150</v>
      </c>
      <c r="E295" s="102">
        <v>0.6</v>
      </c>
      <c r="F295" s="102">
        <f t="shared" si="53"/>
        <v>1</v>
      </c>
      <c r="G295" s="102">
        <f t="shared" si="54"/>
        <v>249</v>
      </c>
      <c r="H295" s="102">
        <f>+A296-A295</f>
        <v>2.0000000000000462E-2</v>
      </c>
      <c r="I295" s="102">
        <f>+A295+H295/2</f>
        <v>5.85</v>
      </c>
      <c r="J295" s="102">
        <f t="shared" si="55"/>
        <v>19</v>
      </c>
      <c r="K295" s="102">
        <f t="shared" si="56"/>
        <v>111.14999999999999</v>
      </c>
      <c r="L295" s="102">
        <f t="shared" si="57"/>
        <v>12.537179999999996</v>
      </c>
      <c r="M295" s="105">
        <f t="shared" si="58"/>
        <v>98.612819999999999</v>
      </c>
      <c r="N295" s="105">
        <f>AVERAGE(B295:B296)*1000</f>
        <v>189</v>
      </c>
      <c r="O295" s="105">
        <f>AVERAGE(G295:G296)</f>
        <v>249.2</v>
      </c>
      <c r="P295" s="105">
        <f>AVERAGE(F295:F296)</f>
        <v>1</v>
      </c>
      <c r="Q295" s="105">
        <f>AVERAGE(D295:D296)</f>
        <v>150.5</v>
      </c>
      <c r="R295" s="106">
        <f t="shared" si="59"/>
        <v>1.3999194019601104</v>
      </c>
      <c r="S295" s="105">
        <f t="shared" si="60"/>
        <v>0.72437522636725815</v>
      </c>
      <c r="T295" s="105">
        <f t="shared" si="61"/>
        <v>3.4949409728098186</v>
      </c>
      <c r="U295" s="39" t="str">
        <f t="shared" si="62"/>
        <v>clays</v>
      </c>
      <c r="V295" s="107">
        <f t="shared" si="63"/>
        <v>14.485374587038306</v>
      </c>
      <c r="W295" s="107">
        <f t="shared" si="64"/>
        <v>19.207133358741025</v>
      </c>
      <c r="X295" s="107">
        <f t="shared" si="65"/>
        <v>30</v>
      </c>
    </row>
    <row r="296" spans="1:24" x14ac:dyDescent="0.2">
      <c r="A296">
        <v>5.86</v>
      </c>
      <c r="B296">
        <v>0.189</v>
      </c>
      <c r="C296">
        <v>-1</v>
      </c>
      <c r="D296">
        <v>151</v>
      </c>
      <c r="E296" s="102">
        <v>0.6</v>
      </c>
      <c r="F296" s="102">
        <f t="shared" si="53"/>
        <v>1</v>
      </c>
      <c r="G296" s="102">
        <f t="shared" si="54"/>
        <v>249.4</v>
      </c>
      <c r="H296" s="102">
        <f>+A297-A296</f>
        <v>1.9999999999999574E-2</v>
      </c>
      <c r="I296" s="102">
        <f>+A296+H296/2</f>
        <v>5.87</v>
      </c>
      <c r="J296" s="102">
        <f t="shared" si="55"/>
        <v>19</v>
      </c>
      <c r="K296" s="102">
        <f t="shared" si="56"/>
        <v>111.53</v>
      </c>
      <c r="L296" s="102">
        <f t="shared" si="57"/>
        <v>12.73338</v>
      </c>
      <c r="M296" s="105">
        <f t="shared" si="58"/>
        <v>98.796620000000004</v>
      </c>
      <c r="N296" s="105">
        <f>AVERAGE(B296:B297)*1000</f>
        <v>198.5</v>
      </c>
      <c r="O296" s="105">
        <f>AVERAGE(G296:G297)</f>
        <v>259.7</v>
      </c>
      <c r="P296" s="105">
        <f>AVERAGE(F296:F297)</f>
        <v>1</v>
      </c>
      <c r="Q296" s="105">
        <f>AVERAGE(D296:D297)</f>
        <v>153</v>
      </c>
      <c r="R296" s="106">
        <f t="shared" si="59"/>
        <v>1.4997476634322104</v>
      </c>
      <c r="S296" s="105">
        <f t="shared" si="60"/>
        <v>0.67490045218330297</v>
      </c>
      <c r="T296" s="105">
        <f t="shared" si="61"/>
        <v>3.457053677121297</v>
      </c>
      <c r="U296" s="39" t="str">
        <f t="shared" si="62"/>
        <v>clays</v>
      </c>
      <c r="V296" s="107">
        <f t="shared" si="63"/>
        <v>14.827730560681884</v>
      </c>
      <c r="W296" s="107">
        <f t="shared" si="64"/>
        <v>19.536200133895839</v>
      </c>
      <c r="X296" s="107">
        <f t="shared" si="65"/>
        <v>30</v>
      </c>
    </row>
    <row r="297" spans="1:24" x14ac:dyDescent="0.2">
      <c r="A297">
        <v>5.88</v>
      </c>
      <c r="B297">
        <v>0.20799999999999999</v>
      </c>
      <c r="C297">
        <v>-1</v>
      </c>
      <c r="D297">
        <v>155</v>
      </c>
      <c r="E297" s="102">
        <v>0.6</v>
      </c>
      <c r="F297" s="102">
        <f t="shared" si="53"/>
        <v>1</v>
      </c>
      <c r="G297" s="102">
        <f t="shared" si="54"/>
        <v>270</v>
      </c>
      <c r="H297" s="102">
        <f>+A298-A297</f>
        <v>2.0000000000000462E-2</v>
      </c>
      <c r="I297" s="102">
        <f>+A297+H297/2</f>
        <v>5.8900000000000006</v>
      </c>
      <c r="J297" s="102">
        <f t="shared" si="55"/>
        <v>19</v>
      </c>
      <c r="K297" s="102">
        <f t="shared" si="56"/>
        <v>111.91000000000001</v>
      </c>
      <c r="L297" s="102">
        <f t="shared" si="57"/>
        <v>12.929580000000005</v>
      </c>
      <c r="M297" s="105">
        <f t="shared" si="58"/>
        <v>98.980420000000009</v>
      </c>
      <c r="N297" s="105">
        <f>AVERAGE(B297:B298)*1000</f>
        <v>217.5</v>
      </c>
      <c r="O297" s="105">
        <f>AVERAGE(G297:G298)</f>
        <v>279.7</v>
      </c>
      <c r="P297" s="105">
        <f>AVERAGE(F297:F298)</f>
        <v>1</v>
      </c>
      <c r="Q297" s="105">
        <f>AVERAGE(D297:D298)</f>
        <v>155.5</v>
      </c>
      <c r="R297" s="106">
        <f t="shared" si="59"/>
        <v>1.6951837545243791</v>
      </c>
      <c r="S297" s="105">
        <f t="shared" si="60"/>
        <v>0.59598307408069617</v>
      </c>
      <c r="T297" s="105">
        <f t="shared" si="61"/>
        <v>3.3901572876641728</v>
      </c>
      <c r="U297" s="39" t="str">
        <f t="shared" si="62"/>
        <v>clays</v>
      </c>
      <c r="V297" s="107">
        <f t="shared" si="63"/>
        <v>15.453268941724152</v>
      </c>
      <c r="W297" s="107">
        <f t="shared" si="64"/>
        <v>20.121384599172504</v>
      </c>
      <c r="X297" s="107">
        <f t="shared" si="65"/>
        <v>30</v>
      </c>
    </row>
    <row r="298" spans="1:24" x14ac:dyDescent="0.2">
      <c r="A298">
        <v>5.9</v>
      </c>
      <c r="B298">
        <v>0.22700000000000001</v>
      </c>
      <c r="C298">
        <v>-1</v>
      </c>
      <c r="D298">
        <v>156</v>
      </c>
      <c r="E298" s="102">
        <v>0.6</v>
      </c>
      <c r="F298" s="102">
        <f t="shared" si="53"/>
        <v>1</v>
      </c>
      <c r="G298" s="102">
        <f t="shared" si="54"/>
        <v>289.39999999999998</v>
      </c>
      <c r="H298" s="102">
        <f>+A299-A298</f>
        <v>1.9999999999999574E-2</v>
      </c>
      <c r="I298" s="102">
        <f>+A298+H298/2</f>
        <v>5.91</v>
      </c>
      <c r="J298" s="102">
        <f t="shared" si="55"/>
        <v>19</v>
      </c>
      <c r="K298" s="102">
        <f t="shared" si="56"/>
        <v>112.29</v>
      </c>
      <c r="L298" s="102">
        <f t="shared" si="57"/>
        <v>13.125780000000001</v>
      </c>
      <c r="M298" s="105">
        <f t="shared" si="58"/>
        <v>99.16422</v>
      </c>
      <c r="N298" s="105">
        <f>AVERAGE(B298:B299)*1000</f>
        <v>236.5</v>
      </c>
      <c r="O298" s="105">
        <f>AVERAGE(G298:G299)</f>
        <v>299.5</v>
      </c>
      <c r="P298" s="105">
        <f>AVERAGE(F298:F299)</f>
        <v>1</v>
      </c>
      <c r="Q298" s="105">
        <f>AVERAGE(D298:D299)</f>
        <v>157.5</v>
      </c>
      <c r="R298" s="106">
        <f t="shared" si="59"/>
        <v>1.8878785110193976</v>
      </c>
      <c r="S298" s="105">
        <f t="shared" si="60"/>
        <v>0.53415950002670798</v>
      </c>
      <c r="T298" s="105">
        <f t="shared" si="61"/>
        <v>3.3316485492360903</v>
      </c>
      <c r="U298" s="39" t="str">
        <f t="shared" si="62"/>
        <v>clays</v>
      </c>
      <c r="V298" s="107">
        <f t="shared" si="63"/>
        <v>16.025420660717362</v>
      </c>
      <c r="W298" s="107">
        <f t="shared" si="64"/>
        <v>20.635714474006935</v>
      </c>
      <c r="X298" s="107">
        <f t="shared" si="65"/>
        <v>30</v>
      </c>
    </row>
    <row r="299" spans="1:24" x14ac:dyDescent="0.2">
      <c r="A299">
        <v>5.92</v>
      </c>
      <c r="B299">
        <v>0.246</v>
      </c>
      <c r="C299">
        <v>-1</v>
      </c>
      <c r="D299">
        <v>159</v>
      </c>
      <c r="E299" s="102">
        <v>0.6</v>
      </c>
      <c r="F299" s="102">
        <f t="shared" si="53"/>
        <v>1</v>
      </c>
      <c r="G299" s="102">
        <f t="shared" si="54"/>
        <v>309.60000000000002</v>
      </c>
      <c r="H299" s="102">
        <f>+A300-A299</f>
        <v>2.0000000000000462E-2</v>
      </c>
      <c r="I299" s="102">
        <f>+A299+H299/2</f>
        <v>5.93</v>
      </c>
      <c r="J299" s="102">
        <f t="shared" si="55"/>
        <v>19</v>
      </c>
      <c r="K299" s="102">
        <f t="shared" si="56"/>
        <v>112.66999999999999</v>
      </c>
      <c r="L299" s="102">
        <f t="shared" si="57"/>
        <v>13.321979999999996</v>
      </c>
      <c r="M299" s="105">
        <f t="shared" si="58"/>
        <v>99.348019999999991</v>
      </c>
      <c r="N299" s="105">
        <f>AVERAGE(B299:B300)*1000</f>
        <v>246</v>
      </c>
      <c r="O299" s="105">
        <f>AVERAGE(G299:G300)</f>
        <v>309</v>
      </c>
      <c r="P299" s="105">
        <f>AVERAGE(F299:F300)</f>
        <v>1</v>
      </c>
      <c r="Q299" s="105">
        <f>AVERAGE(D299:D300)</f>
        <v>157.5</v>
      </c>
      <c r="R299" s="106">
        <f t="shared" si="59"/>
        <v>1.9761843265723869</v>
      </c>
      <c r="S299" s="105">
        <f t="shared" si="60"/>
        <v>0.50934650842968465</v>
      </c>
      <c r="T299" s="105">
        <f t="shared" si="61"/>
        <v>3.3067695859006005</v>
      </c>
      <c r="U299" s="39" t="str">
        <f t="shared" si="62"/>
        <v>clays</v>
      </c>
      <c r="V299" s="107">
        <f t="shared" si="63"/>
        <v>16.276966293040601</v>
      </c>
      <c r="W299" s="107">
        <f t="shared" si="64"/>
        <v>20.854101955661076</v>
      </c>
      <c r="X299" s="107">
        <f t="shared" si="65"/>
        <v>30</v>
      </c>
    </row>
    <row r="300" spans="1:24" x14ac:dyDescent="0.2">
      <c r="A300">
        <v>5.94</v>
      </c>
      <c r="B300">
        <v>0.246</v>
      </c>
      <c r="C300">
        <v>-1</v>
      </c>
      <c r="D300">
        <v>156</v>
      </c>
      <c r="E300" s="102">
        <v>0.6</v>
      </c>
      <c r="F300" s="102">
        <f t="shared" si="53"/>
        <v>1</v>
      </c>
      <c r="G300" s="102">
        <f t="shared" si="54"/>
        <v>308.39999999999998</v>
      </c>
      <c r="H300" s="102">
        <f>+A301-A300</f>
        <v>1.9999999999999574E-2</v>
      </c>
      <c r="I300" s="102">
        <f>+A300+H300/2</f>
        <v>5.95</v>
      </c>
      <c r="J300" s="102">
        <f t="shared" si="55"/>
        <v>19</v>
      </c>
      <c r="K300" s="102">
        <f t="shared" si="56"/>
        <v>113.05</v>
      </c>
      <c r="L300" s="102">
        <f t="shared" si="57"/>
        <v>13.518180000000001</v>
      </c>
      <c r="M300" s="105">
        <f t="shared" si="58"/>
        <v>99.531819999999996</v>
      </c>
      <c r="N300" s="105">
        <f>AVERAGE(B300:B301)*1000</f>
        <v>255.5</v>
      </c>
      <c r="O300" s="105">
        <f>AVERAGE(G300:G301)</f>
        <v>315.7</v>
      </c>
      <c r="P300" s="105">
        <f>AVERAGE(F300:F301)</f>
        <v>1.5</v>
      </c>
      <c r="Q300" s="105">
        <f>AVERAGE(D300:D301)</f>
        <v>150.5</v>
      </c>
      <c r="R300" s="106">
        <f t="shared" si="59"/>
        <v>2.0360322960034285</v>
      </c>
      <c r="S300" s="105">
        <f t="shared" si="60"/>
        <v>0.74019245003700962</v>
      </c>
      <c r="T300" s="105">
        <f t="shared" si="61"/>
        <v>3.3436438473692545</v>
      </c>
      <c r="U300" s="39" t="str">
        <f t="shared" si="62"/>
        <v>clays</v>
      </c>
      <c r="V300" s="107">
        <f t="shared" si="63"/>
        <v>16.444471889400283</v>
      </c>
      <c r="W300" s="107">
        <f t="shared" si="64"/>
        <v>20.996631288560057</v>
      </c>
      <c r="X300" s="107">
        <f t="shared" si="65"/>
        <v>30</v>
      </c>
    </row>
    <row r="301" spans="1:24" x14ac:dyDescent="0.2">
      <c r="A301">
        <v>5.96</v>
      </c>
      <c r="B301">
        <v>0.26500000000000001</v>
      </c>
      <c r="C301">
        <v>-2</v>
      </c>
      <c r="D301">
        <v>145</v>
      </c>
      <c r="E301" s="102">
        <v>0.6</v>
      </c>
      <c r="F301" s="102">
        <f t="shared" si="53"/>
        <v>2</v>
      </c>
      <c r="G301" s="102">
        <f t="shared" si="54"/>
        <v>323</v>
      </c>
      <c r="H301" s="102">
        <f>+A302-A301</f>
        <v>2.0000000000000462E-2</v>
      </c>
      <c r="I301" s="102">
        <f>+A301+H301/2</f>
        <v>5.9700000000000006</v>
      </c>
      <c r="J301" s="102">
        <f t="shared" si="55"/>
        <v>19</v>
      </c>
      <c r="K301" s="102">
        <f t="shared" si="56"/>
        <v>113.43</v>
      </c>
      <c r="L301" s="102">
        <f t="shared" si="57"/>
        <v>13.714380000000006</v>
      </c>
      <c r="M301" s="105">
        <f t="shared" si="58"/>
        <v>99.715620000000001</v>
      </c>
      <c r="N301" s="105">
        <f>AVERAGE(B301:B302)*1000</f>
        <v>255.5</v>
      </c>
      <c r="O301" s="105">
        <f>AVERAGE(G301:G302)</f>
        <v>307.7</v>
      </c>
      <c r="P301" s="105">
        <f>AVERAGE(F301:F302)</f>
        <v>1.5</v>
      </c>
      <c r="Q301" s="105">
        <f>AVERAGE(D301:D302)</f>
        <v>130.5</v>
      </c>
      <c r="R301" s="106">
        <f t="shared" si="59"/>
        <v>1.9482404060667724</v>
      </c>
      <c r="S301" s="105">
        <f t="shared" si="60"/>
        <v>0.77212127451485058</v>
      </c>
      <c r="T301" s="105">
        <f t="shared" si="61"/>
        <v>3.3677352541752996</v>
      </c>
      <c r="U301" s="39" t="str">
        <f t="shared" si="62"/>
        <v>clays</v>
      </c>
      <c r="V301" s="107">
        <f t="shared" si="63"/>
        <v>16.209300197120118</v>
      </c>
      <c r="W301" s="107">
        <f t="shared" si="64"/>
        <v>20.786068008999575</v>
      </c>
      <c r="X301" s="107">
        <f t="shared" si="65"/>
        <v>30</v>
      </c>
    </row>
    <row r="302" spans="1:24" x14ac:dyDescent="0.2">
      <c r="A302">
        <v>5.98</v>
      </c>
      <c r="B302">
        <v>0.246</v>
      </c>
      <c r="C302">
        <v>-1</v>
      </c>
      <c r="D302">
        <v>116</v>
      </c>
      <c r="E302" s="102">
        <v>0.6</v>
      </c>
      <c r="F302" s="102">
        <f t="shared" si="53"/>
        <v>1</v>
      </c>
      <c r="G302" s="102">
        <f t="shared" si="54"/>
        <v>292.39999999999998</v>
      </c>
      <c r="H302" s="102">
        <f>+A303-A302</f>
        <v>1.9999999999999574E-2</v>
      </c>
      <c r="I302" s="102">
        <f>+A302+H302/2</f>
        <v>5.99</v>
      </c>
      <c r="J302" s="102">
        <f t="shared" si="55"/>
        <v>19</v>
      </c>
      <c r="K302" s="102">
        <f t="shared" si="56"/>
        <v>113.81</v>
      </c>
      <c r="L302" s="102">
        <f t="shared" si="57"/>
        <v>13.910580000000003</v>
      </c>
      <c r="M302" s="105">
        <f t="shared" si="58"/>
        <v>99.899419999999992</v>
      </c>
      <c r="N302" s="105">
        <f>AVERAGE(B302:B303)*1000</f>
        <v>226.99999999999997</v>
      </c>
      <c r="O302" s="105">
        <f>AVERAGE(G302:G303)</f>
        <v>273.39999999999998</v>
      </c>
      <c r="P302" s="105">
        <f>AVERAGE(F302:F303)</f>
        <v>1</v>
      </c>
      <c r="Q302" s="105">
        <f>AVERAGE(D302:D303)</f>
        <v>116</v>
      </c>
      <c r="R302" s="106">
        <f t="shared" si="59"/>
        <v>1.5975067723115908</v>
      </c>
      <c r="S302" s="105">
        <f t="shared" si="60"/>
        <v>0.62660567704743408</v>
      </c>
      <c r="T302" s="105">
        <f t="shared" si="61"/>
        <v>3.4212094352655118</v>
      </c>
      <c r="U302" s="39" t="str">
        <f t="shared" si="62"/>
        <v>clays</v>
      </c>
      <c r="V302" s="107">
        <f t="shared" si="63"/>
        <v>15.1767802280574</v>
      </c>
      <c r="W302" s="107">
        <f t="shared" si="64"/>
        <v>19.837869787331694</v>
      </c>
      <c r="X302" s="107">
        <f t="shared" si="65"/>
        <v>30</v>
      </c>
    </row>
    <row r="303" spans="1:24" x14ac:dyDescent="0.2">
      <c r="A303">
        <v>6</v>
      </c>
      <c r="B303">
        <v>0.20799999999999999</v>
      </c>
      <c r="C303">
        <v>-1</v>
      </c>
      <c r="D303">
        <v>116</v>
      </c>
      <c r="E303" s="102">
        <v>0.6</v>
      </c>
      <c r="F303" s="102">
        <f t="shared" si="53"/>
        <v>1</v>
      </c>
      <c r="G303" s="102">
        <f t="shared" si="54"/>
        <v>254.4</v>
      </c>
      <c r="H303" s="102">
        <f>+A304-A303</f>
        <v>1.9999999999999574E-2</v>
      </c>
      <c r="I303" s="102">
        <f>+A303+H303/2</f>
        <v>6.01</v>
      </c>
      <c r="J303" s="102">
        <f t="shared" si="55"/>
        <v>19</v>
      </c>
      <c r="K303" s="102">
        <f t="shared" si="56"/>
        <v>114.19</v>
      </c>
      <c r="L303" s="102">
        <f t="shared" si="57"/>
        <v>14.106779999999999</v>
      </c>
      <c r="M303" s="105">
        <f t="shared" si="58"/>
        <v>100.08322</v>
      </c>
      <c r="N303" s="105">
        <f>AVERAGE(B303:B304)*1000</f>
        <v>208</v>
      </c>
      <c r="O303" s="105">
        <f>AVERAGE(G303:G304)</f>
        <v>255</v>
      </c>
      <c r="P303" s="105">
        <f>AVERAGE(F303:F304)</f>
        <v>1</v>
      </c>
      <c r="Q303" s="105">
        <f>AVERAGE(D303:D304)</f>
        <v>117.5</v>
      </c>
      <c r="R303" s="106">
        <f t="shared" si="59"/>
        <v>1.4069291535584088</v>
      </c>
      <c r="S303" s="105">
        <f t="shared" si="60"/>
        <v>0.71017683403167386</v>
      </c>
      <c r="T303" s="105">
        <f t="shared" si="61"/>
        <v>3.4902294431298491</v>
      </c>
      <c r="U303" s="39" t="str">
        <f t="shared" si="62"/>
        <v>clays</v>
      </c>
      <c r="V303" s="107">
        <f t="shared" si="63"/>
        <v>14.556758480819415</v>
      </c>
      <c r="W303" s="107">
        <f t="shared" si="64"/>
        <v>19.230994518174274</v>
      </c>
      <c r="X303" s="107">
        <f t="shared" si="65"/>
        <v>30</v>
      </c>
    </row>
    <row r="304" spans="1:24" x14ac:dyDescent="0.2">
      <c r="A304">
        <v>6.02</v>
      </c>
      <c r="B304">
        <v>0.20799999999999999</v>
      </c>
      <c r="C304">
        <v>-1</v>
      </c>
      <c r="D304">
        <v>119</v>
      </c>
      <c r="E304" s="102">
        <v>0.6</v>
      </c>
      <c r="F304" s="102">
        <f t="shared" si="53"/>
        <v>1</v>
      </c>
      <c r="G304" s="102">
        <f t="shared" si="54"/>
        <v>255.6</v>
      </c>
      <c r="H304" s="102">
        <f>+A305-A304</f>
        <v>2.0000000000000462E-2</v>
      </c>
      <c r="I304" s="102">
        <f>+A304+H304/2</f>
        <v>6.0299999999999994</v>
      </c>
      <c r="J304" s="102">
        <f t="shared" si="55"/>
        <v>19</v>
      </c>
      <c r="K304" s="102">
        <f t="shared" si="56"/>
        <v>114.57</v>
      </c>
      <c r="L304" s="102">
        <f t="shared" si="57"/>
        <v>14.302979999999994</v>
      </c>
      <c r="M304" s="105">
        <f t="shared" si="58"/>
        <v>100.26702</v>
      </c>
      <c r="N304" s="105">
        <f>AVERAGE(B304:B305)*1000</f>
        <v>208</v>
      </c>
      <c r="O304" s="105">
        <f>AVERAGE(G304:G305)</f>
        <v>256</v>
      </c>
      <c r="P304" s="105">
        <f>AVERAGE(F304:F305)</f>
        <v>1</v>
      </c>
      <c r="Q304" s="105">
        <f>AVERAGE(D304:D305)</f>
        <v>120</v>
      </c>
      <c r="R304" s="106">
        <f t="shared" si="59"/>
        <v>1.4105335931994389</v>
      </c>
      <c r="S304" s="105">
        <f t="shared" si="60"/>
        <v>0.70706356501449474</v>
      </c>
      <c r="T304" s="105">
        <f t="shared" si="61"/>
        <v>3.4885865009735815</v>
      </c>
      <c r="U304" s="39" t="str">
        <f t="shared" si="62"/>
        <v>clays</v>
      </c>
      <c r="V304" s="107">
        <f t="shared" si="63"/>
        <v>14.574835143019587</v>
      </c>
      <c r="W304" s="107">
        <f t="shared" si="64"/>
        <v>19.24321777125888</v>
      </c>
      <c r="X304" s="107">
        <f t="shared" si="65"/>
        <v>30</v>
      </c>
    </row>
    <row r="305" spans="1:24" x14ac:dyDescent="0.2">
      <c r="A305">
        <v>6.04</v>
      </c>
      <c r="B305">
        <v>0.20799999999999999</v>
      </c>
      <c r="C305">
        <v>-1</v>
      </c>
      <c r="D305">
        <v>121</v>
      </c>
      <c r="E305" s="102">
        <v>0.6</v>
      </c>
      <c r="F305" s="102">
        <f t="shared" si="53"/>
        <v>1</v>
      </c>
      <c r="G305" s="102">
        <f t="shared" si="54"/>
        <v>256.39999999999998</v>
      </c>
      <c r="H305" s="102">
        <f>+A306-A305</f>
        <v>1.9999999999999574E-2</v>
      </c>
      <c r="I305" s="102">
        <f>+A305+H305/2</f>
        <v>6.05</v>
      </c>
      <c r="J305" s="102">
        <f t="shared" si="55"/>
        <v>19</v>
      </c>
      <c r="K305" s="102">
        <f t="shared" si="56"/>
        <v>114.95</v>
      </c>
      <c r="L305" s="102">
        <f t="shared" si="57"/>
        <v>14.499179999999999</v>
      </c>
      <c r="M305" s="105">
        <f t="shared" si="58"/>
        <v>100.45082000000001</v>
      </c>
      <c r="N305" s="105">
        <f>AVERAGE(B305:B306)*1000</f>
        <v>208</v>
      </c>
      <c r="O305" s="105">
        <f>AVERAGE(G305:G306)</f>
        <v>256.60000000000002</v>
      </c>
      <c r="P305" s="105">
        <f>AVERAGE(F305:F306)</f>
        <v>1</v>
      </c>
      <c r="Q305" s="105">
        <f>AVERAGE(D305:D306)</f>
        <v>121.5</v>
      </c>
      <c r="R305" s="106">
        <f t="shared" si="59"/>
        <v>1.41014279425494</v>
      </c>
      <c r="S305" s="105">
        <f t="shared" si="60"/>
        <v>0.70596540769502281</v>
      </c>
      <c r="T305" s="105">
        <f t="shared" si="61"/>
        <v>3.4884941751383307</v>
      </c>
      <c r="U305" s="39" t="str">
        <f t="shared" si="62"/>
        <v>clays</v>
      </c>
      <c r="V305" s="107">
        <f t="shared" si="63"/>
        <v>14.57926519558174</v>
      </c>
      <c r="W305" s="107">
        <f t="shared" si="64"/>
        <v>19.241894017781402</v>
      </c>
      <c r="X305" s="107">
        <f t="shared" si="65"/>
        <v>30</v>
      </c>
    </row>
    <row r="306" spans="1:24" x14ac:dyDescent="0.2">
      <c r="A306">
        <v>6.06</v>
      </c>
      <c r="B306">
        <v>0.20799999999999999</v>
      </c>
      <c r="C306">
        <v>-1</v>
      </c>
      <c r="D306">
        <v>122</v>
      </c>
      <c r="E306" s="102">
        <v>0.6</v>
      </c>
      <c r="F306" s="102">
        <f t="shared" si="53"/>
        <v>1</v>
      </c>
      <c r="G306" s="102">
        <f t="shared" si="54"/>
        <v>256.8</v>
      </c>
      <c r="H306" s="102">
        <f>+A307-A306</f>
        <v>2.0000000000000462E-2</v>
      </c>
      <c r="I306" s="102">
        <f>+A306+H306/2</f>
        <v>6.07</v>
      </c>
      <c r="J306" s="102">
        <f t="shared" si="55"/>
        <v>19</v>
      </c>
      <c r="K306" s="102">
        <f t="shared" si="56"/>
        <v>115.33000000000001</v>
      </c>
      <c r="L306" s="102">
        <f t="shared" si="57"/>
        <v>14.695380000000004</v>
      </c>
      <c r="M306" s="105">
        <f t="shared" si="58"/>
        <v>100.63462000000001</v>
      </c>
      <c r="N306" s="105">
        <f>AVERAGE(B306:B307)*1000</f>
        <v>208</v>
      </c>
      <c r="O306" s="105">
        <f>AVERAGE(G306:G307)</f>
        <v>256.8</v>
      </c>
      <c r="P306" s="105">
        <f>AVERAGE(F306:F307)</f>
        <v>1</v>
      </c>
      <c r="Q306" s="105">
        <f>AVERAGE(D306:D307)</f>
        <v>122</v>
      </c>
      <c r="R306" s="106">
        <f t="shared" si="59"/>
        <v>1.4057786475469374</v>
      </c>
      <c r="S306" s="105">
        <f t="shared" si="60"/>
        <v>0.70686364600268614</v>
      </c>
      <c r="T306" s="105">
        <f t="shared" si="61"/>
        <v>3.4899447797488343</v>
      </c>
      <c r="U306" s="39" t="str">
        <f t="shared" si="62"/>
        <v>clays</v>
      </c>
      <c r="V306" s="107">
        <f t="shared" si="63"/>
        <v>14.570145842897485</v>
      </c>
      <c r="W306" s="107">
        <f t="shared" si="64"/>
        <v>19.227086367574106</v>
      </c>
      <c r="X306" s="107">
        <f t="shared" si="65"/>
        <v>30</v>
      </c>
    </row>
    <row r="307" spans="1:24" x14ac:dyDescent="0.2">
      <c r="A307">
        <v>6.08</v>
      </c>
      <c r="B307">
        <v>0.20799999999999999</v>
      </c>
      <c r="C307">
        <v>-1</v>
      </c>
      <c r="D307">
        <v>122</v>
      </c>
      <c r="E307" s="102">
        <v>0.6</v>
      </c>
      <c r="F307" s="102">
        <f t="shared" si="53"/>
        <v>1</v>
      </c>
      <c r="G307" s="102">
        <f t="shared" si="54"/>
        <v>256.8</v>
      </c>
      <c r="H307" s="102">
        <f>+A308-A307</f>
        <v>1.9999999999999574E-2</v>
      </c>
      <c r="I307" s="102">
        <f>+A307+H307/2</f>
        <v>6.09</v>
      </c>
      <c r="J307" s="102">
        <f t="shared" si="55"/>
        <v>19</v>
      </c>
      <c r="K307" s="102">
        <f t="shared" si="56"/>
        <v>115.71</v>
      </c>
      <c r="L307" s="102">
        <f t="shared" si="57"/>
        <v>14.891579999999999</v>
      </c>
      <c r="M307" s="105">
        <f t="shared" si="58"/>
        <v>100.81841999999999</v>
      </c>
      <c r="N307" s="105">
        <f>AVERAGE(B307:B308)*1000</f>
        <v>208</v>
      </c>
      <c r="O307" s="105">
        <f>AVERAGE(G307:G308)</f>
        <v>257.39999999999998</v>
      </c>
      <c r="P307" s="105">
        <f>AVERAGE(F307:F308)</f>
        <v>1</v>
      </c>
      <c r="Q307" s="105">
        <f>AVERAGE(D307:D308)</f>
        <v>123.5</v>
      </c>
      <c r="R307" s="106">
        <f t="shared" si="59"/>
        <v>1.4053979421617599</v>
      </c>
      <c r="S307" s="105">
        <f t="shared" si="60"/>
        <v>0.70576610911144044</v>
      </c>
      <c r="T307" s="105">
        <f t="shared" si="61"/>
        <v>3.489850040846191</v>
      </c>
      <c r="U307" s="39" t="str">
        <f t="shared" si="62"/>
        <v>clays</v>
      </c>
      <c r="V307" s="107">
        <f t="shared" si="63"/>
        <v>14.574570862686684</v>
      </c>
      <c r="W307" s="107">
        <f t="shared" si="64"/>
        <v>19.225792446199033</v>
      </c>
      <c r="X307" s="107">
        <f t="shared" si="65"/>
        <v>30</v>
      </c>
    </row>
    <row r="308" spans="1:24" x14ac:dyDescent="0.2">
      <c r="A308">
        <v>6.1</v>
      </c>
      <c r="B308">
        <v>0.20799999999999999</v>
      </c>
      <c r="C308">
        <v>-1</v>
      </c>
      <c r="D308">
        <v>125</v>
      </c>
      <c r="E308" s="102">
        <v>0.6</v>
      </c>
      <c r="F308" s="102">
        <f t="shared" si="53"/>
        <v>1</v>
      </c>
      <c r="G308" s="102">
        <f t="shared" si="54"/>
        <v>258</v>
      </c>
      <c r="H308" s="102">
        <f>+A309-A308</f>
        <v>2.0000000000000462E-2</v>
      </c>
      <c r="I308" s="102">
        <f>+A308+H308/2</f>
        <v>6.1099999999999994</v>
      </c>
      <c r="J308" s="102">
        <f t="shared" si="55"/>
        <v>19</v>
      </c>
      <c r="K308" s="102">
        <f t="shared" si="56"/>
        <v>116.08999999999999</v>
      </c>
      <c r="L308" s="102">
        <f t="shared" si="57"/>
        <v>15.087779999999995</v>
      </c>
      <c r="M308" s="105">
        <f t="shared" si="58"/>
        <v>101.00221999999999</v>
      </c>
      <c r="N308" s="105">
        <f>AVERAGE(B308:B309)*1000</f>
        <v>217.5</v>
      </c>
      <c r="O308" s="105">
        <f>AVERAGE(G308:G309)</f>
        <v>268.3</v>
      </c>
      <c r="P308" s="105">
        <f>AVERAGE(F308:F309)</f>
        <v>1</v>
      </c>
      <c r="Q308" s="105">
        <f>AVERAGE(D308:D309)</f>
        <v>127</v>
      </c>
      <c r="R308" s="106">
        <f t="shared" si="59"/>
        <v>1.5069965788870783</v>
      </c>
      <c r="S308" s="105">
        <f t="shared" si="60"/>
        <v>0.65698705735496987</v>
      </c>
      <c r="T308" s="105">
        <f t="shared" si="61"/>
        <v>3.4515285009669938</v>
      </c>
      <c r="U308" s="39" t="str">
        <f t="shared" si="62"/>
        <v>clays</v>
      </c>
      <c r="V308" s="107">
        <f t="shared" si="63"/>
        <v>14.918760848416866</v>
      </c>
      <c r="W308" s="107">
        <f t="shared" si="64"/>
        <v>19.55923493040876</v>
      </c>
      <c r="X308" s="107">
        <f t="shared" si="65"/>
        <v>30</v>
      </c>
    </row>
    <row r="309" spans="1:24" x14ac:dyDescent="0.2">
      <c r="A309">
        <v>6.12</v>
      </c>
      <c r="B309">
        <v>0.22700000000000001</v>
      </c>
      <c r="C309">
        <v>-1</v>
      </c>
      <c r="D309">
        <v>129</v>
      </c>
      <c r="E309" s="102">
        <v>0.6</v>
      </c>
      <c r="F309" s="102">
        <f t="shared" si="53"/>
        <v>1</v>
      </c>
      <c r="G309" s="102">
        <f t="shared" si="54"/>
        <v>278.60000000000002</v>
      </c>
      <c r="H309" s="102">
        <f>+A310-A309</f>
        <v>1.9999999999999574E-2</v>
      </c>
      <c r="I309" s="102">
        <f>+A309+H309/2</f>
        <v>6.13</v>
      </c>
      <c r="J309" s="102">
        <f t="shared" si="55"/>
        <v>19</v>
      </c>
      <c r="K309" s="102">
        <f t="shared" si="56"/>
        <v>116.47</v>
      </c>
      <c r="L309" s="102">
        <f t="shared" si="57"/>
        <v>15.28398</v>
      </c>
      <c r="M309" s="105">
        <f t="shared" si="58"/>
        <v>101.18602</v>
      </c>
      <c r="N309" s="105">
        <f>AVERAGE(B309:B310)*1000</f>
        <v>217.5</v>
      </c>
      <c r="O309" s="105">
        <f>AVERAGE(G309:G310)</f>
        <v>270.5</v>
      </c>
      <c r="P309" s="105">
        <f>AVERAGE(F309:F310)</f>
        <v>1</v>
      </c>
      <c r="Q309" s="105">
        <f>AVERAGE(D309:D310)</f>
        <v>132.5</v>
      </c>
      <c r="R309" s="106">
        <f t="shared" si="59"/>
        <v>1.5222458596553161</v>
      </c>
      <c r="S309" s="105">
        <f t="shared" si="60"/>
        <v>0.64922417710835545</v>
      </c>
      <c r="T309" s="105">
        <f t="shared" si="61"/>
        <v>3.4458083181107062</v>
      </c>
      <c r="U309" s="39" t="str">
        <f t="shared" si="62"/>
        <v>clays</v>
      </c>
      <c r="V309" s="107">
        <f t="shared" si="63"/>
        <v>14.973762281177935</v>
      </c>
      <c r="W309" s="107">
        <f t="shared" si="64"/>
        <v>19.607332816433786</v>
      </c>
      <c r="X309" s="107">
        <f t="shared" si="65"/>
        <v>30</v>
      </c>
    </row>
    <row r="310" spans="1:24" x14ac:dyDescent="0.2">
      <c r="A310">
        <v>6.14</v>
      </c>
      <c r="B310">
        <v>0.20799999999999999</v>
      </c>
      <c r="C310">
        <v>-1</v>
      </c>
      <c r="D310">
        <v>136</v>
      </c>
      <c r="E310" s="102">
        <v>0.6</v>
      </c>
      <c r="F310" s="102">
        <f t="shared" si="53"/>
        <v>1</v>
      </c>
      <c r="G310" s="102">
        <f t="shared" si="54"/>
        <v>262.39999999999998</v>
      </c>
      <c r="H310" s="102">
        <f>+A311-A310</f>
        <v>2.0000000000000462E-2</v>
      </c>
      <c r="I310" s="102">
        <f>+A310+H310/2</f>
        <v>6.15</v>
      </c>
      <c r="J310" s="102">
        <f t="shared" si="55"/>
        <v>19</v>
      </c>
      <c r="K310" s="102">
        <f t="shared" si="56"/>
        <v>116.85000000000001</v>
      </c>
      <c r="L310" s="102">
        <f t="shared" si="57"/>
        <v>15.480180000000004</v>
      </c>
      <c r="M310" s="105">
        <f t="shared" si="58"/>
        <v>101.36982</v>
      </c>
      <c r="N310" s="105">
        <f>AVERAGE(B310:B311)*1000</f>
        <v>208</v>
      </c>
      <c r="O310" s="105">
        <f>AVERAGE(G310:G311)</f>
        <v>263.39999999999998</v>
      </c>
      <c r="P310" s="105">
        <f>AVERAGE(F310:F311)</f>
        <v>1</v>
      </c>
      <c r="Q310" s="105">
        <f>AVERAGE(D310:D311)</f>
        <v>138.5</v>
      </c>
      <c r="R310" s="106">
        <f t="shared" si="59"/>
        <v>1.4456965593901612</v>
      </c>
      <c r="S310" s="105">
        <f t="shared" si="60"/>
        <v>0.68236096895257614</v>
      </c>
      <c r="T310" s="105">
        <f t="shared" si="61"/>
        <v>3.4736918653867006</v>
      </c>
      <c r="U310" s="39" t="str">
        <f t="shared" si="62"/>
        <v>clays</v>
      </c>
      <c r="V310" s="107">
        <f t="shared" si="63"/>
        <v>14.727371048313067</v>
      </c>
      <c r="W310" s="107">
        <f t="shared" si="64"/>
        <v>19.360848621902541</v>
      </c>
      <c r="X310" s="107">
        <f t="shared" si="65"/>
        <v>30</v>
      </c>
    </row>
    <row r="311" spans="1:24" x14ac:dyDescent="0.2">
      <c r="A311">
        <v>6.16</v>
      </c>
      <c r="B311">
        <v>0.20799999999999999</v>
      </c>
      <c r="C311">
        <v>-1</v>
      </c>
      <c r="D311">
        <v>141</v>
      </c>
      <c r="E311" s="102">
        <v>0.6</v>
      </c>
      <c r="F311" s="102">
        <f t="shared" si="53"/>
        <v>1</v>
      </c>
      <c r="G311" s="102">
        <f t="shared" si="54"/>
        <v>264.39999999999998</v>
      </c>
      <c r="H311" s="102">
        <f>+A312-A311</f>
        <v>1.9999999999999574E-2</v>
      </c>
      <c r="I311" s="102">
        <f>+A311+H311/2</f>
        <v>6.17</v>
      </c>
      <c r="J311" s="102">
        <f t="shared" si="55"/>
        <v>19</v>
      </c>
      <c r="K311" s="102">
        <f t="shared" si="56"/>
        <v>117.23</v>
      </c>
      <c r="L311" s="102">
        <f t="shared" si="57"/>
        <v>15.67638</v>
      </c>
      <c r="M311" s="105">
        <f t="shared" si="58"/>
        <v>101.55362000000001</v>
      </c>
      <c r="N311" s="105">
        <f>AVERAGE(B311:B312)*1000</f>
        <v>208</v>
      </c>
      <c r="O311" s="105">
        <f>AVERAGE(G311:G312)</f>
        <v>264.39999999999998</v>
      </c>
      <c r="P311" s="105">
        <f>AVERAGE(F311:F312)</f>
        <v>1</v>
      </c>
      <c r="Q311" s="105">
        <f>AVERAGE(D311:D312)</f>
        <v>141</v>
      </c>
      <c r="R311" s="106">
        <f t="shared" si="59"/>
        <v>1.4491851693716082</v>
      </c>
      <c r="S311" s="105">
        <f t="shared" si="60"/>
        <v>0.67948630835088686</v>
      </c>
      <c r="T311" s="105">
        <f t="shared" si="61"/>
        <v>3.4721384503219879</v>
      </c>
      <c r="U311" s="39" t="str">
        <f t="shared" si="62"/>
        <v>clays</v>
      </c>
      <c r="V311" s="107">
        <f t="shared" si="63"/>
        <v>14.744540160550331</v>
      </c>
      <c r="W311" s="107">
        <f t="shared" si="64"/>
        <v>19.372362690067167</v>
      </c>
      <c r="X311" s="107">
        <f t="shared" si="65"/>
        <v>30</v>
      </c>
    </row>
    <row r="312" spans="1:24" x14ac:dyDescent="0.2">
      <c r="A312">
        <v>6.18</v>
      </c>
      <c r="B312">
        <v>0.20799999999999999</v>
      </c>
      <c r="C312">
        <v>-1</v>
      </c>
      <c r="D312">
        <v>141</v>
      </c>
      <c r="E312" s="102">
        <v>0.6</v>
      </c>
      <c r="F312" s="102">
        <f t="shared" si="53"/>
        <v>1</v>
      </c>
      <c r="G312" s="102">
        <f t="shared" si="54"/>
        <v>264.39999999999998</v>
      </c>
      <c r="H312" s="102">
        <f>+A313-A312</f>
        <v>2.0000000000000462E-2</v>
      </c>
      <c r="I312" s="102">
        <f>+A312+H312/2</f>
        <v>6.1899999999999995</v>
      </c>
      <c r="J312" s="102">
        <f t="shared" si="55"/>
        <v>19</v>
      </c>
      <c r="K312" s="102">
        <f t="shared" si="56"/>
        <v>117.60999999999999</v>
      </c>
      <c r="L312" s="102">
        <f t="shared" si="57"/>
        <v>15.872579999999996</v>
      </c>
      <c r="M312" s="105">
        <f t="shared" si="58"/>
        <v>101.73741999999999</v>
      </c>
      <c r="N312" s="105">
        <f>AVERAGE(B312:B313)*1000</f>
        <v>208</v>
      </c>
      <c r="O312" s="105">
        <f>AVERAGE(G312:G313)</f>
        <v>264.39999999999998</v>
      </c>
      <c r="P312" s="105">
        <f>AVERAGE(F312:F313)</f>
        <v>1</v>
      </c>
      <c r="Q312" s="105">
        <f>AVERAGE(D312:D313)</f>
        <v>141</v>
      </c>
      <c r="R312" s="106">
        <f t="shared" si="59"/>
        <v>1.442831949149094</v>
      </c>
      <c r="S312" s="105">
        <f t="shared" si="60"/>
        <v>0.68124531643844954</v>
      </c>
      <c r="T312" s="105">
        <f t="shared" si="61"/>
        <v>3.4742971479261353</v>
      </c>
      <c r="U312" s="39" t="str">
        <f t="shared" si="62"/>
        <v>clays</v>
      </c>
      <c r="V312" s="107">
        <f t="shared" si="63"/>
        <v>14.728843023200053</v>
      </c>
      <c r="W312" s="107">
        <f t="shared" si="64"/>
        <v>19.351373255416494</v>
      </c>
      <c r="X312" s="107">
        <f t="shared" si="65"/>
        <v>30</v>
      </c>
    </row>
    <row r="313" spans="1:24" x14ac:dyDescent="0.2">
      <c r="A313">
        <v>6.2</v>
      </c>
      <c r="B313">
        <v>0.20799999999999999</v>
      </c>
      <c r="C313">
        <v>-1</v>
      </c>
      <c r="D313">
        <v>141</v>
      </c>
      <c r="E313" s="102">
        <v>0.6</v>
      </c>
      <c r="F313" s="102">
        <f t="shared" si="53"/>
        <v>1</v>
      </c>
      <c r="G313" s="102">
        <f t="shared" si="54"/>
        <v>264.39999999999998</v>
      </c>
      <c r="H313" s="102">
        <f>+A314-A313</f>
        <v>1.9999999999999574E-2</v>
      </c>
      <c r="I313" s="102">
        <f>+A313+H313/2</f>
        <v>6.21</v>
      </c>
      <c r="J313" s="102">
        <f t="shared" si="55"/>
        <v>19</v>
      </c>
      <c r="K313" s="102">
        <f t="shared" si="56"/>
        <v>117.99</v>
      </c>
      <c r="L313" s="102">
        <f t="shared" si="57"/>
        <v>16.06878</v>
      </c>
      <c r="M313" s="105">
        <f t="shared" si="58"/>
        <v>101.92121999999999</v>
      </c>
      <c r="N313" s="105">
        <f>AVERAGE(B313:B314)*1000</f>
        <v>217.5</v>
      </c>
      <c r="O313" s="105">
        <f>AVERAGE(G313:G314)</f>
        <v>275.29999999999995</v>
      </c>
      <c r="P313" s="105">
        <f>AVERAGE(F313:F314)</f>
        <v>1</v>
      </c>
      <c r="Q313" s="105">
        <f>AVERAGE(D313:D314)</f>
        <v>144.5</v>
      </c>
      <c r="R313" s="106">
        <f t="shared" si="59"/>
        <v>1.5434469877813468</v>
      </c>
      <c r="S313" s="105">
        <f t="shared" si="60"/>
        <v>0.63568749602695329</v>
      </c>
      <c r="T313" s="105">
        <f t="shared" si="61"/>
        <v>3.4373426093464499</v>
      </c>
      <c r="U313" s="39" t="str">
        <f t="shared" si="62"/>
        <v>clays</v>
      </c>
      <c r="V313" s="107">
        <f t="shared" si="63"/>
        <v>15.063372575735871</v>
      </c>
      <c r="W313" s="107">
        <f t="shared" si="64"/>
        <v>19.673408892696692</v>
      </c>
      <c r="X313" s="107">
        <f t="shared" si="65"/>
        <v>30</v>
      </c>
    </row>
    <row r="314" spans="1:24" x14ac:dyDescent="0.2">
      <c r="A314">
        <v>6.22</v>
      </c>
      <c r="B314">
        <v>0.22700000000000001</v>
      </c>
      <c r="C314">
        <v>-1</v>
      </c>
      <c r="D314">
        <v>148</v>
      </c>
      <c r="E314" s="102">
        <v>0.6</v>
      </c>
      <c r="F314" s="102">
        <f t="shared" si="53"/>
        <v>1</v>
      </c>
      <c r="G314" s="102">
        <f t="shared" si="54"/>
        <v>286.2</v>
      </c>
      <c r="H314" s="102">
        <f>+A315-A314</f>
        <v>2.0000000000000462E-2</v>
      </c>
      <c r="I314" s="102">
        <f>+A314+H314/2</f>
        <v>6.23</v>
      </c>
      <c r="J314" s="102">
        <f t="shared" si="55"/>
        <v>19</v>
      </c>
      <c r="K314" s="102">
        <f t="shared" si="56"/>
        <v>118.37</v>
      </c>
      <c r="L314" s="102">
        <f t="shared" si="57"/>
        <v>16.264980000000005</v>
      </c>
      <c r="M314" s="105">
        <f t="shared" si="58"/>
        <v>102.10502</v>
      </c>
      <c r="N314" s="105">
        <f>AVERAGE(B314:B315)*1000</f>
        <v>180</v>
      </c>
      <c r="O314" s="105">
        <f>AVERAGE(G314:G315)</f>
        <v>234.8</v>
      </c>
      <c r="P314" s="105">
        <f>AVERAGE(F314:F315)</f>
        <v>1</v>
      </c>
      <c r="Q314" s="105">
        <f>AVERAGE(D314:D315)</f>
        <v>137</v>
      </c>
      <c r="R314" s="106">
        <f t="shared" si="59"/>
        <v>1.14029652998452</v>
      </c>
      <c r="S314" s="105">
        <f t="shared" si="60"/>
        <v>0.85888516705316487</v>
      </c>
      <c r="T314" s="105">
        <f t="shared" si="61"/>
        <v>3.602778608206247</v>
      </c>
      <c r="U314" s="39" t="str">
        <f t="shared" si="62"/>
        <v>organic clay</v>
      </c>
      <c r="V314" s="107">
        <f t="shared" si="63"/>
        <v>13.661709128645688</v>
      </c>
      <c r="W314" s="107">
        <f t="shared" si="64"/>
        <v>18.227195830043151</v>
      </c>
      <c r="X314" s="107">
        <f t="shared" si="65"/>
        <v>30</v>
      </c>
    </row>
    <row r="315" spans="1:24" x14ac:dyDescent="0.2">
      <c r="A315">
        <v>6.24</v>
      </c>
      <c r="B315">
        <v>0.13300000000000001</v>
      </c>
      <c r="C315">
        <v>-1</v>
      </c>
      <c r="D315">
        <v>126</v>
      </c>
      <c r="E315" s="102">
        <v>0.6</v>
      </c>
      <c r="F315" s="102">
        <f t="shared" si="53"/>
        <v>1</v>
      </c>
      <c r="G315" s="102">
        <f t="shared" si="54"/>
        <v>183.4</v>
      </c>
      <c r="H315" s="102">
        <f>+A316-A315</f>
        <v>1.9999999999999574E-2</v>
      </c>
      <c r="I315" s="102">
        <f>+A315+H315/2</f>
        <v>6.25</v>
      </c>
      <c r="J315" s="102">
        <f t="shared" si="55"/>
        <v>19</v>
      </c>
      <c r="K315" s="102">
        <f t="shared" si="56"/>
        <v>118.75</v>
      </c>
      <c r="L315" s="102">
        <f t="shared" si="57"/>
        <v>16.461179999999999</v>
      </c>
      <c r="M315" s="105">
        <f t="shared" si="58"/>
        <v>102.28882</v>
      </c>
      <c r="N315" s="105">
        <f>AVERAGE(B315:B316)*1000</f>
        <v>199</v>
      </c>
      <c r="O315" s="105">
        <f>AVERAGE(G315:G316)</f>
        <v>259.60000000000002</v>
      </c>
      <c r="P315" s="105">
        <f>AVERAGE(F315:F316)</f>
        <v>1</v>
      </c>
      <c r="Q315" s="105">
        <f>AVERAGE(D315:D316)</f>
        <v>151.5</v>
      </c>
      <c r="R315" s="106">
        <f t="shared" si="59"/>
        <v>1.3769833301430208</v>
      </c>
      <c r="S315" s="105">
        <f t="shared" si="60"/>
        <v>0.70997515086971941</v>
      </c>
      <c r="T315" s="105">
        <f t="shared" si="61"/>
        <v>3.4990853097060302</v>
      </c>
      <c r="U315" s="39" t="str">
        <f t="shared" si="62"/>
        <v>clays</v>
      </c>
      <c r="V315" s="107">
        <f t="shared" si="63"/>
        <v>14.522669178120525</v>
      </c>
      <c r="W315" s="107">
        <f t="shared" si="64"/>
        <v>19.128215509581473</v>
      </c>
      <c r="X315" s="107">
        <f t="shared" si="65"/>
        <v>30</v>
      </c>
    </row>
    <row r="316" spans="1:24" x14ac:dyDescent="0.2">
      <c r="A316">
        <v>6.26</v>
      </c>
      <c r="B316">
        <v>0.26500000000000001</v>
      </c>
      <c r="C316">
        <v>-1</v>
      </c>
      <c r="D316">
        <v>177</v>
      </c>
      <c r="E316" s="102">
        <v>0.6</v>
      </c>
      <c r="F316" s="102">
        <f t="shared" si="53"/>
        <v>1</v>
      </c>
      <c r="G316" s="102">
        <f t="shared" si="54"/>
        <v>335.8</v>
      </c>
      <c r="H316" s="102">
        <f>+A317-A316</f>
        <v>2.0000000000000462E-2</v>
      </c>
      <c r="I316" s="102">
        <f>+A316+H316/2</f>
        <v>6.27</v>
      </c>
      <c r="J316" s="102">
        <f t="shared" si="55"/>
        <v>19</v>
      </c>
      <c r="K316" s="102">
        <f t="shared" si="56"/>
        <v>119.13</v>
      </c>
      <c r="L316" s="102">
        <f t="shared" si="57"/>
        <v>16.657379999999996</v>
      </c>
      <c r="M316" s="105">
        <f t="shared" si="58"/>
        <v>102.47262000000001</v>
      </c>
      <c r="N316" s="105">
        <f>AVERAGE(B316:B317)*1000</f>
        <v>369.5</v>
      </c>
      <c r="O316" s="105">
        <f>AVERAGE(G316:G317)</f>
        <v>440.5</v>
      </c>
      <c r="P316" s="105">
        <f>AVERAGE(F316:F317)</f>
        <v>1</v>
      </c>
      <c r="Q316" s="105">
        <f>AVERAGE(D316:D317)</f>
        <v>177.5</v>
      </c>
      <c r="R316" s="106">
        <f t="shared" si="59"/>
        <v>3.1361548089626283</v>
      </c>
      <c r="S316" s="105">
        <f t="shared" si="60"/>
        <v>0.31116781280144379</v>
      </c>
      <c r="T316" s="105">
        <f t="shared" si="61"/>
        <v>3.0578870594321437</v>
      </c>
      <c r="U316" s="39" t="str">
        <f t="shared" si="62"/>
        <v>clays</v>
      </c>
      <c r="V316" s="107">
        <f t="shared" si="63"/>
        <v>19.003969038852759</v>
      </c>
      <c r="W316" s="107">
        <f t="shared" si="64"/>
        <v>23.06037241722531</v>
      </c>
      <c r="X316" s="107">
        <f t="shared" si="65"/>
        <v>30</v>
      </c>
    </row>
    <row r="317" spans="1:24" x14ac:dyDescent="0.2">
      <c r="A317">
        <v>6.28</v>
      </c>
      <c r="B317">
        <v>0.47399999999999998</v>
      </c>
      <c r="C317">
        <v>-1</v>
      </c>
      <c r="D317">
        <v>178</v>
      </c>
      <c r="E317" s="102">
        <v>0.6</v>
      </c>
      <c r="F317" s="102">
        <f t="shared" si="53"/>
        <v>1</v>
      </c>
      <c r="G317" s="102">
        <f t="shared" si="54"/>
        <v>545.20000000000005</v>
      </c>
      <c r="H317" s="102">
        <f>+A318-A317</f>
        <v>1.9999999999999574E-2</v>
      </c>
      <c r="I317" s="102">
        <f>+A317+H317/2</f>
        <v>6.29</v>
      </c>
      <c r="J317" s="102">
        <f t="shared" si="55"/>
        <v>19</v>
      </c>
      <c r="K317" s="102">
        <f t="shared" si="56"/>
        <v>119.51</v>
      </c>
      <c r="L317" s="102">
        <f t="shared" si="57"/>
        <v>16.853580000000001</v>
      </c>
      <c r="M317" s="105">
        <f t="shared" si="58"/>
        <v>102.65642</v>
      </c>
      <c r="N317" s="105">
        <f>AVERAGE(B317:B318)*1000</f>
        <v>530.5</v>
      </c>
      <c r="O317" s="105">
        <f>AVERAGE(G317:G318)</f>
        <v>592.1</v>
      </c>
      <c r="P317" s="105">
        <f>AVERAGE(F317:F318)</f>
        <v>1</v>
      </c>
      <c r="Q317" s="105">
        <f>AVERAGE(D317:D318)</f>
        <v>154</v>
      </c>
      <c r="R317" s="106">
        <f t="shared" si="59"/>
        <v>4.6036088147239118</v>
      </c>
      <c r="S317" s="105">
        <f t="shared" si="60"/>
        <v>0.21159990689604094</v>
      </c>
      <c r="T317" s="105">
        <f t="shared" si="61"/>
        <v>2.8594201597265334</v>
      </c>
      <c r="U317" s="39" t="str">
        <f t="shared" si="62"/>
        <v>silt mixtures</v>
      </c>
      <c r="V317" s="107">
        <f t="shared" si="63"/>
        <v>21.406487422675067</v>
      </c>
      <c r="W317" s="107">
        <f t="shared" si="64"/>
        <v>24.894082542495468</v>
      </c>
      <c r="X317" s="107">
        <f t="shared" si="65"/>
        <v>30</v>
      </c>
    </row>
    <row r="318" spans="1:24" x14ac:dyDescent="0.2">
      <c r="A318">
        <v>6.3</v>
      </c>
      <c r="B318">
        <v>0.58699999999999997</v>
      </c>
      <c r="C318">
        <v>-1</v>
      </c>
      <c r="D318">
        <v>130</v>
      </c>
      <c r="E318" s="102">
        <v>0.6</v>
      </c>
      <c r="F318" s="102">
        <f t="shared" si="53"/>
        <v>1</v>
      </c>
      <c r="G318" s="102">
        <f t="shared" si="54"/>
        <v>639</v>
      </c>
      <c r="H318" s="102">
        <f>+A319-A318</f>
        <v>2.0000000000000462E-2</v>
      </c>
      <c r="I318" s="102">
        <f>+A318+H318/2</f>
        <v>6.3100000000000005</v>
      </c>
      <c r="J318" s="102">
        <f t="shared" si="55"/>
        <v>19</v>
      </c>
      <c r="K318" s="102">
        <f t="shared" si="56"/>
        <v>119.89000000000001</v>
      </c>
      <c r="L318" s="102">
        <f t="shared" si="57"/>
        <v>17.049780000000005</v>
      </c>
      <c r="M318" s="105">
        <f t="shared" si="58"/>
        <v>102.84022000000002</v>
      </c>
      <c r="N318" s="105">
        <f>AVERAGE(B318:B319)*1000</f>
        <v>643.99999999999989</v>
      </c>
      <c r="O318" s="105">
        <f>AVERAGE(G318:G319)</f>
        <v>694</v>
      </c>
      <c r="P318" s="105">
        <f>AVERAGE(F318:F319)</f>
        <v>1</v>
      </c>
      <c r="Q318" s="105">
        <f>AVERAGE(D318:D319)</f>
        <v>125</v>
      </c>
      <c r="R318" s="106">
        <f t="shared" si="59"/>
        <v>5.5825434834736827</v>
      </c>
      <c r="S318" s="105">
        <f t="shared" si="60"/>
        <v>0.17418264792461374</v>
      </c>
      <c r="T318" s="105">
        <f t="shared" si="61"/>
        <v>2.7619139811811033</v>
      </c>
      <c r="U318" s="39" t="str">
        <f t="shared" si="62"/>
        <v>silt mixtures</v>
      </c>
      <c r="V318" s="107">
        <f t="shared" si="63"/>
        <v>22.658598513029027</v>
      </c>
      <c r="W318" s="107">
        <f t="shared" si="64"/>
        <v>25.815153260132178</v>
      </c>
      <c r="X318" s="107">
        <f t="shared" si="65"/>
        <v>30</v>
      </c>
    </row>
    <row r="319" spans="1:24" x14ac:dyDescent="0.2">
      <c r="A319">
        <v>6.32</v>
      </c>
      <c r="B319">
        <v>0.70099999999999996</v>
      </c>
      <c r="C319">
        <v>-1</v>
      </c>
      <c r="D319">
        <v>120</v>
      </c>
      <c r="E319" s="102">
        <v>0.6</v>
      </c>
      <c r="F319" s="102">
        <f t="shared" si="53"/>
        <v>1</v>
      </c>
      <c r="G319" s="102">
        <f t="shared" si="54"/>
        <v>749</v>
      </c>
      <c r="H319" s="102">
        <f>+A320-A319</f>
        <v>1.9999999999999574E-2</v>
      </c>
      <c r="I319" s="102">
        <f>+A319+H319/2</f>
        <v>6.33</v>
      </c>
      <c r="J319" s="102">
        <f t="shared" si="55"/>
        <v>19</v>
      </c>
      <c r="K319" s="102">
        <f t="shared" si="56"/>
        <v>120.27</v>
      </c>
      <c r="L319" s="102">
        <f t="shared" si="57"/>
        <v>17.245979999999999</v>
      </c>
      <c r="M319" s="105">
        <f t="shared" si="58"/>
        <v>103.02401999999999</v>
      </c>
      <c r="N319" s="105">
        <f>AVERAGE(B319:B320)*1000</f>
        <v>681.99999999999989</v>
      </c>
      <c r="O319" s="105">
        <f>AVERAGE(G319:G320)</f>
        <v>722</v>
      </c>
      <c r="P319" s="105">
        <f>AVERAGE(F319:F320)</f>
        <v>1</v>
      </c>
      <c r="Q319" s="105">
        <f>AVERAGE(D319:D320)</f>
        <v>100</v>
      </c>
      <c r="R319" s="106">
        <f t="shared" si="59"/>
        <v>5.8406767664472818</v>
      </c>
      <c r="S319" s="105">
        <f t="shared" si="60"/>
        <v>0.16618749272929717</v>
      </c>
      <c r="T319" s="105">
        <f t="shared" si="61"/>
        <v>2.7392039486512676</v>
      </c>
      <c r="U319" s="39" t="str">
        <f t="shared" si="62"/>
        <v>silt mixtures</v>
      </c>
      <c r="V319" s="107">
        <f t="shared" si="63"/>
        <v>22.956462387692707</v>
      </c>
      <c r="W319" s="107">
        <f t="shared" si="64"/>
        <v>26.031094894940516</v>
      </c>
      <c r="X319" s="107">
        <f t="shared" si="65"/>
        <v>30</v>
      </c>
    </row>
    <row r="320" spans="1:24" x14ac:dyDescent="0.2">
      <c r="A320">
        <v>6.34</v>
      </c>
      <c r="B320">
        <v>0.66300000000000003</v>
      </c>
      <c r="C320">
        <v>-1</v>
      </c>
      <c r="D320">
        <v>80</v>
      </c>
      <c r="E320" s="102">
        <v>0.6</v>
      </c>
      <c r="F320" s="102">
        <f t="shared" si="53"/>
        <v>1</v>
      </c>
      <c r="G320" s="102">
        <f t="shared" si="54"/>
        <v>695</v>
      </c>
      <c r="H320" s="102">
        <f>+A321-A320</f>
        <v>2.0000000000000462E-2</v>
      </c>
      <c r="I320" s="102">
        <f>+A320+H320/2</f>
        <v>6.35</v>
      </c>
      <c r="J320" s="102">
        <f t="shared" si="55"/>
        <v>19</v>
      </c>
      <c r="K320" s="102">
        <f t="shared" si="56"/>
        <v>120.64999999999999</v>
      </c>
      <c r="L320" s="102">
        <f t="shared" si="57"/>
        <v>17.442179999999997</v>
      </c>
      <c r="M320" s="105">
        <f t="shared" si="58"/>
        <v>103.20782</v>
      </c>
      <c r="N320" s="105">
        <f>AVERAGE(B320:B321)*1000</f>
        <v>625</v>
      </c>
      <c r="O320" s="105">
        <f>AVERAGE(G320:G321)</f>
        <v>654.4</v>
      </c>
      <c r="P320" s="105">
        <f>AVERAGE(F320:F321)</f>
        <v>1</v>
      </c>
      <c r="Q320" s="105">
        <f>AVERAGE(D320:D321)</f>
        <v>73.5</v>
      </c>
      <c r="R320" s="106">
        <f t="shared" si="59"/>
        <v>5.1716042447171153</v>
      </c>
      <c r="S320" s="105">
        <f t="shared" si="60"/>
        <v>0.18735362997658078</v>
      </c>
      <c r="T320" s="105">
        <f t="shared" si="61"/>
        <v>2.8000567022402922</v>
      </c>
      <c r="U320" s="39" t="str">
        <f t="shared" si="62"/>
        <v>silt mixtures</v>
      </c>
      <c r="V320" s="107">
        <f t="shared" si="63"/>
        <v>22.164249419809678</v>
      </c>
      <c r="W320" s="107">
        <f t="shared" si="64"/>
        <v>25.44987811564139</v>
      </c>
      <c r="X320" s="107">
        <f t="shared" si="65"/>
        <v>30</v>
      </c>
    </row>
    <row r="321" spans="1:24" x14ac:dyDescent="0.2">
      <c r="A321">
        <v>6.36</v>
      </c>
      <c r="B321">
        <v>0.58699999999999997</v>
      </c>
      <c r="C321">
        <v>1</v>
      </c>
      <c r="D321">
        <v>67</v>
      </c>
      <c r="E321" s="102">
        <v>0.6</v>
      </c>
      <c r="F321" s="102">
        <f t="shared" si="53"/>
        <v>1</v>
      </c>
      <c r="G321" s="102">
        <f t="shared" si="54"/>
        <v>613.79999999999995</v>
      </c>
      <c r="H321" s="102">
        <f>+A322-A321</f>
        <v>1.9999999999999574E-2</v>
      </c>
      <c r="I321" s="102">
        <f>+A321+H321/2</f>
        <v>6.37</v>
      </c>
      <c r="J321" s="102">
        <f t="shared" si="55"/>
        <v>19</v>
      </c>
      <c r="K321" s="102">
        <f t="shared" si="56"/>
        <v>121.03</v>
      </c>
      <c r="L321" s="102">
        <f t="shared" si="57"/>
        <v>17.638380000000002</v>
      </c>
      <c r="M321" s="105">
        <f t="shared" si="58"/>
        <v>103.39162</v>
      </c>
      <c r="N321" s="105">
        <f>AVERAGE(B321:B322)*1000</f>
        <v>548.99999999999989</v>
      </c>
      <c r="O321" s="105">
        <f>AVERAGE(G321:G322)</f>
        <v>576</v>
      </c>
      <c r="P321" s="105">
        <f>AVERAGE(F321:F322)</f>
        <v>1</v>
      </c>
      <c r="Q321" s="105">
        <f>AVERAGE(D321:D322)</f>
        <v>67.5</v>
      </c>
      <c r="R321" s="106">
        <f t="shared" si="59"/>
        <v>4.4004533442845757</v>
      </c>
      <c r="S321" s="105">
        <f t="shared" si="60"/>
        <v>0.21979471173923554</v>
      </c>
      <c r="T321" s="105">
        <f t="shared" si="61"/>
        <v>2.8818362561941999</v>
      </c>
      <c r="U321" s="39" t="str">
        <f t="shared" si="62"/>
        <v>silt mixtures</v>
      </c>
      <c r="V321" s="107">
        <f t="shared" si="63"/>
        <v>21.126759038109878</v>
      </c>
      <c r="W321" s="107">
        <f t="shared" si="64"/>
        <v>24.678471628295785</v>
      </c>
      <c r="X321" s="107">
        <f t="shared" si="65"/>
        <v>30</v>
      </c>
    </row>
    <row r="322" spans="1:24" x14ac:dyDescent="0.2">
      <c r="A322">
        <v>6.38</v>
      </c>
      <c r="B322">
        <v>0.51100000000000001</v>
      </c>
      <c r="C322">
        <v>1</v>
      </c>
      <c r="D322">
        <v>68</v>
      </c>
      <c r="E322" s="102">
        <v>0.6</v>
      </c>
      <c r="F322" s="102">
        <f t="shared" si="53"/>
        <v>1</v>
      </c>
      <c r="G322" s="102">
        <f t="shared" si="54"/>
        <v>538.20000000000005</v>
      </c>
      <c r="H322" s="102">
        <f>+A323-A322</f>
        <v>2.0000000000000462E-2</v>
      </c>
      <c r="I322" s="102">
        <f>+A322+H322/2</f>
        <v>6.3900000000000006</v>
      </c>
      <c r="J322" s="102">
        <f t="shared" si="55"/>
        <v>19</v>
      </c>
      <c r="K322" s="102">
        <f t="shared" si="56"/>
        <v>121.41000000000001</v>
      </c>
      <c r="L322" s="102">
        <f t="shared" si="57"/>
        <v>17.834580000000006</v>
      </c>
      <c r="M322" s="105">
        <f t="shared" si="58"/>
        <v>103.57542000000001</v>
      </c>
      <c r="N322" s="105">
        <f>AVERAGE(B322:B323)*1000</f>
        <v>463.99999999999994</v>
      </c>
      <c r="O322" s="105">
        <f>AVERAGE(G322:G323)</f>
        <v>491</v>
      </c>
      <c r="P322" s="105">
        <f>AVERAGE(F322:F323)</f>
        <v>1.5</v>
      </c>
      <c r="Q322" s="105">
        <f>AVERAGE(D322:D323)</f>
        <v>67.5</v>
      </c>
      <c r="R322" s="106">
        <f t="shared" si="59"/>
        <v>3.5683176568340245</v>
      </c>
      <c r="S322" s="105">
        <f t="shared" si="60"/>
        <v>0.40585513677318108</v>
      </c>
      <c r="T322" s="105">
        <f t="shared" si="61"/>
        <v>3.0328563711788092</v>
      </c>
      <c r="U322" s="39" t="str">
        <f t="shared" si="62"/>
        <v>clays</v>
      </c>
      <c r="V322" s="107">
        <f t="shared" si="63"/>
        <v>19.811690096121762</v>
      </c>
      <c r="W322" s="107">
        <f t="shared" si="64"/>
        <v>23.677098598474668</v>
      </c>
      <c r="X322" s="107">
        <f t="shared" si="65"/>
        <v>30</v>
      </c>
    </row>
    <row r="323" spans="1:24" x14ac:dyDescent="0.2">
      <c r="A323">
        <v>6.4</v>
      </c>
      <c r="B323">
        <v>0.41699999999999998</v>
      </c>
      <c r="C323">
        <v>2</v>
      </c>
      <c r="D323">
        <v>67</v>
      </c>
      <c r="E323" s="102">
        <v>0.6</v>
      </c>
      <c r="F323" s="102">
        <f t="shared" si="53"/>
        <v>2</v>
      </c>
      <c r="G323" s="102">
        <f t="shared" si="54"/>
        <v>443.8</v>
      </c>
      <c r="H323" s="102">
        <f>+A324-A323</f>
        <v>1.9999999999999574E-2</v>
      </c>
      <c r="I323" s="102">
        <f>+A323+H323/2</f>
        <v>6.41</v>
      </c>
      <c r="J323" s="102">
        <f t="shared" si="55"/>
        <v>19</v>
      </c>
      <c r="K323" s="102">
        <f t="shared" si="56"/>
        <v>121.79</v>
      </c>
      <c r="L323" s="102">
        <f t="shared" si="57"/>
        <v>18.03078</v>
      </c>
      <c r="M323" s="105">
        <f t="shared" si="58"/>
        <v>103.75922</v>
      </c>
      <c r="N323" s="105">
        <f>AVERAGE(B323:B324)*1000</f>
        <v>388.49999999999994</v>
      </c>
      <c r="O323" s="105">
        <f>AVERAGE(G323:G324)</f>
        <v>419.1</v>
      </c>
      <c r="P323" s="105">
        <f>AVERAGE(F323:F324)</f>
        <v>2.5</v>
      </c>
      <c r="Q323" s="105">
        <f>AVERAGE(D323:D324)</f>
        <v>76.5</v>
      </c>
      <c r="R323" s="106">
        <f t="shared" si="59"/>
        <v>2.8653839147981262</v>
      </c>
      <c r="S323" s="105">
        <f t="shared" si="60"/>
        <v>0.84087316269213963</v>
      </c>
      <c r="T323" s="105">
        <f t="shared" si="61"/>
        <v>3.2229606369526098</v>
      </c>
      <c r="U323" s="39" t="str">
        <f t="shared" si="62"/>
        <v>clays</v>
      </c>
      <c r="V323" s="107">
        <f t="shared" si="63"/>
        <v>18.485633526613913</v>
      </c>
      <c r="W323" s="107">
        <f t="shared" si="64"/>
        <v>22.629011004517153</v>
      </c>
      <c r="X323" s="107">
        <f t="shared" si="65"/>
        <v>30</v>
      </c>
    </row>
    <row r="324" spans="1:24" x14ac:dyDescent="0.2">
      <c r="A324">
        <v>6.42</v>
      </c>
      <c r="B324">
        <v>0.36</v>
      </c>
      <c r="C324">
        <v>3</v>
      </c>
      <c r="D324">
        <v>86</v>
      </c>
      <c r="E324" s="102">
        <v>0.6</v>
      </c>
      <c r="F324" s="102">
        <f t="shared" ref="F324:F387" si="66">IF(C324=0,1,ABS(C324))</f>
        <v>3</v>
      </c>
      <c r="G324" s="102">
        <f t="shared" ref="G324:G387" si="67">+B324*1000+D324*(1-E324)</f>
        <v>394.4</v>
      </c>
      <c r="H324" s="102">
        <f>+A325-A324</f>
        <v>2.0000000000000462E-2</v>
      </c>
      <c r="I324" s="102">
        <f>+A324+H324/2</f>
        <v>6.43</v>
      </c>
      <c r="J324" s="102">
        <f t="shared" ref="J324:J387" si="68">IF(I324&lt;$B$1,17,19)</f>
        <v>19</v>
      </c>
      <c r="K324" s="102">
        <f t="shared" ref="K324:K387" si="69">+J324*I324</f>
        <v>122.16999999999999</v>
      </c>
      <c r="L324" s="102">
        <f t="shared" ref="L324:L387" si="70">IF(I324&lt;$B$1,0,9.81*(I324-$B$1))</f>
        <v>18.226979999999998</v>
      </c>
      <c r="M324" s="105">
        <f t="shared" ref="M324:M387" si="71">+K324-L324</f>
        <v>103.94301999999999</v>
      </c>
      <c r="N324" s="105">
        <f>AVERAGE(B324:B325)*1000</f>
        <v>435.5</v>
      </c>
      <c r="O324" s="105">
        <f>AVERAGE(G324:G325)</f>
        <v>471.5</v>
      </c>
      <c r="P324" s="105">
        <f>AVERAGE(F324:F325)</f>
        <v>2</v>
      </c>
      <c r="Q324" s="105">
        <f>AVERAGE(D324:D325)</f>
        <v>90</v>
      </c>
      <c r="R324" s="106">
        <f t="shared" ref="R324:R387" si="72">(O324-K324)/M324</f>
        <v>3.3607836293384596</v>
      </c>
      <c r="S324" s="105">
        <f t="shared" ref="S324:S387" si="73">+P324/(O324-K324)*100</f>
        <v>0.57252454698995214</v>
      </c>
      <c r="T324" s="105">
        <f t="shared" ref="T324:T387" si="74">+SQRT((3.47-LOG(R324))^2+(1.22+LOG(S324))^2)</f>
        <v>3.1017130013549812</v>
      </c>
      <c r="U324" s="39" t="str">
        <f t="shared" ref="U324:U387" si="75">(IF(T324&lt;1.31, "gravelly sand to dense sand", IF(T324&lt;2.05, "sands", IF(T324&lt;2.6, "sand mixtures", IF(T324&lt;2.95, "silt mixtures", IF(T324&lt;3.6, "clays","organic clay"))))))</f>
        <v>clays</v>
      </c>
      <c r="V324" s="107">
        <f t="shared" ref="V324:V387" si="76">DEGREES(ATAN(0.373*(LOG(O324/M324)+0.29)))</f>
        <v>19.448840310213335</v>
      </c>
      <c r="W324" s="107">
        <f t="shared" ref="W324:W387" si="77">17.6+11*LOG(R324)</f>
        <v>23.390846083548951</v>
      </c>
      <c r="X324" s="107">
        <f t="shared" ref="X324:X387" si="78">IF(N324/100&lt;20, 30,IF(N324/100&lt;40,30+5/20*(N324/100-20),IF(N324/100&lt;120, 35+5/80*(N324/100-40), IF(N324/100&lt;200, 40+5/80*(N324/100-120),45))))</f>
        <v>30</v>
      </c>
    </row>
    <row r="325" spans="1:24" x14ac:dyDescent="0.2">
      <c r="A325">
        <v>6.44</v>
      </c>
      <c r="B325">
        <v>0.51100000000000001</v>
      </c>
      <c r="C325">
        <v>0</v>
      </c>
      <c r="D325">
        <v>94</v>
      </c>
      <c r="E325" s="102">
        <v>0.6</v>
      </c>
      <c r="F325" s="102">
        <f t="shared" si="66"/>
        <v>1</v>
      </c>
      <c r="G325" s="102">
        <f t="shared" si="67"/>
        <v>548.6</v>
      </c>
      <c r="H325" s="102">
        <f>+A326-A325</f>
        <v>1.9999999999999574E-2</v>
      </c>
      <c r="I325" s="102">
        <f>+A325+H325/2</f>
        <v>6.45</v>
      </c>
      <c r="J325" s="102">
        <f t="shared" si="68"/>
        <v>19</v>
      </c>
      <c r="K325" s="102">
        <f t="shared" si="69"/>
        <v>122.55</v>
      </c>
      <c r="L325" s="102">
        <f t="shared" si="70"/>
        <v>18.423180000000002</v>
      </c>
      <c r="M325" s="105">
        <f t="shared" si="71"/>
        <v>104.12682</v>
      </c>
      <c r="N325" s="105">
        <f>AVERAGE(B325:B326)*1000</f>
        <v>681.5</v>
      </c>
      <c r="O325" s="105">
        <f>AVERAGE(G325:G326)</f>
        <v>719.7</v>
      </c>
      <c r="P325" s="105">
        <f>AVERAGE(F325:F326)</f>
        <v>1</v>
      </c>
      <c r="Q325" s="105">
        <f>AVERAGE(D325:D326)</f>
        <v>95.5</v>
      </c>
      <c r="R325" s="106">
        <f t="shared" si="72"/>
        <v>5.7348337344787836</v>
      </c>
      <c r="S325" s="105">
        <f t="shared" si="73"/>
        <v>0.16746211169722847</v>
      </c>
      <c r="T325" s="105">
        <f t="shared" si="74"/>
        <v>2.747577332438055</v>
      </c>
      <c r="U325" s="39" t="str">
        <f t="shared" si="75"/>
        <v>silt mixtures</v>
      </c>
      <c r="V325" s="107">
        <f t="shared" si="76"/>
        <v>22.847475722790026</v>
      </c>
      <c r="W325" s="107">
        <f t="shared" si="77"/>
        <v>25.943729143878443</v>
      </c>
      <c r="X325" s="107">
        <f t="shared" si="78"/>
        <v>30</v>
      </c>
    </row>
    <row r="326" spans="1:24" x14ac:dyDescent="0.2">
      <c r="A326">
        <v>6.46</v>
      </c>
      <c r="B326">
        <v>0.85199999999999998</v>
      </c>
      <c r="C326">
        <v>-1</v>
      </c>
      <c r="D326">
        <v>97</v>
      </c>
      <c r="E326" s="102">
        <v>0.6</v>
      </c>
      <c r="F326" s="102">
        <f t="shared" si="66"/>
        <v>1</v>
      </c>
      <c r="G326" s="102">
        <f t="shared" si="67"/>
        <v>890.8</v>
      </c>
      <c r="H326" s="102">
        <f>+A327-A326</f>
        <v>2.0000000000000462E-2</v>
      </c>
      <c r="I326" s="102">
        <f>+A326+H326/2</f>
        <v>6.4700000000000006</v>
      </c>
      <c r="J326" s="102">
        <f t="shared" si="68"/>
        <v>19</v>
      </c>
      <c r="K326" s="102">
        <f t="shared" si="69"/>
        <v>122.93</v>
      </c>
      <c r="L326" s="102">
        <f t="shared" si="70"/>
        <v>18.619380000000007</v>
      </c>
      <c r="M326" s="105">
        <f t="shared" si="71"/>
        <v>104.31062</v>
      </c>
      <c r="N326" s="105">
        <f>AVERAGE(B326:B327)*1000</f>
        <v>833.49999999999989</v>
      </c>
      <c r="O326" s="105">
        <f>AVERAGE(G326:G327)</f>
        <v>867.7</v>
      </c>
      <c r="P326" s="105">
        <f>AVERAGE(F326:F327)</f>
        <v>1.5</v>
      </c>
      <c r="Q326" s="105">
        <f>AVERAGE(D326:D327)</f>
        <v>85.5</v>
      </c>
      <c r="R326" s="106">
        <f t="shared" si="72"/>
        <v>7.1399249664128153</v>
      </c>
      <c r="S326" s="105">
        <f t="shared" si="73"/>
        <v>0.20140446043745047</v>
      </c>
      <c r="T326" s="105">
        <f t="shared" si="74"/>
        <v>2.6682779716381999</v>
      </c>
      <c r="U326" s="39" t="str">
        <f t="shared" si="75"/>
        <v>silt mixtures</v>
      </c>
      <c r="V326" s="107">
        <f t="shared" si="76"/>
        <v>24.291813761230568</v>
      </c>
      <c r="W326" s="107">
        <f t="shared" si="77"/>
        <v>26.990630125716478</v>
      </c>
      <c r="X326" s="107">
        <f t="shared" si="78"/>
        <v>30</v>
      </c>
    </row>
    <row r="327" spans="1:24" x14ac:dyDescent="0.2">
      <c r="A327">
        <v>6.48</v>
      </c>
      <c r="B327">
        <v>0.81499999999999995</v>
      </c>
      <c r="C327">
        <v>-2</v>
      </c>
      <c r="D327">
        <v>74</v>
      </c>
      <c r="E327" s="102">
        <v>0.6</v>
      </c>
      <c r="F327" s="102">
        <f t="shared" si="66"/>
        <v>2</v>
      </c>
      <c r="G327" s="102">
        <f t="shared" si="67"/>
        <v>844.6</v>
      </c>
      <c r="H327" s="102">
        <f>+A328-A327</f>
        <v>1.9999999999999574E-2</v>
      </c>
      <c r="I327" s="102">
        <f>+A327+H327/2</f>
        <v>6.49</v>
      </c>
      <c r="J327" s="102">
        <f t="shared" si="68"/>
        <v>19</v>
      </c>
      <c r="K327" s="102">
        <f t="shared" si="69"/>
        <v>123.31</v>
      </c>
      <c r="L327" s="102">
        <f t="shared" si="70"/>
        <v>18.815580000000004</v>
      </c>
      <c r="M327" s="105">
        <f t="shared" si="71"/>
        <v>104.49441999999999</v>
      </c>
      <c r="N327" s="105">
        <f>AVERAGE(B327:B328)*1000</f>
        <v>786.5</v>
      </c>
      <c r="O327" s="105">
        <f>AVERAGE(G327:G328)</f>
        <v>815.90000000000009</v>
      </c>
      <c r="P327" s="105">
        <f>AVERAGE(F327:F328)</f>
        <v>1.5</v>
      </c>
      <c r="Q327" s="105">
        <f>AVERAGE(D327:D328)</f>
        <v>73.5</v>
      </c>
      <c r="R327" s="106">
        <f t="shared" si="72"/>
        <v>6.6280094190675465</v>
      </c>
      <c r="S327" s="105">
        <f t="shared" si="73"/>
        <v>0.21657835082805119</v>
      </c>
      <c r="T327" s="105">
        <f t="shared" si="74"/>
        <v>2.7062667031609666</v>
      </c>
      <c r="U327" s="39" t="str">
        <f t="shared" si="75"/>
        <v>silt mixtures</v>
      </c>
      <c r="V327" s="107">
        <f t="shared" si="76"/>
        <v>23.801741018241756</v>
      </c>
      <c r="W327" s="107">
        <f t="shared" si="77"/>
        <v>26.635214286162309</v>
      </c>
      <c r="X327" s="107">
        <f t="shared" si="78"/>
        <v>30</v>
      </c>
    </row>
    <row r="328" spans="1:24" x14ac:dyDescent="0.2">
      <c r="A328">
        <v>6.5</v>
      </c>
      <c r="B328">
        <v>0.75800000000000001</v>
      </c>
      <c r="C328">
        <v>-1</v>
      </c>
      <c r="D328">
        <v>73</v>
      </c>
      <c r="E328" s="102">
        <v>0.6</v>
      </c>
      <c r="F328" s="102">
        <f t="shared" si="66"/>
        <v>1</v>
      </c>
      <c r="G328" s="102">
        <f t="shared" si="67"/>
        <v>787.2</v>
      </c>
      <c r="H328" s="102">
        <f>+A329-A328</f>
        <v>1.9999999999999574E-2</v>
      </c>
      <c r="I328" s="102">
        <f>+A328+H328/2</f>
        <v>6.51</v>
      </c>
      <c r="J328" s="102">
        <f t="shared" si="68"/>
        <v>19</v>
      </c>
      <c r="K328" s="102">
        <f t="shared" si="69"/>
        <v>123.69</v>
      </c>
      <c r="L328" s="102">
        <f t="shared" si="70"/>
        <v>19.011779999999998</v>
      </c>
      <c r="M328" s="105">
        <f t="shared" si="71"/>
        <v>104.67822</v>
      </c>
      <c r="N328" s="105">
        <f>AVERAGE(B328:B329)*1000</f>
        <v>663</v>
      </c>
      <c r="O328" s="105">
        <f>AVERAGE(G328:G329)</f>
        <v>692</v>
      </c>
      <c r="P328" s="105">
        <f>AVERAGE(F328:F329)</f>
        <v>1</v>
      </c>
      <c r="Q328" s="105">
        <f>AVERAGE(D328:D329)</f>
        <v>72.5</v>
      </c>
      <c r="R328" s="106">
        <f t="shared" si="72"/>
        <v>5.4291140984246766</v>
      </c>
      <c r="S328" s="105">
        <f t="shared" si="73"/>
        <v>0.17596030335556301</v>
      </c>
      <c r="T328" s="105">
        <f t="shared" si="74"/>
        <v>2.7745843758036512</v>
      </c>
      <c r="U328" s="39" t="str">
        <f t="shared" si="75"/>
        <v>silt mixtures</v>
      </c>
      <c r="V328" s="107">
        <f t="shared" si="76"/>
        <v>22.495578851701641</v>
      </c>
      <c r="W328" s="107">
        <f t="shared" si="77"/>
        <v>25.682018657871872</v>
      </c>
      <c r="X328" s="107">
        <f t="shared" si="78"/>
        <v>30</v>
      </c>
    </row>
    <row r="329" spans="1:24" x14ac:dyDescent="0.2">
      <c r="A329">
        <v>6.52</v>
      </c>
      <c r="B329">
        <v>0.56799999999999995</v>
      </c>
      <c r="C329">
        <v>0</v>
      </c>
      <c r="D329">
        <v>72</v>
      </c>
      <c r="E329" s="102">
        <v>0.6</v>
      </c>
      <c r="F329" s="102">
        <f t="shared" si="66"/>
        <v>1</v>
      </c>
      <c r="G329" s="102">
        <f t="shared" si="67"/>
        <v>596.79999999999995</v>
      </c>
      <c r="H329" s="102">
        <f>+A330-A329</f>
        <v>2.0000000000000462E-2</v>
      </c>
      <c r="I329" s="102">
        <f>+A329+H329/2</f>
        <v>6.5299999999999994</v>
      </c>
      <c r="J329" s="102">
        <f t="shared" si="68"/>
        <v>19</v>
      </c>
      <c r="K329" s="102">
        <f t="shared" si="69"/>
        <v>124.07</v>
      </c>
      <c r="L329" s="102">
        <f t="shared" si="70"/>
        <v>19.207979999999996</v>
      </c>
      <c r="M329" s="105">
        <f t="shared" si="71"/>
        <v>104.86202</v>
      </c>
      <c r="N329" s="105">
        <f>AVERAGE(B329:B330)*1000</f>
        <v>511.49999999999994</v>
      </c>
      <c r="O329" s="105">
        <f>AVERAGE(G329:G330)</f>
        <v>542.09999999999991</v>
      </c>
      <c r="P329" s="105">
        <f>AVERAGE(F329:F330)</f>
        <v>1</v>
      </c>
      <c r="Q329" s="105">
        <f>AVERAGE(D329:D330)</f>
        <v>76.5</v>
      </c>
      <c r="R329" s="106">
        <f t="shared" si="72"/>
        <v>3.9864767052932981</v>
      </c>
      <c r="S329" s="105">
        <f t="shared" si="73"/>
        <v>0.23921728105638357</v>
      </c>
      <c r="T329" s="105">
        <f t="shared" si="74"/>
        <v>2.9312234102782213</v>
      </c>
      <c r="U329" s="39" t="str">
        <f t="shared" si="75"/>
        <v>silt mixtures</v>
      </c>
      <c r="V329" s="107">
        <f t="shared" si="76"/>
        <v>20.520423650931932</v>
      </c>
      <c r="W329" s="107">
        <f t="shared" si="77"/>
        <v>24.206481537330312</v>
      </c>
      <c r="X329" s="107">
        <f t="shared" si="78"/>
        <v>30</v>
      </c>
    </row>
    <row r="330" spans="1:24" x14ac:dyDescent="0.2">
      <c r="A330">
        <v>6.54</v>
      </c>
      <c r="B330">
        <v>0.45500000000000002</v>
      </c>
      <c r="C330">
        <v>0</v>
      </c>
      <c r="D330">
        <v>81</v>
      </c>
      <c r="E330" s="102">
        <v>0.6</v>
      </c>
      <c r="F330" s="102">
        <f t="shared" si="66"/>
        <v>1</v>
      </c>
      <c r="G330" s="102">
        <f t="shared" si="67"/>
        <v>487.4</v>
      </c>
      <c r="H330" s="102">
        <f>+A331-A330</f>
        <v>1.9999999999999574E-2</v>
      </c>
      <c r="I330" s="102">
        <f>+A330+H330/2</f>
        <v>6.55</v>
      </c>
      <c r="J330" s="102">
        <f t="shared" si="68"/>
        <v>19</v>
      </c>
      <c r="K330" s="102">
        <f t="shared" si="69"/>
        <v>124.45</v>
      </c>
      <c r="L330" s="102">
        <f t="shared" si="70"/>
        <v>19.40418</v>
      </c>
      <c r="M330" s="105">
        <f t="shared" si="71"/>
        <v>105.04582000000001</v>
      </c>
      <c r="N330" s="105">
        <f>AVERAGE(B330:B331)*1000</f>
        <v>407.5</v>
      </c>
      <c r="O330" s="105">
        <f>AVERAGE(G330:G331)</f>
        <v>440.9</v>
      </c>
      <c r="P330" s="105">
        <f>AVERAGE(F330:F331)</f>
        <v>1</v>
      </c>
      <c r="Q330" s="105">
        <f>AVERAGE(D330:D331)</f>
        <v>83.5</v>
      </c>
      <c r="R330" s="106">
        <f t="shared" si="72"/>
        <v>3.012494928403624</v>
      </c>
      <c r="S330" s="105">
        <f t="shared" si="73"/>
        <v>0.31600568810238583</v>
      </c>
      <c r="T330" s="105">
        <f t="shared" si="74"/>
        <v>3.0764399038009889</v>
      </c>
      <c r="U330" s="39" t="str">
        <f t="shared" si="75"/>
        <v>clays</v>
      </c>
      <c r="V330" s="107">
        <f t="shared" si="76"/>
        <v>18.805483758511588</v>
      </c>
      <c r="W330" s="107">
        <f t="shared" si="77"/>
        <v>22.868189568839586</v>
      </c>
      <c r="X330" s="107">
        <f t="shared" si="78"/>
        <v>30</v>
      </c>
    </row>
    <row r="331" spans="1:24" x14ac:dyDescent="0.2">
      <c r="A331">
        <v>6.56</v>
      </c>
      <c r="B331">
        <v>0.36</v>
      </c>
      <c r="C331">
        <v>0</v>
      </c>
      <c r="D331">
        <v>86</v>
      </c>
      <c r="E331" s="102">
        <v>0.6</v>
      </c>
      <c r="F331" s="102">
        <f t="shared" si="66"/>
        <v>1</v>
      </c>
      <c r="G331" s="102">
        <f t="shared" si="67"/>
        <v>394.4</v>
      </c>
      <c r="H331" s="102">
        <f>+A332-A331</f>
        <v>2.0000000000000462E-2</v>
      </c>
      <c r="I331" s="102">
        <f>+A331+H331/2</f>
        <v>6.57</v>
      </c>
      <c r="J331" s="102">
        <f t="shared" si="68"/>
        <v>19</v>
      </c>
      <c r="K331" s="102">
        <f t="shared" si="69"/>
        <v>124.83000000000001</v>
      </c>
      <c r="L331" s="102">
        <f t="shared" si="70"/>
        <v>19.600380000000005</v>
      </c>
      <c r="M331" s="105">
        <f t="shared" si="71"/>
        <v>105.22962000000001</v>
      </c>
      <c r="N331" s="105">
        <f>AVERAGE(B331:B332)*1000</f>
        <v>340.99999999999994</v>
      </c>
      <c r="O331" s="105">
        <f>AVERAGE(G331:G332)</f>
        <v>376.4</v>
      </c>
      <c r="P331" s="105">
        <f>AVERAGE(F331:F332)</f>
        <v>1.5</v>
      </c>
      <c r="Q331" s="105">
        <f>AVERAGE(D331:D332)</f>
        <v>88.5</v>
      </c>
      <c r="R331" s="106">
        <f t="shared" si="72"/>
        <v>2.390676693501316</v>
      </c>
      <c r="S331" s="105">
        <f t="shared" si="73"/>
        <v>0.59625551536351717</v>
      </c>
      <c r="T331" s="105">
        <f t="shared" si="74"/>
        <v>3.2477883291216685</v>
      </c>
      <c r="U331" s="39" t="str">
        <f t="shared" si="75"/>
        <v>clays</v>
      </c>
      <c r="V331" s="107">
        <f t="shared" si="76"/>
        <v>17.465130690773311</v>
      </c>
      <c r="W331" s="107">
        <f t="shared" si="77"/>
        <v>21.763729324331571</v>
      </c>
      <c r="X331" s="107">
        <f t="shared" si="78"/>
        <v>30</v>
      </c>
    </row>
    <row r="332" spans="1:24" x14ac:dyDescent="0.2">
      <c r="A332">
        <v>6.58</v>
      </c>
      <c r="B332">
        <v>0.32200000000000001</v>
      </c>
      <c r="C332">
        <v>2</v>
      </c>
      <c r="D332">
        <v>91</v>
      </c>
      <c r="E332" s="102">
        <v>0.6</v>
      </c>
      <c r="F332" s="102">
        <f t="shared" si="66"/>
        <v>2</v>
      </c>
      <c r="G332" s="102">
        <f t="shared" si="67"/>
        <v>358.4</v>
      </c>
      <c r="H332" s="102">
        <f>+A333-A332</f>
        <v>1.9999999999999574E-2</v>
      </c>
      <c r="I332" s="102">
        <f>+A332+H332/2</f>
        <v>6.59</v>
      </c>
      <c r="J332" s="102">
        <f t="shared" si="68"/>
        <v>19</v>
      </c>
      <c r="K332" s="102">
        <f t="shared" si="69"/>
        <v>125.21</v>
      </c>
      <c r="L332" s="102">
        <f t="shared" si="70"/>
        <v>19.796579999999999</v>
      </c>
      <c r="M332" s="105">
        <f t="shared" si="71"/>
        <v>105.41342</v>
      </c>
      <c r="N332" s="105">
        <f>AVERAGE(B332:B333)*1000</f>
        <v>331.5</v>
      </c>
      <c r="O332" s="105">
        <f>AVERAGE(G332:G333)</f>
        <v>369.5</v>
      </c>
      <c r="P332" s="105">
        <f>AVERAGE(F332:F333)</f>
        <v>2</v>
      </c>
      <c r="Q332" s="105">
        <f>AVERAGE(D332:D333)</f>
        <v>95</v>
      </c>
      <c r="R332" s="106">
        <f t="shared" si="72"/>
        <v>2.3174468677707263</v>
      </c>
      <c r="S332" s="105">
        <f t="shared" si="73"/>
        <v>0.81869908715051765</v>
      </c>
      <c r="T332" s="105">
        <f t="shared" si="74"/>
        <v>3.3052889318840299</v>
      </c>
      <c r="U332" s="39" t="str">
        <f t="shared" si="75"/>
        <v>clays</v>
      </c>
      <c r="V332" s="107">
        <f t="shared" si="76"/>
        <v>17.293977751768395</v>
      </c>
      <c r="W332" s="107">
        <f t="shared" si="77"/>
        <v>21.61510764421444</v>
      </c>
      <c r="X332" s="107">
        <f t="shared" si="78"/>
        <v>30</v>
      </c>
    </row>
    <row r="333" spans="1:24" x14ac:dyDescent="0.2">
      <c r="A333">
        <v>6.6</v>
      </c>
      <c r="B333">
        <v>0.34100000000000003</v>
      </c>
      <c r="C333">
        <v>2</v>
      </c>
      <c r="D333">
        <v>99</v>
      </c>
      <c r="E333" s="102">
        <v>0.6</v>
      </c>
      <c r="F333" s="102">
        <f t="shared" si="66"/>
        <v>2</v>
      </c>
      <c r="G333" s="102">
        <f t="shared" si="67"/>
        <v>380.6</v>
      </c>
      <c r="H333" s="102">
        <f>+A334-A333</f>
        <v>2.0000000000000462E-2</v>
      </c>
      <c r="I333" s="102">
        <f>+A333+H333/2</f>
        <v>6.6099999999999994</v>
      </c>
      <c r="J333" s="102">
        <f t="shared" si="68"/>
        <v>19</v>
      </c>
      <c r="K333" s="102">
        <f t="shared" si="69"/>
        <v>125.58999999999999</v>
      </c>
      <c r="L333" s="102">
        <f t="shared" si="70"/>
        <v>19.992779999999996</v>
      </c>
      <c r="M333" s="105">
        <f t="shared" si="71"/>
        <v>105.59721999999999</v>
      </c>
      <c r="N333" s="105">
        <f>AVERAGE(B333:B334)*1000</f>
        <v>369.50000000000006</v>
      </c>
      <c r="O333" s="105">
        <f>AVERAGE(G333:G334)</f>
        <v>409.1</v>
      </c>
      <c r="P333" s="105">
        <f>AVERAGE(F333:F334)</f>
        <v>1.5</v>
      </c>
      <c r="Q333" s="105">
        <f>AVERAGE(D333:D334)</f>
        <v>99</v>
      </c>
      <c r="R333" s="106">
        <f t="shared" si="72"/>
        <v>2.6848244679168642</v>
      </c>
      <c r="S333" s="105">
        <f t="shared" si="73"/>
        <v>0.52908186660082535</v>
      </c>
      <c r="T333" s="105">
        <f t="shared" si="74"/>
        <v>3.1840898135308615</v>
      </c>
      <c r="U333" s="39" t="str">
        <f t="shared" si="75"/>
        <v>clays</v>
      </c>
      <c r="V333" s="107">
        <f t="shared" si="76"/>
        <v>18.136727101391326</v>
      </c>
      <c r="W333" s="107">
        <f t="shared" si="77"/>
        <v>22.318074867792532</v>
      </c>
      <c r="X333" s="107">
        <f t="shared" si="78"/>
        <v>30</v>
      </c>
    </row>
    <row r="334" spans="1:24" x14ac:dyDescent="0.2">
      <c r="A334">
        <v>6.62</v>
      </c>
      <c r="B334">
        <v>0.39800000000000002</v>
      </c>
      <c r="C334">
        <v>1</v>
      </c>
      <c r="D334">
        <v>99</v>
      </c>
      <c r="E334" s="102">
        <v>0.6</v>
      </c>
      <c r="F334" s="102">
        <f t="shared" si="66"/>
        <v>1</v>
      </c>
      <c r="G334" s="102">
        <f t="shared" si="67"/>
        <v>437.6</v>
      </c>
      <c r="H334" s="102">
        <f>+A335-A334</f>
        <v>1.9999999999999574E-2</v>
      </c>
      <c r="I334" s="102">
        <f>+A334+H334/2</f>
        <v>6.63</v>
      </c>
      <c r="J334" s="102">
        <f t="shared" si="68"/>
        <v>19</v>
      </c>
      <c r="K334" s="102">
        <f t="shared" si="69"/>
        <v>125.97</v>
      </c>
      <c r="L334" s="102">
        <f t="shared" si="70"/>
        <v>20.188980000000001</v>
      </c>
      <c r="M334" s="105">
        <f t="shared" si="71"/>
        <v>105.78102</v>
      </c>
      <c r="N334" s="105">
        <f>AVERAGE(B334:B335)*1000</f>
        <v>360</v>
      </c>
      <c r="O334" s="105">
        <f>AVERAGE(G334:G335)</f>
        <v>399.6</v>
      </c>
      <c r="P334" s="105">
        <f>AVERAGE(F334:F335)</f>
        <v>1</v>
      </c>
      <c r="Q334" s="105">
        <f>AVERAGE(D334:D335)</f>
        <v>99</v>
      </c>
      <c r="R334" s="106">
        <f t="shared" si="72"/>
        <v>2.5867589478717448</v>
      </c>
      <c r="S334" s="105">
        <f t="shared" si="73"/>
        <v>0.36545700398348135</v>
      </c>
      <c r="T334" s="105">
        <f t="shared" si="74"/>
        <v>3.1558792397937818</v>
      </c>
      <c r="U334" s="39" t="str">
        <f t="shared" si="75"/>
        <v>clays</v>
      </c>
      <c r="V334" s="107">
        <f t="shared" si="76"/>
        <v>17.924952993030477</v>
      </c>
      <c r="W334" s="107">
        <f t="shared" si="77"/>
        <v>22.140315560352658</v>
      </c>
      <c r="X334" s="107">
        <f t="shared" si="78"/>
        <v>30</v>
      </c>
    </row>
    <row r="335" spans="1:24" x14ac:dyDescent="0.2">
      <c r="A335">
        <v>6.64</v>
      </c>
      <c r="B335">
        <v>0.32200000000000001</v>
      </c>
      <c r="C335">
        <v>0</v>
      </c>
      <c r="D335">
        <v>99</v>
      </c>
      <c r="E335" s="102">
        <v>0.6</v>
      </c>
      <c r="F335" s="102">
        <f t="shared" si="66"/>
        <v>1</v>
      </c>
      <c r="G335" s="102">
        <f t="shared" si="67"/>
        <v>361.6</v>
      </c>
      <c r="H335" s="102">
        <f>+A336-A335</f>
        <v>2.0000000000000462E-2</v>
      </c>
      <c r="I335" s="102">
        <f>+A335+H335/2</f>
        <v>6.65</v>
      </c>
      <c r="J335" s="102">
        <f t="shared" si="68"/>
        <v>19</v>
      </c>
      <c r="K335" s="102">
        <f t="shared" si="69"/>
        <v>126.35000000000001</v>
      </c>
      <c r="L335" s="102">
        <f t="shared" si="70"/>
        <v>20.385180000000005</v>
      </c>
      <c r="M335" s="105">
        <f t="shared" si="71"/>
        <v>105.96482</v>
      </c>
      <c r="N335" s="105">
        <f>AVERAGE(B335:B336)*1000</f>
        <v>312.5</v>
      </c>
      <c r="O335" s="105">
        <f>AVERAGE(G335:G336)</f>
        <v>352.3</v>
      </c>
      <c r="P335" s="105">
        <f>AVERAGE(F335:F336)</f>
        <v>1</v>
      </c>
      <c r="Q335" s="105">
        <f>AVERAGE(D335:D336)</f>
        <v>99.5</v>
      </c>
      <c r="R335" s="106">
        <f t="shared" si="72"/>
        <v>2.1323114595957411</v>
      </c>
      <c r="S335" s="105">
        <f t="shared" si="73"/>
        <v>0.44257579110422668</v>
      </c>
      <c r="T335" s="105">
        <f t="shared" si="74"/>
        <v>3.2583360651488902</v>
      </c>
      <c r="U335" s="39" t="str">
        <f t="shared" si="75"/>
        <v>clays</v>
      </c>
      <c r="V335" s="107">
        <f t="shared" si="76"/>
        <v>16.845425416707329</v>
      </c>
      <c r="W335" s="107">
        <f t="shared" si="77"/>
        <v>21.217357050217242</v>
      </c>
      <c r="X335" s="107">
        <f t="shared" si="78"/>
        <v>30</v>
      </c>
    </row>
    <row r="336" spans="1:24" x14ac:dyDescent="0.2">
      <c r="A336">
        <v>6.66</v>
      </c>
      <c r="B336">
        <v>0.30299999999999999</v>
      </c>
      <c r="C336">
        <v>0</v>
      </c>
      <c r="D336">
        <v>100</v>
      </c>
      <c r="E336" s="102">
        <v>0.6</v>
      </c>
      <c r="F336" s="102">
        <f t="shared" si="66"/>
        <v>1</v>
      </c>
      <c r="G336" s="102">
        <f t="shared" si="67"/>
        <v>343</v>
      </c>
      <c r="H336" s="102">
        <f>+A337-A336</f>
        <v>1.9999999999999574E-2</v>
      </c>
      <c r="I336" s="102">
        <f>+A336+H336/2</f>
        <v>6.67</v>
      </c>
      <c r="J336" s="102">
        <f t="shared" si="68"/>
        <v>19</v>
      </c>
      <c r="K336" s="102">
        <f t="shared" si="69"/>
        <v>126.73</v>
      </c>
      <c r="L336" s="102">
        <f t="shared" si="70"/>
        <v>20.581379999999999</v>
      </c>
      <c r="M336" s="105">
        <f t="shared" si="71"/>
        <v>106.14862000000001</v>
      </c>
      <c r="N336" s="105">
        <f>AVERAGE(B336:B337)*1000</f>
        <v>293.5</v>
      </c>
      <c r="O336" s="105">
        <f>AVERAGE(G336:G337)</f>
        <v>334.7</v>
      </c>
      <c r="P336" s="105">
        <f>AVERAGE(F336:F337)</f>
        <v>1</v>
      </c>
      <c r="Q336" s="105">
        <f>AVERAGE(D336:D337)</f>
        <v>103</v>
      </c>
      <c r="R336" s="106">
        <f t="shared" si="72"/>
        <v>1.9592341379473417</v>
      </c>
      <c r="S336" s="105">
        <f t="shared" si="73"/>
        <v>0.48083858248785893</v>
      </c>
      <c r="T336" s="105">
        <f t="shared" si="74"/>
        <v>3.3034433529699907</v>
      </c>
      <c r="U336" s="39" t="str">
        <f t="shared" si="75"/>
        <v>clays</v>
      </c>
      <c r="V336" s="107">
        <f t="shared" si="76"/>
        <v>16.39391084121436</v>
      </c>
      <c r="W336" s="107">
        <f t="shared" si="77"/>
        <v>20.81294973323979</v>
      </c>
      <c r="X336" s="107">
        <f t="shared" si="78"/>
        <v>30</v>
      </c>
    </row>
    <row r="337" spans="1:24" x14ac:dyDescent="0.2">
      <c r="A337">
        <v>6.68</v>
      </c>
      <c r="B337">
        <v>0.28399999999999997</v>
      </c>
      <c r="C337">
        <v>-1</v>
      </c>
      <c r="D337">
        <v>106</v>
      </c>
      <c r="E337" s="102">
        <v>0.6</v>
      </c>
      <c r="F337" s="102">
        <f t="shared" si="66"/>
        <v>1</v>
      </c>
      <c r="G337" s="102">
        <f t="shared" si="67"/>
        <v>326.39999999999998</v>
      </c>
      <c r="H337" s="102">
        <f>+A338-A337</f>
        <v>2.0000000000000462E-2</v>
      </c>
      <c r="I337" s="102">
        <f>+A337+H337/2</f>
        <v>6.6899999999999995</v>
      </c>
      <c r="J337" s="102">
        <f t="shared" si="68"/>
        <v>19</v>
      </c>
      <c r="K337" s="102">
        <f t="shared" si="69"/>
        <v>127.10999999999999</v>
      </c>
      <c r="L337" s="102">
        <f t="shared" si="70"/>
        <v>20.777579999999997</v>
      </c>
      <c r="M337" s="105">
        <f t="shared" si="71"/>
        <v>106.33241999999998</v>
      </c>
      <c r="N337" s="105">
        <f>AVERAGE(B337:B338)*1000</f>
        <v>274.49999999999994</v>
      </c>
      <c r="O337" s="105">
        <f>AVERAGE(G337:G338)</f>
        <v>317.5</v>
      </c>
      <c r="P337" s="105">
        <f>AVERAGE(F337:F338)</f>
        <v>1</v>
      </c>
      <c r="Q337" s="105">
        <f>AVERAGE(D337:D338)</f>
        <v>107.5</v>
      </c>
      <c r="R337" s="106">
        <f t="shared" si="72"/>
        <v>1.790516946759982</v>
      </c>
      <c r="S337" s="105">
        <f t="shared" si="73"/>
        <v>0.52523767004569566</v>
      </c>
      <c r="T337" s="105">
        <f t="shared" si="74"/>
        <v>3.3516409263517541</v>
      </c>
      <c r="U337" s="39" t="str">
        <f t="shared" si="75"/>
        <v>clays</v>
      </c>
      <c r="V337" s="107">
        <f t="shared" si="76"/>
        <v>15.927374417576392</v>
      </c>
      <c r="W337" s="107">
        <f t="shared" si="77"/>
        <v>20.382762794322634</v>
      </c>
      <c r="X337" s="107">
        <f t="shared" si="78"/>
        <v>30</v>
      </c>
    </row>
    <row r="338" spans="1:24" x14ac:dyDescent="0.2">
      <c r="A338">
        <v>6.7</v>
      </c>
      <c r="B338">
        <v>0.26500000000000001</v>
      </c>
      <c r="C338">
        <v>-1</v>
      </c>
      <c r="D338">
        <v>109</v>
      </c>
      <c r="E338" s="102">
        <v>0.6</v>
      </c>
      <c r="F338" s="102">
        <f t="shared" si="66"/>
        <v>1</v>
      </c>
      <c r="G338" s="102">
        <f t="shared" si="67"/>
        <v>308.60000000000002</v>
      </c>
      <c r="H338" s="102">
        <f>+A339-A338</f>
        <v>1.9999999999999574E-2</v>
      </c>
      <c r="I338" s="102">
        <f>+A338+H338/2</f>
        <v>6.71</v>
      </c>
      <c r="J338" s="102">
        <f t="shared" si="68"/>
        <v>19</v>
      </c>
      <c r="K338" s="102">
        <f t="shared" si="69"/>
        <v>127.49</v>
      </c>
      <c r="L338" s="102">
        <f t="shared" si="70"/>
        <v>20.973780000000001</v>
      </c>
      <c r="M338" s="105">
        <f t="shared" si="71"/>
        <v>106.51621999999999</v>
      </c>
      <c r="N338" s="105">
        <f>AVERAGE(B338:B339)*1000</f>
        <v>265</v>
      </c>
      <c r="O338" s="105">
        <f>AVERAGE(G338:G339)</f>
        <v>310</v>
      </c>
      <c r="P338" s="105">
        <f>AVERAGE(F338:F339)</f>
        <v>1.5</v>
      </c>
      <c r="Q338" s="105">
        <f>AVERAGE(D338:D339)</f>
        <v>112.5</v>
      </c>
      <c r="R338" s="106">
        <f t="shared" si="72"/>
        <v>1.713447961258858</v>
      </c>
      <c r="S338" s="105">
        <f t="shared" si="73"/>
        <v>0.82187277409457027</v>
      </c>
      <c r="T338" s="105">
        <f t="shared" si="74"/>
        <v>3.4293312605624515</v>
      </c>
      <c r="U338" s="39" t="str">
        <f t="shared" si="75"/>
        <v>clays</v>
      </c>
      <c r="V338" s="107">
        <f t="shared" si="76"/>
        <v>15.707142562579106</v>
      </c>
      <c r="W338" s="107">
        <f t="shared" si="77"/>
        <v>20.172580110171797</v>
      </c>
      <c r="X338" s="107">
        <f t="shared" si="78"/>
        <v>30</v>
      </c>
    </row>
    <row r="339" spans="1:24" x14ac:dyDescent="0.2">
      <c r="A339">
        <v>6.72</v>
      </c>
      <c r="B339">
        <v>0.26500000000000001</v>
      </c>
      <c r="C339">
        <v>-2</v>
      </c>
      <c r="D339">
        <v>116</v>
      </c>
      <c r="E339" s="102">
        <v>0.6</v>
      </c>
      <c r="F339" s="102">
        <f t="shared" si="66"/>
        <v>2</v>
      </c>
      <c r="G339" s="102">
        <f t="shared" si="67"/>
        <v>311.39999999999998</v>
      </c>
      <c r="H339" s="102">
        <f>+A340-A339</f>
        <v>2.0000000000000462E-2</v>
      </c>
      <c r="I339" s="102">
        <f>+A339+H339/2</f>
        <v>6.73</v>
      </c>
      <c r="J339" s="102">
        <f t="shared" si="68"/>
        <v>19</v>
      </c>
      <c r="K339" s="102">
        <f t="shared" si="69"/>
        <v>127.87</v>
      </c>
      <c r="L339" s="102">
        <f t="shared" si="70"/>
        <v>21.169980000000006</v>
      </c>
      <c r="M339" s="105">
        <f t="shared" si="71"/>
        <v>106.70001999999999</v>
      </c>
      <c r="N339" s="105">
        <f>AVERAGE(B339:B340)*1000</f>
        <v>265</v>
      </c>
      <c r="O339" s="105">
        <f>AVERAGE(G339:G340)</f>
        <v>313.39999999999998</v>
      </c>
      <c r="P339" s="105">
        <f>AVERAGE(F339:F340)</f>
        <v>2</v>
      </c>
      <c r="Q339" s="105">
        <f>AVERAGE(D339:D340)</f>
        <v>121</v>
      </c>
      <c r="R339" s="106">
        <f t="shared" si="72"/>
        <v>1.7388000489596906</v>
      </c>
      <c r="S339" s="105">
        <f t="shared" si="73"/>
        <v>1.0779927774483913</v>
      </c>
      <c r="T339" s="105">
        <f t="shared" si="74"/>
        <v>3.464149799605948</v>
      </c>
      <c r="U339" s="39" t="str">
        <f t="shared" si="75"/>
        <v>clays</v>
      </c>
      <c r="V339" s="107">
        <f t="shared" si="76"/>
        <v>15.786105122653419</v>
      </c>
      <c r="W339" s="107">
        <f t="shared" si="77"/>
        <v>20.242746081220343</v>
      </c>
      <c r="X339" s="107">
        <f t="shared" si="78"/>
        <v>30</v>
      </c>
    </row>
    <row r="340" spans="1:24" x14ac:dyDescent="0.2">
      <c r="A340">
        <v>6.74</v>
      </c>
      <c r="B340">
        <v>0.26500000000000001</v>
      </c>
      <c r="C340">
        <v>-2</v>
      </c>
      <c r="D340">
        <v>126</v>
      </c>
      <c r="E340" s="102">
        <v>0.6</v>
      </c>
      <c r="F340" s="102">
        <f t="shared" si="66"/>
        <v>2</v>
      </c>
      <c r="G340" s="102">
        <f t="shared" si="67"/>
        <v>315.39999999999998</v>
      </c>
      <c r="H340" s="102">
        <f>+A341-A340</f>
        <v>1.9999999999999574E-2</v>
      </c>
      <c r="I340" s="102">
        <f>+A340+H340/2</f>
        <v>6.75</v>
      </c>
      <c r="J340" s="102">
        <f t="shared" si="68"/>
        <v>19</v>
      </c>
      <c r="K340" s="102">
        <f t="shared" si="69"/>
        <v>128.25</v>
      </c>
      <c r="L340" s="102">
        <f t="shared" si="70"/>
        <v>21.36618</v>
      </c>
      <c r="M340" s="105">
        <f t="shared" si="71"/>
        <v>106.88382</v>
      </c>
      <c r="N340" s="105">
        <f>AVERAGE(B340:B341)*1000</f>
        <v>274.49999999999994</v>
      </c>
      <c r="O340" s="105">
        <f>AVERAGE(G340:G341)</f>
        <v>325.10000000000002</v>
      </c>
      <c r="P340" s="105">
        <f>AVERAGE(F340:F341)</f>
        <v>1.5</v>
      </c>
      <c r="Q340" s="105">
        <f>AVERAGE(D340:D341)</f>
        <v>126.5</v>
      </c>
      <c r="R340" s="106">
        <f t="shared" si="72"/>
        <v>1.841719354716177</v>
      </c>
      <c r="S340" s="105">
        <f t="shared" si="73"/>
        <v>0.76200152400304788</v>
      </c>
      <c r="T340" s="105">
        <f t="shared" si="74"/>
        <v>3.3889377974277131</v>
      </c>
      <c r="U340" s="39" t="str">
        <f t="shared" si="75"/>
        <v>clays</v>
      </c>
      <c r="V340" s="107">
        <f t="shared" si="76"/>
        <v>16.08587733957782</v>
      </c>
      <c r="W340" s="107">
        <f t="shared" si="77"/>
        <v>20.517457973598084</v>
      </c>
      <c r="X340" s="107">
        <f t="shared" si="78"/>
        <v>30</v>
      </c>
    </row>
    <row r="341" spans="1:24" x14ac:dyDescent="0.2">
      <c r="A341">
        <v>6.76</v>
      </c>
      <c r="B341">
        <v>0.28399999999999997</v>
      </c>
      <c r="C341">
        <v>-1</v>
      </c>
      <c r="D341">
        <v>127</v>
      </c>
      <c r="E341" s="102">
        <v>0.6</v>
      </c>
      <c r="F341" s="102">
        <f t="shared" si="66"/>
        <v>1</v>
      </c>
      <c r="G341" s="102">
        <f t="shared" si="67"/>
        <v>334.8</v>
      </c>
      <c r="H341" s="102">
        <f>+A342-A341</f>
        <v>2.0000000000000462E-2</v>
      </c>
      <c r="I341" s="102">
        <f>+A341+H341/2</f>
        <v>6.77</v>
      </c>
      <c r="J341" s="102">
        <f t="shared" si="68"/>
        <v>19</v>
      </c>
      <c r="K341" s="102">
        <f t="shared" si="69"/>
        <v>128.63</v>
      </c>
      <c r="L341" s="102">
        <f t="shared" si="70"/>
        <v>21.562379999999997</v>
      </c>
      <c r="M341" s="105">
        <f t="shared" si="71"/>
        <v>107.06762000000001</v>
      </c>
      <c r="N341" s="105">
        <f>AVERAGE(B341:B342)*1000</f>
        <v>293.5</v>
      </c>
      <c r="O341" s="105">
        <f>AVERAGE(G341:G342)</f>
        <v>344.70000000000005</v>
      </c>
      <c r="P341" s="105">
        <f>AVERAGE(F341:F342)</f>
        <v>1.5</v>
      </c>
      <c r="Q341" s="105">
        <f>AVERAGE(D341:D342)</f>
        <v>128</v>
      </c>
      <c r="R341" s="106">
        <f t="shared" si="72"/>
        <v>2.0180704493104455</v>
      </c>
      <c r="S341" s="105">
        <f t="shared" si="73"/>
        <v>0.69421946591382411</v>
      </c>
      <c r="T341" s="105">
        <f t="shared" si="74"/>
        <v>3.3383234576922218</v>
      </c>
      <c r="U341" s="39" t="str">
        <f t="shared" si="75"/>
        <v>clays</v>
      </c>
      <c r="V341" s="107">
        <f t="shared" si="76"/>
        <v>16.57158981912433</v>
      </c>
      <c r="W341" s="107">
        <f t="shared" si="77"/>
        <v>20.954299553625422</v>
      </c>
      <c r="X341" s="107">
        <f t="shared" si="78"/>
        <v>30</v>
      </c>
    </row>
    <row r="342" spans="1:24" x14ac:dyDescent="0.2">
      <c r="A342">
        <v>6.78</v>
      </c>
      <c r="B342">
        <v>0.30299999999999999</v>
      </c>
      <c r="C342">
        <v>-2</v>
      </c>
      <c r="D342">
        <v>129</v>
      </c>
      <c r="E342" s="102">
        <v>0.6</v>
      </c>
      <c r="F342" s="102">
        <f t="shared" si="66"/>
        <v>2</v>
      </c>
      <c r="G342" s="102">
        <f t="shared" si="67"/>
        <v>354.6</v>
      </c>
      <c r="H342" s="102">
        <f>+A343-A342</f>
        <v>1.9999999999999574E-2</v>
      </c>
      <c r="I342" s="102">
        <f>+A342+H342/2</f>
        <v>6.79</v>
      </c>
      <c r="J342" s="102">
        <f t="shared" si="68"/>
        <v>19</v>
      </c>
      <c r="K342" s="102">
        <f t="shared" si="69"/>
        <v>129.01</v>
      </c>
      <c r="L342" s="102">
        <f t="shared" si="70"/>
        <v>21.758580000000002</v>
      </c>
      <c r="M342" s="105">
        <f t="shared" si="71"/>
        <v>107.25142</v>
      </c>
      <c r="N342" s="105">
        <f>AVERAGE(B342:B343)*1000</f>
        <v>312.5</v>
      </c>
      <c r="O342" s="105">
        <f>AVERAGE(G342:G343)</f>
        <v>368.1</v>
      </c>
      <c r="P342" s="105">
        <f>AVERAGE(F342:F343)</f>
        <v>1.5</v>
      </c>
      <c r="Q342" s="105">
        <f>AVERAGE(D342:D343)</f>
        <v>139</v>
      </c>
      <c r="R342" s="106">
        <f t="shared" si="72"/>
        <v>2.2292478738276849</v>
      </c>
      <c r="S342" s="105">
        <f t="shared" si="73"/>
        <v>0.62737881132627871</v>
      </c>
      <c r="T342" s="105">
        <f t="shared" si="74"/>
        <v>3.2834832431395791</v>
      </c>
      <c r="U342" s="39" t="str">
        <f t="shared" si="75"/>
        <v>clays</v>
      </c>
      <c r="V342" s="107">
        <f t="shared" si="76"/>
        <v>17.115426121776007</v>
      </c>
      <c r="W342" s="107">
        <f t="shared" si="77"/>
        <v>21.429741972104907</v>
      </c>
      <c r="X342" s="107">
        <f t="shared" si="78"/>
        <v>30</v>
      </c>
    </row>
    <row r="343" spans="1:24" x14ac:dyDescent="0.2">
      <c r="A343">
        <v>6.8</v>
      </c>
      <c r="B343">
        <v>0.32200000000000001</v>
      </c>
      <c r="C343">
        <v>-1</v>
      </c>
      <c r="D343">
        <v>149</v>
      </c>
      <c r="E343" s="102">
        <v>0.6</v>
      </c>
      <c r="F343" s="102">
        <f t="shared" si="66"/>
        <v>1</v>
      </c>
      <c r="G343" s="102">
        <f t="shared" si="67"/>
        <v>381.6</v>
      </c>
      <c r="H343" s="102">
        <f>+A344-A343</f>
        <v>2.0000000000000462E-2</v>
      </c>
      <c r="I343" s="102">
        <f>+A343+H343/2</f>
        <v>6.8100000000000005</v>
      </c>
      <c r="J343" s="102">
        <f t="shared" si="68"/>
        <v>19</v>
      </c>
      <c r="K343" s="102">
        <f t="shared" si="69"/>
        <v>129.39000000000001</v>
      </c>
      <c r="L343" s="102">
        <f t="shared" si="70"/>
        <v>21.954780000000007</v>
      </c>
      <c r="M343" s="105">
        <f t="shared" si="71"/>
        <v>107.43522000000002</v>
      </c>
      <c r="N343" s="105">
        <f>AVERAGE(B343:B344)*1000</f>
        <v>682</v>
      </c>
      <c r="O343" s="105">
        <f>AVERAGE(G343:G344)</f>
        <v>744.40000000000009</v>
      </c>
      <c r="P343" s="105">
        <f>AVERAGE(F343:F344)</f>
        <v>1</v>
      </c>
      <c r="Q343" s="105">
        <f>AVERAGE(D343:D344)</f>
        <v>156</v>
      </c>
      <c r="R343" s="106">
        <f t="shared" si="72"/>
        <v>5.7244728497786852</v>
      </c>
      <c r="S343" s="105">
        <f t="shared" si="73"/>
        <v>0.16259898213037183</v>
      </c>
      <c r="T343" s="105">
        <f t="shared" si="74"/>
        <v>2.7463141290311786</v>
      </c>
      <c r="U343" s="39" t="str">
        <f t="shared" si="75"/>
        <v>silt mixtures</v>
      </c>
      <c r="V343" s="107">
        <f t="shared" si="76"/>
        <v>22.86690709952126</v>
      </c>
      <c r="W343" s="107">
        <f t="shared" si="77"/>
        <v>25.935090499174194</v>
      </c>
      <c r="X343" s="107">
        <f t="shared" si="78"/>
        <v>30</v>
      </c>
    </row>
    <row r="344" spans="1:24" x14ac:dyDescent="0.2">
      <c r="A344">
        <v>6.82</v>
      </c>
      <c r="B344">
        <v>1.042</v>
      </c>
      <c r="C344">
        <v>0</v>
      </c>
      <c r="D344">
        <v>163</v>
      </c>
      <c r="E344" s="102">
        <v>0.6</v>
      </c>
      <c r="F344" s="102">
        <f t="shared" si="66"/>
        <v>1</v>
      </c>
      <c r="G344" s="102">
        <f t="shared" si="67"/>
        <v>1107.2</v>
      </c>
      <c r="H344" s="102">
        <f>+A345-A344</f>
        <v>1.9999999999999574E-2</v>
      </c>
      <c r="I344" s="102">
        <f>+A344+H344/2</f>
        <v>6.83</v>
      </c>
      <c r="J344" s="102">
        <f t="shared" si="68"/>
        <v>19</v>
      </c>
      <c r="K344" s="102">
        <f t="shared" si="69"/>
        <v>129.77000000000001</v>
      </c>
      <c r="L344" s="102">
        <f t="shared" si="70"/>
        <v>22.150980000000001</v>
      </c>
      <c r="M344" s="105">
        <f t="shared" si="71"/>
        <v>107.61902000000001</v>
      </c>
      <c r="N344" s="105">
        <f>AVERAGE(B344:B345)*1000</f>
        <v>966</v>
      </c>
      <c r="O344" s="105">
        <f>AVERAGE(G344:G345)</f>
        <v>1031.8</v>
      </c>
      <c r="P344" s="105">
        <f>AVERAGE(F344:F345)</f>
        <v>1.5</v>
      </c>
      <c r="Q344" s="105">
        <f>AVERAGE(D344:D345)</f>
        <v>164.5</v>
      </c>
      <c r="R344" s="106">
        <f t="shared" si="72"/>
        <v>8.3816968413204282</v>
      </c>
      <c r="S344" s="105">
        <f t="shared" si="73"/>
        <v>0.16629158675432082</v>
      </c>
      <c r="T344" s="105">
        <f t="shared" si="74"/>
        <v>2.5845473036559516</v>
      </c>
      <c r="U344" s="39" t="str">
        <f t="shared" si="75"/>
        <v>sand mixtures</v>
      </c>
      <c r="V344" s="107">
        <f t="shared" si="76"/>
        <v>25.377161396401174</v>
      </c>
      <c r="W344" s="107">
        <f t="shared" si="77"/>
        <v>27.756651436013264</v>
      </c>
      <c r="X344" s="107">
        <f t="shared" si="78"/>
        <v>30</v>
      </c>
    </row>
    <row r="345" spans="1:24" x14ac:dyDescent="0.2">
      <c r="A345">
        <v>6.84</v>
      </c>
      <c r="B345">
        <v>0.89</v>
      </c>
      <c r="C345">
        <v>-2</v>
      </c>
      <c r="D345">
        <v>166</v>
      </c>
      <c r="E345" s="102">
        <v>0.6</v>
      </c>
      <c r="F345" s="102">
        <f t="shared" si="66"/>
        <v>2</v>
      </c>
      <c r="G345" s="102">
        <f t="shared" si="67"/>
        <v>956.4</v>
      </c>
      <c r="H345" s="102">
        <f>+A346-A345</f>
        <v>2.0000000000000462E-2</v>
      </c>
      <c r="I345" s="102">
        <f>+A345+H345/2</f>
        <v>6.85</v>
      </c>
      <c r="J345" s="102">
        <f t="shared" si="68"/>
        <v>19</v>
      </c>
      <c r="K345" s="102">
        <f t="shared" si="69"/>
        <v>130.15</v>
      </c>
      <c r="L345" s="102">
        <f t="shared" si="70"/>
        <v>22.347179999999998</v>
      </c>
      <c r="M345" s="105">
        <f t="shared" si="71"/>
        <v>107.80282000000001</v>
      </c>
      <c r="N345" s="105">
        <f>AVERAGE(B345:B346)*1000</f>
        <v>804.99999999999989</v>
      </c>
      <c r="O345" s="105">
        <f>AVERAGE(G345:G346)</f>
        <v>860.8</v>
      </c>
      <c r="P345" s="105">
        <f>AVERAGE(F345:F346)</f>
        <v>1.5</v>
      </c>
      <c r="Q345" s="105">
        <f>AVERAGE(D345:D346)</f>
        <v>139.5</v>
      </c>
      <c r="R345" s="106">
        <f t="shared" si="72"/>
        <v>6.7776520131848121</v>
      </c>
      <c r="S345" s="105">
        <f t="shared" si="73"/>
        <v>0.20529665366454528</v>
      </c>
      <c r="T345" s="105">
        <f t="shared" si="74"/>
        <v>2.692087125475243</v>
      </c>
      <c r="U345" s="39" t="str">
        <f t="shared" si="75"/>
        <v>silt mixtures</v>
      </c>
      <c r="V345" s="107">
        <f t="shared" si="76"/>
        <v>23.975552308079457</v>
      </c>
      <c r="W345" s="107">
        <f t="shared" si="77"/>
        <v>26.741871936725644</v>
      </c>
      <c r="X345" s="107">
        <f t="shared" si="78"/>
        <v>30</v>
      </c>
    </row>
    <row r="346" spans="1:24" x14ac:dyDescent="0.2">
      <c r="A346">
        <v>6.86</v>
      </c>
      <c r="B346">
        <v>0.72</v>
      </c>
      <c r="C346">
        <v>-1</v>
      </c>
      <c r="D346">
        <v>113</v>
      </c>
      <c r="E346" s="102">
        <v>0.6</v>
      </c>
      <c r="F346" s="102">
        <f t="shared" si="66"/>
        <v>1</v>
      </c>
      <c r="G346" s="102">
        <f t="shared" si="67"/>
        <v>765.2</v>
      </c>
      <c r="H346" s="102">
        <f>+A347-A346</f>
        <v>1.9999999999999574E-2</v>
      </c>
      <c r="I346" s="102">
        <f>+A346+H346/2</f>
        <v>6.87</v>
      </c>
      <c r="J346" s="102">
        <f t="shared" si="68"/>
        <v>19</v>
      </c>
      <c r="K346" s="102">
        <f t="shared" si="69"/>
        <v>130.53</v>
      </c>
      <c r="L346" s="102">
        <f t="shared" si="70"/>
        <v>22.543380000000003</v>
      </c>
      <c r="M346" s="105">
        <f t="shared" si="71"/>
        <v>107.98662</v>
      </c>
      <c r="N346" s="105">
        <f>AVERAGE(B346:B347)*1000</f>
        <v>606.5</v>
      </c>
      <c r="O346" s="105">
        <f>AVERAGE(G346:G347)</f>
        <v>648.5</v>
      </c>
      <c r="P346" s="105">
        <f>AVERAGE(F346:F347)</f>
        <v>1</v>
      </c>
      <c r="Q346" s="105">
        <f>AVERAGE(D346:D347)</f>
        <v>105</v>
      </c>
      <c r="R346" s="106">
        <f t="shared" si="72"/>
        <v>4.7966127655444719</v>
      </c>
      <c r="S346" s="105">
        <f t="shared" si="73"/>
        <v>0.19306137421086161</v>
      </c>
      <c r="T346" s="105">
        <f t="shared" si="74"/>
        <v>2.8345393465981941</v>
      </c>
      <c r="U346" s="39" t="str">
        <f t="shared" si="75"/>
        <v>silt mixtures</v>
      </c>
      <c r="V346" s="107">
        <f t="shared" si="76"/>
        <v>21.730516967098694</v>
      </c>
      <c r="W346" s="107">
        <f t="shared" si="77"/>
        <v>25.090281248271825</v>
      </c>
      <c r="X346" s="107">
        <f t="shared" si="78"/>
        <v>30</v>
      </c>
    </row>
    <row r="347" spans="1:24" x14ac:dyDescent="0.2">
      <c r="A347">
        <v>6.88</v>
      </c>
      <c r="B347">
        <v>0.49299999999999999</v>
      </c>
      <c r="C347">
        <v>-1</v>
      </c>
      <c r="D347">
        <v>97</v>
      </c>
      <c r="E347" s="102">
        <v>0.6</v>
      </c>
      <c r="F347" s="102">
        <f t="shared" si="66"/>
        <v>1</v>
      </c>
      <c r="G347" s="102">
        <f t="shared" si="67"/>
        <v>531.79999999999995</v>
      </c>
      <c r="H347" s="102">
        <f>+A348-A347</f>
        <v>2.0000000000000462E-2</v>
      </c>
      <c r="I347" s="102">
        <f>+A347+H347/2</f>
        <v>6.8900000000000006</v>
      </c>
      <c r="J347" s="102">
        <f t="shared" si="68"/>
        <v>19</v>
      </c>
      <c r="K347" s="102">
        <f t="shared" si="69"/>
        <v>130.91000000000003</v>
      </c>
      <c r="L347" s="102">
        <f t="shared" si="70"/>
        <v>22.739580000000007</v>
      </c>
      <c r="M347" s="105">
        <f t="shared" si="71"/>
        <v>108.17042000000002</v>
      </c>
      <c r="N347" s="105">
        <f>AVERAGE(B347:B348)*1000</f>
        <v>483.5</v>
      </c>
      <c r="O347" s="105">
        <f>AVERAGE(G347:G348)</f>
        <v>520.09999999999991</v>
      </c>
      <c r="P347" s="105">
        <f>AVERAGE(F347:F348)</f>
        <v>1</v>
      </c>
      <c r="Q347" s="105">
        <f>AVERAGE(D347:D348)</f>
        <v>91.5</v>
      </c>
      <c r="R347" s="106">
        <f t="shared" si="72"/>
        <v>3.5979337049814526</v>
      </c>
      <c r="S347" s="105">
        <f t="shared" si="73"/>
        <v>0.25694390914463383</v>
      </c>
      <c r="T347" s="105">
        <f t="shared" si="74"/>
        <v>2.9812384210584715</v>
      </c>
      <c r="U347" s="39" t="str">
        <f t="shared" si="75"/>
        <v>clays</v>
      </c>
      <c r="V347" s="107">
        <f t="shared" si="76"/>
        <v>19.928007347627176</v>
      </c>
      <c r="W347" s="107">
        <f t="shared" si="77"/>
        <v>23.716584725178834</v>
      </c>
      <c r="X347" s="107">
        <f t="shared" si="78"/>
        <v>30</v>
      </c>
    </row>
    <row r="348" spans="1:24" x14ac:dyDescent="0.2">
      <c r="A348">
        <v>6.9</v>
      </c>
      <c r="B348">
        <v>0.47399999999999998</v>
      </c>
      <c r="C348">
        <v>0</v>
      </c>
      <c r="D348">
        <v>86</v>
      </c>
      <c r="E348" s="102">
        <v>0.6</v>
      </c>
      <c r="F348" s="102">
        <f t="shared" si="66"/>
        <v>1</v>
      </c>
      <c r="G348" s="102">
        <f t="shared" si="67"/>
        <v>508.4</v>
      </c>
      <c r="H348" s="102">
        <f>+A349-A348</f>
        <v>1.9999999999999574E-2</v>
      </c>
      <c r="I348" s="102">
        <f>+A348+H348/2</f>
        <v>6.91</v>
      </c>
      <c r="J348" s="102">
        <f t="shared" si="68"/>
        <v>19</v>
      </c>
      <c r="K348" s="102">
        <f t="shared" si="69"/>
        <v>131.29</v>
      </c>
      <c r="L348" s="102">
        <f t="shared" si="70"/>
        <v>22.935780000000001</v>
      </c>
      <c r="M348" s="105">
        <f t="shared" si="71"/>
        <v>108.35422</v>
      </c>
      <c r="N348" s="105">
        <f>AVERAGE(B348:B349)*1000</f>
        <v>616</v>
      </c>
      <c r="O348" s="105">
        <f>AVERAGE(G348:G349)</f>
        <v>659.4</v>
      </c>
      <c r="P348" s="105">
        <f>AVERAGE(F348:F349)</f>
        <v>1</v>
      </c>
      <c r="Q348" s="105">
        <f>AVERAGE(D348:D349)</f>
        <v>108.5</v>
      </c>
      <c r="R348" s="106">
        <f t="shared" si="72"/>
        <v>4.8739218463295666</v>
      </c>
      <c r="S348" s="105">
        <f t="shared" si="73"/>
        <v>0.18935449054174319</v>
      </c>
      <c r="T348" s="105">
        <f t="shared" si="74"/>
        <v>2.8262134973724269</v>
      </c>
      <c r="U348" s="39" t="str">
        <f t="shared" si="75"/>
        <v>silt mixtures</v>
      </c>
      <c r="V348" s="107">
        <f t="shared" si="76"/>
        <v>21.836719722141439</v>
      </c>
      <c r="W348" s="107">
        <f t="shared" si="77"/>
        <v>25.166664170590725</v>
      </c>
      <c r="X348" s="107">
        <f t="shared" si="78"/>
        <v>30</v>
      </c>
    </row>
    <row r="349" spans="1:24" x14ac:dyDescent="0.2">
      <c r="A349">
        <v>6.92</v>
      </c>
      <c r="B349">
        <v>0.75800000000000001</v>
      </c>
      <c r="C349">
        <v>0</v>
      </c>
      <c r="D349">
        <v>131</v>
      </c>
      <c r="E349" s="102">
        <v>0.6</v>
      </c>
      <c r="F349" s="102">
        <f t="shared" si="66"/>
        <v>1</v>
      </c>
      <c r="G349" s="102">
        <f t="shared" si="67"/>
        <v>810.4</v>
      </c>
      <c r="H349" s="102">
        <f>+A350-A349</f>
        <v>2.0000000000000462E-2</v>
      </c>
      <c r="I349" s="102">
        <f>+A349+H349/2</f>
        <v>6.93</v>
      </c>
      <c r="J349" s="102">
        <f t="shared" si="68"/>
        <v>19</v>
      </c>
      <c r="K349" s="102">
        <f t="shared" si="69"/>
        <v>131.66999999999999</v>
      </c>
      <c r="L349" s="102">
        <f t="shared" si="70"/>
        <v>23.131979999999999</v>
      </c>
      <c r="M349" s="105">
        <f t="shared" si="71"/>
        <v>108.53801999999999</v>
      </c>
      <c r="N349" s="105">
        <f>AVERAGE(B349:B350)*1000</f>
        <v>786.5</v>
      </c>
      <c r="O349" s="105">
        <f>AVERAGE(G349:G350)</f>
        <v>834.3</v>
      </c>
      <c r="P349" s="105">
        <f>AVERAGE(F349:F350)</f>
        <v>4</v>
      </c>
      <c r="Q349" s="105">
        <f>AVERAGE(D349:D350)</f>
        <v>119.5</v>
      </c>
      <c r="R349" s="106">
        <f t="shared" si="72"/>
        <v>6.4735840952322521</v>
      </c>
      <c r="S349" s="105">
        <f t="shared" si="73"/>
        <v>0.56928966881573517</v>
      </c>
      <c r="T349" s="105">
        <f t="shared" si="74"/>
        <v>2.832099231493836</v>
      </c>
      <c r="U349" s="39" t="str">
        <f t="shared" si="75"/>
        <v>silt mixtures</v>
      </c>
      <c r="V349" s="107">
        <f t="shared" si="76"/>
        <v>23.679908951295509</v>
      </c>
      <c r="W349" s="107">
        <f t="shared" si="77"/>
        <v>26.522592734946581</v>
      </c>
      <c r="X349" s="107">
        <f t="shared" si="78"/>
        <v>30</v>
      </c>
    </row>
    <row r="350" spans="1:24" x14ac:dyDescent="0.2">
      <c r="A350">
        <v>6.94</v>
      </c>
      <c r="B350">
        <v>0.81499999999999995</v>
      </c>
      <c r="C350">
        <v>7</v>
      </c>
      <c r="D350">
        <v>108</v>
      </c>
      <c r="E350" s="102">
        <v>0.6</v>
      </c>
      <c r="F350" s="102">
        <f t="shared" si="66"/>
        <v>7</v>
      </c>
      <c r="G350" s="102">
        <f t="shared" si="67"/>
        <v>858.2</v>
      </c>
      <c r="H350" s="102">
        <f>+A351-A350</f>
        <v>1.9999999999999574E-2</v>
      </c>
      <c r="I350" s="102">
        <f>+A350+H350/2</f>
        <v>6.95</v>
      </c>
      <c r="J350" s="102">
        <f t="shared" si="68"/>
        <v>19</v>
      </c>
      <c r="K350" s="102">
        <f t="shared" si="69"/>
        <v>132.05000000000001</v>
      </c>
      <c r="L350" s="102">
        <f t="shared" si="70"/>
        <v>23.328180000000003</v>
      </c>
      <c r="M350" s="105">
        <f t="shared" si="71"/>
        <v>108.72182000000001</v>
      </c>
      <c r="N350" s="105">
        <f>AVERAGE(B350:B351)*1000</f>
        <v>739</v>
      </c>
      <c r="O350" s="105">
        <f>AVERAGE(G350:G351)</f>
        <v>775.6</v>
      </c>
      <c r="P350" s="105">
        <f>AVERAGE(F350:F351)</f>
        <v>7.5</v>
      </c>
      <c r="Q350" s="105">
        <f>AVERAGE(D350:D351)</f>
        <v>91.5</v>
      </c>
      <c r="R350" s="106">
        <f t="shared" si="72"/>
        <v>5.919234979694048</v>
      </c>
      <c r="S350" s="105">
        <f t="shared" si="73"/>
        <v>1.1654106130059825</v>
      </c>
      <c r="T350" s="105">
        <f t="shared" si="74"/>
        <v>2.9887788699833742</v>
      </c>
      <c r="U350" s="39" t="str">
        <f t="shared" si="75"/>
        <v>clays</v>
      </c>
      <c r="V350" s="107">
        <f t="shared" si="76"/>
        <v>23.09624875516073</v>
      </c>
      <c r="W350" s="107">
        <f t="shared" si="77"/>
        <v>26.094921388608732</v>
      </c>
      <c r="X350" s="107">
        <f t="shared" si="78"/>
        <v>30</v>
      </c>
    </row>
    <row r="351" spans="1:24" x14ac:dyDescent="0.2">
      <c r="A351">
        <v>6.96</v>
      </c>
      <c r="B351">
        <v>0.66300000000000003</v>
      </c>
      <c r="C351">
        <v>8</v>
      </c>
      <c r="D351">
        <v>75</v>
      </c>
      <c r="E351" s="102">
        <v>0.6</v>
      </c>
      <c r="F351" s="102">
        <f t="shared" si="66"/>
        <v>8</v>
      </c>
      <c r="G351" s="102">
        <f t="shared" si="67"/>
        <v>693</v>
      </c>
      <c r="H351" s="102">
        <f>+A352-A351</f>
        <v>2.0000000000000462E-2</v>
      </c>
      <c r="I351" s="102">
        <f>+A351+H351/2</f>
        <v>6.9700000000000006</v>
      </c>
      <c r="J351" s="102">
        <f t="shared" si="68"/>
        <v>19</v>
      </c>
      <c r="K351" s="102">
        <f t="shared" si="69"/>
        <v>132.43</v>
      </c>
      <c r="L351" s="102">
        <f t="shared" si="70"/>
        <v>23.524380000000008</v>
      </c>
      <c r="M351" s="105">
        <f t="shared" si="71"/>
        <v>108.90562</v>
      </c>
      <c r="N351" s="105">
        <f>AVERAGE(B351:B352)*1000</f>
        <v>606.00000000000011</v>
      </c>
      <c r="O351" s="105">
        <f>AVERAGE(G351:G352)</f>
        <v>638.20000000000005</v>
      </c>
      <c r="P351" s="105">
        <f>AVERAGE(F351:F352)</f>
        <v>10</v>
      </c>
      <c r="Q351" s="105">
        <f>AVERAGE(D351:D352)</f>
        <v>80.5</v>
      </c>
      <c r="R351" s="106">
        <f t="shared" si="72"/>
        <v>4.6441129484410446</v>
      </c>
      <c r="S351" s="105">
        <f t="shared" si="73"/>
        <v>1.9771833046641751</v>
      </c>
      <c r="T351" s="105">
        <f t="shared" si="74"/>
        <v>3.1868091202280207</v>
      </c>
      <c r="U351" s="39" t="str">
        <f t="shared" si="75"/>
        <v>clays</v>
      </c>
      <c r="V351" s="107">
        <f t="shared" si="76"/>
        <v>21.534148855671379</v>
      </c>
      <c r="W351" s="107">
        <f t="shared" si="77"/>
        <v>24.935930509322333</v>
      </c>
      <c r="X351" s="107">
        <f t="shared" si="78"/>
        <v>30</v>
      </c>
    </row>
    <row r="352" spans="1:24" x14ac:dyDescent="0.2">
      <c r="A352">
        <v>6.98</v>
      </c>
      <c r="B352">
        <v>0.54900000000000004</v>
      </c>
      <c r="C352">
        <v>12</v>
      </c>
      <c r="D352">
        <v>86</v>
      </c>
      <c r="E352" s="102">
        <v>0.6</v>
      </c>
      <c r="F352" s="102">
        <f t="shared" si="66"/>
        <v>12</v>
      </c>
      <c r="G352" s="102">
        <f t="shared" si="67"/>
        <v>583.4</v>
      </c>
      <c r="H352" s="102">
        <f>+A353-A352</f>
        <v>1.9999999999999574E-2</v>
      </c>
      <c r="I352" s="102">
        <f>+A352+H352/2</f>
        <v>6.99</v>
      </c>
      <c r="J352" s="102">
        <f t="shared" si="68"/>
        <v>19</v>
      </c>
      <c r="K352" s="102">
        <f t="shared" si="69"/>
        <v>132.81</v>
      </c>
      <c r="L352" s="102">
        <f t="shared" si="70"/>
        <v>23.720580000000002</v>
      </c>
      <c r="M352" s="105">
        <f t="shared" si="71"/>
        <v>109.08942</v>
      </c>
      <c r="N352" s="105">
        <f>AVERAGE(B352:B353)*1000</f>
        <v>1051</v>
      </c>
      <c r="O352" s="105">
        <f>AVERAGE(G352:G353)</f>
        <v>1088</v>
      </c>
      <c r="P352" s="105">
        <f>AVERAGE(F352:F353)</f>
        <v>13</v>
      </c>
      <c r="Q352" s="105">
        <f>AVERAGE(D352:D353)</f>
        <v>92.5</v>
      </c>
      <c r="R352" s="106">
        <f t="shared" si="72"/>
        <v>8.7560278531135278</v>
      </c>
      <c r="S352" s="105">
        <f t="shared" si="73"/>
        <v>1.360985772464117</v>
      </c>
      <c r="T352" s="105">
        <f t="shared" si="74"/>
        <v>2.8674292934468704</v>
      </c>
      <c r="U352" s="39" t="str">
        <f t="shared" si="75"/>
        <v>silt mixtures</v>
      </c>
      <c r="V352" s="107">
        <f t="shared" si="76"/>
        <v>25.675439288817625</v>
      </c>
      <c r="W352" s="107">
        <f t="shared" si="77"/>
        <v>27.965378478380302</v>
      </c>
      <c r="X352" s="107">
        <f t="shared" si="78"/>
        <v>30</v>
      </c>
    </row>
    <row r="353" spans="1:24" x14ac:dyDescent="0.2">
      <c r="A353">
        <v>7</v>
      </c>
      <c r="B353">
        <v>1.5529999999999999</v>
      </c>
      <c r="C353">
        <v>14</v>
      </c>
      <c r="D353">
        <v>99</v>
      </c>
      <c r="E353" s="102">
        <v>0.6</v>
      </c>
      <c r="F353" s="102">
        <f t="shared" si="66"/>
        <v>14</v>
      </c>
      <c r="G353" s="102">
        <f t="shared" si="67"/>
        <v>1592.6</v>
      </c>
      <c r="H353" s="102">
        <f>+A354-A353</f>
        <v>1.9999999999999574E-2</v>
      </c>
      <c r="I353" s="102">
        <f>+A353+H353/2</f>
        <v>7.01</v>
      </c>
      <c r="J353" s="102">
        <f t="shared" si="68"/>
        <v>19</v>
      </c>
      <c r="K353" s="102">
        <f t="shared" si="69"/>
        <v>133.19</v>
      </c>
      <c r="L353" s="102">
        <f t="shared" si="70"/>
        <v>23.916779999999999</v>
      </c>
      <c r="M353" s="105">
        <f t="shared" si="71"/>
        <v>109.27321999999999</v>
      </c>
      <c r="N353" s="105">
        <f>AVERAGE(B353:B354)*1000</f>
        <v>1382.4999999999998</v>
      </c>
      <c r="O353" s="105">
        <f>AVERAGE(G353:G354)</f>
        <v>1423.5</v>
      </c>
      <c r="P353" s="105">
        <f>AVERAGE(F353:F354)</f>
        <v>11</v>
      </c>
      <c r="Q353" s="105">
        <f>AVERAGE(D353:D354)</f>
        <v>102.5</v>
      </c>
      <c r="R353" s="106">
        <f t="shared" si="72"/>
        <v>11.808108153122971</v>
      </c>
      <c r="S353" s="105">
        <f t="shared" si="73"/>
        <v>0.8525083119560416</v>
      </c>
      <c r="T353" s="105">
        <f t="shared" si="74"/>
        <v>2.6596327802116693</v>
      </c>
      <c r="U353" s="39" t="str">
        <f t="shared" si="75"/>
        <v>silt mixtures</v>
      </c>
      <c r="V353" s="107">
        <f t="shared" si="76"/>
        <v>27.65484017718234</v>
      </c>
      <c r="W353" s="107">
        <f t="shared" si="77"/>
        <v>29.393983545280101</v>
      </c>
      <c r="X353" s="107">
        <f t="shared" si="78"/>
        <v>30</v>
      </c>
    </row>
    <row r="354" spans="1:24" x14ac:dyDescent="0.2">
      <c r="A354">
        <v>7.02</v>
      </c>
      <c r="B354">
        <v>1.212</v>
      </c>
      <c r="C354">
        <v>8</v>
      </c>
      <c r="D354">
        <v>106</v>
      </c>
      <c r="E354" s="102">
        <v>0.6</v>
      </c>
      <c r="F354" s="102">
        <f t="shared" si="66"/>
        <v>8</v>
      </c>
      <c r="G354" s="102">
        <f t="shared" si="67"/>
        <v>1254.4000000000001</v>
      </c>
      <c r="H354" s="102">
        <f>+A355-A354</f>
        <v>2.0000000000000462E-2</v>
      </c>
      <c r="I354" s="102">
        <f>+A354+H354/2</f>
        <v>7.0299999999999994</v>
      </c>
      <c r="J354" s="102">
        <f t="shared" si="68"/>
        <v>19</v>
      </c>
      <c r="K354" s="102">
        <f t="shared" si="69"/>
        <v>133.57</v>
      </c>
      <c r="L354" s="102">
        <f t="shared" si="70"/>
        <v>24.112979999999993</v>
      </c>
      <c r="M354" s="105">
        <f t="shared" si="71"/>
        <v>109.45702</v>
      </c>
      <c r="N354" s="105">
        <f>AVERAGE(B354:B355)*1000</f>
        <v>1098.5</v>
      </c>
      <c r="O354" s="105">
        <f>AVERAGE(G354:G355)</f>
        <v>1134.9000000000001</v>
      </c>
      <c r="P354" s="105">
        <f>AVERAGE(F354:F355)</f>
        <v>10</v>
      </c>
      <c r="Q354" s="105">
        <f>AVERAGE(D354:D355)</f>
        <v>91</v>
      </c>
      <c r="R354" s="106">
        <f t="shared" si="72"/>
        <v>9.1481569660858675</v>
      </c>
      <c r="S354" s="105">
        <f t="shared" si="73"/>
        <v>0.99867176655048773</v>
      </c>
      <c r="T354" s="105">
        <f t="shared" si="74"/>
        <v>2.7893366532033101</v>
      </c>
      <c r="U354" s="39" t="str">
        <f t="shared" si="75"/>
        <v>silt mixtures</v>
      </c>
      <c r="V354" s="107">
        <f t="shared" si="76"/>
        <v>25.96753228770973</v>
      </c>
      <c r="W354" s="107">
        <f t="shared" si="77"/>
        <v>28.174669684905904</v>
      </c>
      <c r="X354" s="107">
        <f t="shared" si="78"/>
        <v>30</v>
      </c>
    </row>
    <row r="355" spans="1:24" x14ac:dyDescent="0.2">
      <c r="A355">
        <v>7.04</v>
      </c>
      <c r="B355">
        <v>0.98499999999999999</v>
      </c>
      <c r="C355">
        <v>12</v>
      </c>
      <c r="D355">
        <v>76</v>
      </c>
      <c r="E355" s="102">
        <v>0.6</v>
      </c>
      <c r="F355" s="102">
        <f t="shared" si="66"/>
        <v>12</v>
      </c>
      <c r="G355" s="102">
        <f t="shared" si="67"/>
        <v>1015.4</v>
      </c>
      <c r="H355" s="102">
        <f>+A356-A355</f>
        <v>1.9999999999999574E-2</v>
      </c>
      <c r="I355" s="102">
        <f>+A355+H355/2</f>
        <v>7.05</v>
      </c>
      <c r="J355" s="102">
        <f t="shared" si="68"/>
        <v>19</v>
      </c>
      <c r="K355" s="102">
        <f t="shared" si="69"/>
        <v>133.94999999999999</v>
      </c>
      <c r="L355" s="102">
        <f t="shared" si="70"/>
        <v>24.309179999999998</v>
      </c>
      <c r="M355" s="105">
        <f t="shared" si="71"/>
        <v>109.64081999999999</v>
      </c>
      <c r="N355" s="105">
        <f>AVERAGE(B355:B356)*1000</f>
        <v>909.5</v>
      </c>
      <c r="O355" s="105">
        <f>AVERAGE(G355:G356)</f>
        <v>938.9</v>
      </c>
      <c r="P355" s="105">
        <f>AVERAGE(F355:F356)</f>
        <v>12.5</v>
      </c>
      <c r="Q355" s="105">
        <f>AVERAGE(D355:D356)</f>
        <v>73.5</v>
      </c>
      <c r="R355" s="106">
        <f t="shared" si="72"/>
        <v>7.3416999252650621</v>
      </c>
      <c r="S355" s="105">
        <f t="shared" si="73"/>
        <v>1.5528914839431018</v>
      </c>
      <c r="T355" s="105">
        <f t="shared" si="74"/>
        <v>2.9619578695611186</v>
      </c>
      <c r="U355" s="39" t="str">
        <f t="shared" si="75"/>
        <v>clays</v>
      </c>
      <c r="V355" s="107">
        <f t="shared" si="76"/>
        <v>24.515231942284782</v>
      </c>
      <c r="W355" s="107">
        <f t="shared" si="77"/>
        <v>27.123762927405721</v>
      </c>
      <c r="X355" s="107">
        <f t="shared" si="78"/>
        <v>30</v>
      </c>
    </row>
    <row r="356" spans="1:24" x14ac:dyDescent="0.2">
      <c r="A356">
        <v>7.06</v>
      </c>
      <c r="B356">
        <v>0.83399999999999996</v>
      </c>
      <c r="C356">
        <v>13</v>
      </c>
      <c r="D356">
        <v>71</v>
      </c>
      <c r="E356" s="102">
        <v>0.6</v>
      </c>
      <c r="F356" s="102">
        <f t="shared" si="66"/>
        <v>13</v>
      </c>
      <c r="G356" s="102">
        <f t="shared" si="67"/>
        <v>862.4</v>
      </c>
      <c r="H356" s="102">
        <f>+A357-A356</f>
        <v>2.0000000000000462E-2</v>
      </c>
      <c r="I356" s="102">
        <f>+A356+H356/2</f>
        <v>7.07</v>
      </c>
      <c r="J356" s="102">
        <f t="shared" si="68"/>
        <v>19</v>
      </c>
      <c r="K356" s="102">
        <f t="shared" si="69"/>
        <v>134.33000000000001</v>
      </c>
      <c r="L356" s="102">
        <f t="shared" si="70"/>
        <v>24.505380000000002</v>
      </c>
      <c r="M356" s="105">
        <f t="shared" si="71"/>
        <v>109.82462000000001</v>
      </c>
      <c r="N356" s="105">
        <f>AVERAGE(B356:B357)*1000</f>
        <v>1411.5</v>
      </c>
      <c r="O356" s="105">
        <f>AVERAGE(G356:G357)</f>
        <v>1440.3</v>
      </c>
      <c r="P356" s="105">
        <f>AVERAGE(F356:F357)</f>
        <v>16</v>
      </c>
      <c r="Q356" s="105">
        <f>AVERAGE(D356:D357)</f>
        <v>72</v>
      </c>
      <c r="R356" s="106">
        <f t="shared" si="72"/>
        <v>11.891413783175393</v>
      </c>
      <c r="S356" s="105">
        <f t="shared" si="73"/>
        <v>1.2251429971591998</v>
      </c>
      <c r="T356" s="105">
        <f t="shared" si="74"/>
        <v>2.728783481162758</v>
      </c>
      <c r="U356" s="39" t="str">
        <f t="shared" si="75"/>
        <v>silt mixtures</v>
      </c>
      <c r="V356" s="107">
        <f t="shared" si="76"/>
        <v>27.703603238262406</v>
      </c>
      <c r="W356" s="107">
        <f t="shared" si="77"/>
        <v>29.427568405770998</v>
      </c>
      <c r="X356" s="107">
        <f t="shared" si="78"/>
        <v>30</v>
      </c>
    </row>
    <row r="357" spans="1:24" x14ac:dyDescent="0.2">
      <c r="A357">
        <v>7.08</v>
      </c>
      <c r="B357">
        <v>1.9890000000000001</v>
      </c>
      <c r="C357">
        <v>19</v>
      </c>
      <c r="D357">
        <v>73</v>
      </c>
      <c r="E357" s="102">
        <v>0.6</v>
      </c>
      <c r="F357" s="102">
        <f t="shared" si="66"/>
        <v>19</v>
      </c>
      <c r="G357" s="102">
        <f t="shared" si="67"/>
        <v>2018.2</v>
      </c>
      <c r="H357" s="102">
        <f>+A358-A357</f>
        <v>1.9999999999999574E-2</v>
      </c>
      <c r="I357" s="102">
        <f>+A357+H357/2</f>
        <v>7.09</v>
      </c>
      <c r="J357" s="102">
        <f t="shared" si="68"/>
        <v>19</v>
      </c>
      <c r="K357" s="102">
        <f t="shared" si="69"/>
        <v>134.71</v>
      </c>
      <c r="L357" s="102">
        <f t="shared" si="70"/>
        <v>24.70158</v>
      </c>
      <c r="M357" s="105">
        <f t="shared" si="71"/>
        <v>110.00842</v>
      </c>
      <c r="N357" s="105">
        <f>AVERAGE(B357:B358)*1000</f>
        <v>2140.5</v>
      </c>
      <c r="O357" s="105">
        <f>AVERAGE(G357:G358)</f>
        <v>2174.1</v>
      </c>
      <c r="P357" s="105">
        <f>AVERAGE(F357:F358)</f>
        <v>15.5</v>
      </c>
      <c r="Q357" s="105">
        <f>AVERAGE(D357:D358)</f>
        <v>84</v>
      </c>
      <c r="R357" s="106">
        <f t="shared" si="72"/>
        <v>18.53849005376134</v>
      </c>
      <c r="S357" s="105">
        <f t="shared" si="73"/>
        <v>0.76003118579575268</v>
      </c>
      <c r="T357" s="105">
        <f t="shared" si="74"/>
        <v>2.461768943440755</v>
      </c>
      <c r="U357" s="39" t="str">
        <f t="shared" si="75"/>
        <v>sand mixtures</v>
      </c>
      <c r="V357" s="107">
        <f t="shared" si="76"/>
        <v>30.605307430103938</v>
      </c>
      <c r="W357" s="107">
        <f t="shared" si="77"/>
        <v>31.548817941147433</v>
      </c>
      <c r="X357" s="107">
        <f t="shared" si="78"/>
        <v>30.35125</v>
      </c>
    </row>
    <row r="358" spans="1:24" x14ac:dyDescent="0.2">
      <c r="A358">
        <v>7.1</v>
      </c>
      <c r="B358">
        <v>2.2919999999999998</v>
      </c>
      <c r="C358">
        <v>12</v>
      </c>
      <c r="D358">
        <v>95</v>
      </c>
      <c r="E358" s="102">
        <v>0.6</v>
      </c>
      <c r="F358" s="102">
        <f t="shared" si="66"/>
        <v>12</v>
      </c>
      <c r="G358" s="102">
        <f t="shared" si="67"/>
        <v>2330</v>
      </c>
      <c r="H358" s="102">
        <f>+A359-A358</f>
        <v>2.0000000000000462E-2</v>
      </c>
      <c r="I358" s="102">
        <f>+A358+H358/2</f>
        <v>7.1099999999999994</v>
      </c>
      <c r="J358" s="102">
        <f t="shared" si="68"/>
        <v>19</v>
      </c>
      <c r="K358" s="102">
        <f t="shared" si="69"/>
        <v>135.08999999999997</v>
      </c>
      <c r="L358" s="102">
        <f t="shared" si="70"/>
        <v>24.897779999999994</v>
      </c>
      <c r="M358" s="105">
        <f t="shared" si="71"/>
        <v>110.19221999999998</v>
      </c>
      <c r="N358" s="105">
        <f>AVERAGE(B358:B359)*1000</f>
        <v>2159.5</v>
      </c>
      <c r="O358" s="105">
        <f>AVERAGE(G358:G359)</f>
        <v>2195.3000000000002</v>
      </c>
      <c r="P358" s="105">
        <f>AVERAGE(F358:F359)</f>
        <v>8</v>
      </c>
      <c r="Q358" s="105">
        <f>AVERAGE(D358:D359)</f>
        <v>89.5</v>
      </c>
      <c r="R358" s="106">
        <f t="shared" si="72"/>
        <v>18.69651051589668</v>
      </c>
      <c r="S358" s="105">
        <f t="shared" si="73"/>
        <v>0.38830992957028648</v>
      </c>
      <c r="T358" s="105">
        <f t="shared" si="74"/>
        <v>2.3424402836329974</v>
      </c>
      <c r="U358" s="39" t="str">
        <f t="shared" si="75"/>
        <v>sand mixtures</v>
      </c>
      <c r="V358" s="107">
        <f t="shared" si="76"/>
        <v>30.660518656524381</v>
      </c>
      <c r="W358" s="107">
        <f t="shared" si="77"/>
        <v>31.589366139487542</v>
      </c>
      <c r="X358" s="107">
        <f t="shared" si="78"/>
        <v>30.39875</v>
      </c>
    </row>
    <row r="359" spans="1:24" x14ac:dyDescent="0.2">
      <c r="A359">
        <v>7.12</v>
      </c>
      <c r="B359">
        <v>2.0270000000000001</v>
      </c>
      <c r="C359">
        <v>4</v>
      </c>
      <c r="D359">
        <v>84</v>
      </c>
      <c r="E359" s="102">
        <v>0.6</v>
      </c>
      <c r="F359" s="102">
        <f t="shared" si="66"/>
        <v>4</v>
      </c>
      <c r="G359" s="102">
        <f t="shared" si="67"/>
        <v>2060.6000000000004</v>
      </c>
      <c r="H359" s="102">
        <f>+A360-A359</f>
        <v>1.9999999999999574E-2</v>
      </c>
      <c r="I359" s="102">
        <f>+A359+H359/2</f>
        <v>7.13</v>
      </c>
      <c r="J359" s="102">
        <f t="shared" si="68"/>
        <v>19</v>
      </c>
      <c r="K359" s="102">
        <f t="shared" si="69"/>
        <v>135.47</v>
      </c>
      <c r="L359" s="102">
        <f t="shared" si="70"/>
        <v>25.093979999999998</v>
      </c>
      <c r="M359" s="105">
        <f t="shared" si="71"/>
        <v>110.37602</v>
      </c>
      <c r="N359" s="105">
        <f>AVERAGE(B359:B360)*1000</f>
        <v>1705</v>
      </c>
      <c r="O359" s="105">
        <f>AVERAGE(G359:G360)</f>
        <v>1735.8000000000002</v>
      </c>
      <c r="P359" s="105">
        <f>AVERAGE(F359:F360)</f>
        <v>4.5</v>
      </c>
      <c r="Q359" s="105">
        <f>AVERAGE(D359:D360)</f>
        <v>77</v>
      </c>
      <c r="R359" s="106">
        <f t="shared" si="72"/>
        <v>14.498892060068847</v>
      </c>
      <c r="S359" s="105">
        <f t="shared" si="73"/>
        <v>0.28119200414914419</v>
      </c>
      <c r="T359" s="105">
        <f t="shared" si="74"/>
        <v>2.4036430472719021</v>
      </c>
      <c r="U359" s="39" t="str">
        <f t="shared" si="75"/>
        <v>sand mixtures</v>
      </c>
      <c r="V359" s="107">
        <f t="shared" si="76"/>
        <v>29.008855163185157</v>
      </c>
      <c r="W359" s="107">
        <f t="shared" si="77"/>
        <v>30.374682983453241</v>
      </c>
      <c r="X359" s="107">
        <f t="shared" si="78"/>
        <v>30</v>
      </c>
    </row>
    <row r="360" spans="1:24" x14ac:dyDescent="0.2">
      <c r="A360">
        <v>7.14</v>
      </c>
      <c r="B360">
        <v>1.383</v>
      </c>
      <c r="C360">
        <v>5</v>
      </c>
      <c r="D360">
        <v>70</v>
      </c>
      <c r="E360" s="102">
        <v>0.6</v>
      </c>
      <c r="F360" s="102">
        <f t="shared" si="66"/>
        <v>5</v>
      </c>
      <c r="G360" s="102">
        <f t="shared" si="67"/>
        <v>1411</v>
      </c>
      <c r="H360" s="102">
        <f>+A361-A360</f>
        <v>2.0000000000000462E-2</v>
      </c>
      <c r="I360" s="102">
        <f>+A360+H360/2</f>
        <v>7.15</v>
      </c>
      <c r="J360" s="102">
        <f t="shared" si="68"/>
        <v>19</v>
      </c>
      <c r="K360" s="102">
        <f t="shared" si="69"/>
        <v>135.85</v>
      </c>
      <c r="L360" s="102">
        <f t="shared" si="70"/>
        <v>25.290180000000003</v>
      </c>
      <c r="M360" s="105">
        <f t="shared" si="71"/>
        <v>110.55981999999999</v>
      </c>
      <c r="N360" s="105">
        <f>AVERAGE(B360:B361)*1000</f>
        <v>1212.5</v>
      </c>
      <c r="O360" s="105">
        <f>AVERAGE(G360:G361)</f>
        <v>1237.9000000000001</v>
      </c>
      <c r="P360" s="105">
        <f>AVERAGE(F360:F361)</f>
        <v>7.5</v>
      </c>
      <c r="Q360" s="105">
        <f>AVERAGE(D360:D361)</f>
        <v>63.5</v>
      </c>
      <c r="R360" s="106">
        <f t="shared" si="72"/>
        <v>9.9679069665634437</v>
      </c>
      <c r="S360" s="105">
        <f t="shared" si="73"/>
        <v>0.68054988430651964</v>
      </c>
      <c r="T360" s="105">
        <f t="shared" si="74"/>
        <v>2.686319491906271</v>
      </c>
      <c r="U360" s="39" t="str">
        <f t="shared" si="75"/>
        <v>silt mixtures</v>
      </c>
      <c r="V360" s="107">
        <f t="shared" si="76"/>
        <v>26.541207209377333</v>
      </c>
      <c r="W360" s="107">
        <f t="shared" si="77"/>
        <v>28.5846437352807</v>
      </c>
      <c r="X360" s="107">
        <f t="shared" si="78"/>
        <v>30</v>
      </c>
    </row>
    <row r="361" spans="1:24" x14ac:dyDescent="0.2">
      <c r="A361">
        <v>7.16</v>
      </c>
      <c r="B361">
        <v>1.042</v>
      </c>
      <c r="C361">
        <v>10</v>
      </c>
      <c r="D361">
        <v>57</v>
      </c>
      <c r="E361" s="102">
        <v>0.6</v>
      </c>
      <c r="F361" s="102">
        <f t="shared" si="66"/>
        <v>10</v>
      </c>
      <c r="G361" s="102">
        <f t="shared" si="67"/>
        <v>1064.8</v>
      </c>
      <c r="H361" s="102">
        <f>+A362-A361</f>
        <v>1.9999999999999574E-2</v>
      </c>
      <c r="I361" s="102">
        <f>+A361+H361/2</f>
        <v>7.17</v>
      </c>
      <c r="J361" s="102">
        <f t="shared" si="68"/>
        <v>19</v>
      </c>
      <c r="K361" s="102">
        <f t="shared" si="69"/>
        <v>136.22999999999999</v>
      </c>
      <c r="L361" s="102">
        <f t="shared" si="70"/>
        <v>25.48638</v>
      </c>
      <c r="M361" s="105">
        <f t="shared" si="71"/>
        <v>110.74361999999999</v>
      </c>
      <c r="N361" s="105">
        <f>AVERAGE(B361:B362)*1000</f>
        <v>928.5</v>
      </c>
      <c r="O361" s="105">
        <f>AVERAGE(G361:G362)</f>
        <v>950.9</v>
      </c>
      <c r="P361" s="105">
        <f>AVERAGE(F361:F362)</f>
        <v>10</v>
      </c>
      <c r="Q361" s="105">
        <f>AVERAGE(D361:D362)</f>
        <v>56</v>
      </c>
      <c r="R361" s="106">
        <f t="shared" si="72"/>
        <v>7.3563605740899565</v>
      </c>
      <c r="S361" s="105">
        <f t="shared" si="73"/>
        <v>1.2274908858801723</v>
      </c>
      <c r="T361" s="105">
        <f t="shared" si="74"/>
        <v>2.913913578069899</v>
      </c>
      <c r="U361" s="39" t="str">
        <f t="shared" si="75"/>
        <v>silt mixtures</v>
      </c>
      <c r="V361" s="107">
        <f t="shared" si="76"/>
        <v>24.535911447004352</v>
      </c>
      <c r="W361" s="107">
        <f t="shared" si="77"/>
        <v>27.133293089698046</v>
      </c>
      <c r="X361" s="107">
        <f t="shared" si="78"/>
        <v>30</v>
      </c>
    </row>
    <row r="362" spans="1:24" x14ac:dyDescent="0.2">
      <c r="A362">
        <v>7.18</v>
      </c>
      <c r="B362">
        <v>0.81499999999999995</v>
      </c>
      <c r="C362">
        <v>10</v>
      </c>
      <c r="D362">
        <v>55</v>
      </c>
      <c r="E362" s="102">
        <v>0.6</v>
      </c>
      <c r="F362" s="102">
        <f t="shared" si="66"/>
        <v>10</v>
      </c>
      <c r="G362" s="102">
        <f t="shared" si="67"/>
        <v>837</v>
      </c>
      <c r="H362" s="102">
        <f>+A363-A362</f>
        <v>2.0000000000000462E-2</v>
      </c>
      <c r="I362" s="102">
        <f>+A362+H362/2</f>
        <v>7.1899999999999995</v>
      </c>
      <c r="J362" s="102">
        <f t="shared" si="68"/>
        <v>19</v>
      </c>
      <c r="K362" s="102">
        <f t="shared" si="69"/>
        <v>136.60999999999999</v>
      </c>
      <c r="L362" s="102">
        <f t="shared" si="70"/>
        <v>25.682579999999994</v>
      </c>
      <c r="M362" s="105">
        <f t="shared" si="71"/>
        <v>110.92741999999998</v>
      </c>
      <c r="N362" s="105">
        <f>AVERAGE(B362:B363)*1000</f>
        <v>701</v>
      </c>
      <c r="O362" s="105">
        <f>AVERAGE(G362:G363)</f>
        <v>723.2</v>
      </c>
      <c r="P362" s="105">
        <f>AVERAGE(F362:F363)</f>
        <v>11</v>
      </c>
      <c r="Q362" s="105">
        <f>AVERAGE(D362:D363)</f>
        <v>55.5</v>
      </c>
      <c r="R362" s="106">
        <f t="shared" si="72"/>
        <v>5.2880523138462978</v>
      </c>
      <c r="S362" s="105">
        <f t="shared" si="73"/>
        <v>1.8752450604340338</v>
      </c>
      <c r="T362" s="105">
        <f t="shared" si="74"/>
        <v>3.1262767883522233</v>
      </c>
      <c r="U362" s="39" t="str">
        <f t="shared" si="75"/>
        <v>clays</v>
      </c>
      <c r="V362" s="107">
        <f t="shared" si="76"/>
        <v>22.385483021125744</v>
      </c>
      <c r="W362" s="107">
        <f t="shared" si="77"/>
        <v>25.55625317194297</v>
      </c>
      <c r="X362" s="107">
        <f t="shared" si="78"/>
        <v>30</v>
      </c>
    </row>
    <row r="363" spans="1:24" x14ac:dyDescent="0.2">
      <c r="A363">
        <v>7.2</v>
      </c>
      <c r="B363">
        <v>0.58699999999999997</v>
      </c>
      <c r="C363">
        <v>12</v>
      </c>
      <c r="D363">
        <v>56</v>
      </c>
      <c r="E363" s="102">
        <v>0.6</v>
      </c>
      <c r="F363" s="102">
        <f t="shared" si="66"/>
        <v>12</v>
      </c>
      <c r="G363" s="102">
        <f t="shared" si="67"/>
        <v>609.4</v>
      </c>
      <c r="H363" s="102">
        <f>+A364-A363</f>
        <v>1.9999999999999574E-2</v>
      </c>
      <c r="I363" s="102">
        <f>+A363+H363/2</f>
        <v>7.21</v>
      </c>
      <c r="J363" s="102">
        <f t="shared" si="68"/>
        <v>19</v>
      </c>
      <c r="K363" s="102">
        <f t="shared" si="69"/>
        <v>136.99</v>
      </c>
      <c r="L363" s="102">
        <f t="shared" si="70"/>
        <v>25.878779999999999</v>
      </c>
      <c r="M363" s="105">
        <f t="shared" si="71"/>
        <v>111.11122</v>
      </c>
      <c r="N363" s="105">
        <f>AVERAGE(B363:B364)*1000</f>
        <v>540</v>
      </c>
      <c r="O363" s="105">
        <f>AVERAGE(G363:G364)</f>
        <v>563.4</v>
      </c>
      <c r="P363" s="105">
        <f>AVERAGE(F363:F364)</f>
        <v>11</v>
      </c>
      <c r="Q363" s="105">
        <f>AVERAGE(D363:D364)</f>
        <v>58.5</v>
      </c>
      <c r="R363" s="106">
        <f t="shared" si="72"/>
        <v>3.8376862390674855</v>
      </c>
      <c r="S363" s="105">
        <f t="shared" si="73"/>
        <v>2.5796768368471659</v>
      </c>
      <c r="T363" s="105">
        <f t="shared" si="74"/>
        <v>3.3152074437623291</v>
      </c>
      <c r="U363" s="39" t="str">
        <f t="shared" si="75"/>
        <v>clays</v>
      </c>
      <c r="V363" s="107">
        <f t="shared" si="76"/>
        <v>20.362759463138005</v>
      </c>
      <c r="W363" s="107">
        <f t="shared" si="77"/>
        <v>24.024764113599272</v>
      </c>
      <c r="X363" s="107">
        <f t="shared" si="78"/>
        <v>30</v>
      </c>
    </row>
    <row r="364" spans="1:24" x14ac:dyDescent="0.2">
      <c r="A364">
        <v>7.22</v>
      </c>
      <c r="B364">
        <v>0.49299999999999999</v>
      </c>
      <c r="C364">
        <v>10</v>
      </c>
      <c r="D364">
        <v>61</v>
      </c>
      <c r="E364" s="102">
        <v>0.6</v>
      </c>
      <c r="F364" s="102">
        <f t="shared" si="66"/>
        <v>10</v>
      </c>
      <c r="G364" s="102">
        <f t="shared" si="67"/>
        <v>517.4</v>
      </c>
      <c r="H364" s="102">
        <f>+A365-A364</f>
        <v>2.0000000000000462E-2</v>
      </c>
      <c r="I364" s="102">
        <f>+A364+H364/2</f>
        <v>7.23</v>
      </c>
      <c r="J364" s="102">
        <f t="shared" si="68"/>
        <v>19</v>
      </c>
      <c r="K364" s="102">
        <f t="shared" si="69"/>
        <v>137.37</v>
      </c>
      <c r="L364" s="102">
        <f t="shared" si="70"/>
        <v>26.074980000000004</v>
      </c>
      <c r="M364" s="105">
        <f t="shared" si="71"/>
        <v>111.29501999999999</v>
      </c>
      <c r="N364" s="105">
        <f>AVERAGE(B364:B365)*1000</f>
        <v>379</v>
      </c>
      <c r="O364" s="105">
        <f>AVERAGE(G364:G365)</f>
        <v>417.4</v>
      </c>
      <c r="P364" s="105">
        <f>AVERAGE(F364:F365)</f>
        <v>8</v>
      </c>
      <c r="Q364" s="105">
        <f>AVERAGE(D364:D365)</f>
        <v>96</v>
      </c>
      <c r="R364" s="106">
        <f t="shared" si="72"/>
        <v>2.5161053926761503</v>
      </c>
      <c r="S364" s="105">
        <f t="shared" si="73"/>
        <v>2.8568367674891979</v>
      </c>
      <c r="T364" s="105">
        <f t="shared" si="74"/>
        <v>3.4970012134657078</v>
      </c>
      <c r="U364" s="39" t="str">
        <f t="shared" si="75"/>
        <v>clays</v>
      </c>
      <c r="V364" s="107">
        <f t="shared" si="76"/>
        <v>17.864163013505419</v>
      </c>
      <c r="W364" s="107">
        <f t="shared" si="77"/>
        <v>22.008017114000609</v>
      </c>
      <c r="X364" s="107">
        <f t="shared" si="78"/>
        <v>30</v>
      </c>
    </row>
    <row r="365" spans="1:24" x14ac:dyDescent="0.2">
      <c r="A365">
        <v>7.24</v>
      </c>
      <c r="B365">
        <v>0.26500000000000001</v>
      </c>
      <c r="C365">
        <v>6</v>
      </c>
      <c r="D365">
        <v>131</v>
      </c>
      <c r="E365" s="102">
        <v>0.6</v>
      </c>
      <c r="F365" s="102">
        <f t="shared" si="66"/>
        <v>6</v>
      </c>
      <c r="G365" s="102">
        <f t="shared" si="67"/>
        <v>317.39999999999998</v>
      </c>
      <c r="H365" s="102">
        <f>+A366-A365</f>
        <v>1.9999999999999574E-2</v>
      </c>
      <c r="I365" s="102">
        <f>+A365+H365/2</f>
        <v>7.25</v>
      </c>
      <c r="J365" s="102">
        <f t="shared" si="68"/>
        <v>19</v>
      </c>
      <c r="K365" s="102">
        <f t="shared" si="69"/>
        <v>137.75</v>
      </c>
      <c r="L365" s="102">
        <f t="shared" si="70"/>
        <v>26.271180000000001</v>
      </c>
      <c r="M365" s="105">
        <f t="shared" si="71"/>
        <v>111.47882</v>
      </c>
      <c r="N365" s="105">
        <f>AVERAGE(B365:B366)*1000</f>
        <v>322</v>
      </c>
      <c r="O365" s="105">
        <f>AVERAGE(G365:G366)</f>
        <v>371.6</v>
      </c>
      <c r="P365" s="105">
        <f>AVERAGE(F365:F366)</f>
        <v>5.5</v>
      </c>
      <c r="Q365" s="105">
        <f>AVERAGE(D365:D366)</f>
        <v>124</v>
      </c>
      <c r="R365" s="106">
        <f t="shared" si="72"/>
        <v>2.0977078874713602</v>
      </c>
      <c r="S365" s="105">
        <f t="shared" si="73"/>
        <v>2.3519350010690614</v>
      </c>
      <c r="T365" s="105">
        <f t="shared" si="74"/>
        <v>3.5276258317303135</v>
      </c>
      <c r="U365" s="39" t="str">
        <f t="shared" si="75"/>
        <v>clays</v>
      </c>
      <c r="V365" s="107">
        <f t="shared" si="76"/>
        <v>16.867591424765966</v>
      </c>
      <c r="W365" s="107">
        <f t="shared" si="77"/>
        <v>21.139195122904368</v>
      </c>
      <c r="X365" s="107">
        <f t="shared" si="78"/>
        <v>30</v>
      </c>
    </row>
    <row r="366" spans="1:24" x14ac:dyDescent="0.2">
      <c r="A366">
        <v>7.26</v>
      </c>
      <c r="B366">
        <v>0.379</v>
      </c>
      <c r="C366">
        <v>5</v>
      </c>
      <c r="D366">
        <v>117</v>
      </c>
      <c r="E366" s="102">
        <v>0.6</v>
      </c>
      <c r="F366" s="102">
        <f t="shared" si="66"/>
        <v>5</v>
      </c>
      <c r="G366" s="102">
        <f t="shared" si="67"/>
        <v>425.8</v>
      </c>
      <c r="H366" s="102">
        <f>+A367-A366</f>
        <v>2.0000000000000462E-2</v>
      </c>
      <c r="I366" s="102">
        <f>+A366+H366/2</f>
        <v>7.27</v>
      </c>
      <c r="J366" s="102">
        <f t="shared" si="68"/>
        <v>19</v>
      </c>
      <c r="K366" s="102">
        <f t="shared" si="69"/>
        <v>138.13</v>
      </c>
      <c r="L366" s="102">
        <f t="shared" si="70"/>
        <v>26.467379999999995</v>
      </c>
      <c r="M366" s="105">
        <f t="shared" si="71"/>
        <v>111.66262</v>
      </c>
      <c r="N366" s="105">
        <f>AVERAGE(B366:B367)*1000</f>
        <v>360</v>
      </c>
      <c r="O366" s="105">
        <f>AVERAGE(G366:G367)</f>
        <v>410.20000000000005</v>
      </c>
      <c r="P366" s="105">
        <f>AVERAGE(F366:F367)</f>
        <v>4.5</v>
      </c>
      <c r="Q366" s="105">
        <f>AVERAGE(D366:D367)</f>
        <v>125.5</v>
      </c>
      <c r="R366" s="106">
        <f t="shared" si="72"/>
        <v>2.4365360583514879</v>
      </c>
      <c r="S366" s="105">
        <f t="shared" si="73"/>
        <v>1.6539861065167047</v>
      </c>
      <c r="T366" s="105">
        <f t="shared" si="74"/>
        <v>3.4023026917584236</v>
      </c>
      <c r="U366" s="39" t="str">
        <f t="shared" si="75"/>
        <v>clays</v>
      </c>
      <c r="V366" s="107">
        <f t="shared" si="76"/>
        <v>17.689966422028842</v>
      </c>
      <c r="W366" s="107">
        <f t="shared" si="77"/>
        <v>21.854501271884587</v>
      </c>
      <c r="X366" s="107">
        <f t="shared" si="78"/>
        <v>30</v>
      </c>
    </row>
    <row r="367" spans="1:24" x14ac:dyDescent="0.2">
      <c r="A367">
        <v>7.28</v>
      </c>
      <c r="B367">
        <v>0.34100000000000003</v>
      </c>
      <c r="C367">
        <v>4</v>
      </c>
      <c r="D367">
        <v>134</v>
      </c>
      <c r="E367" s="102">
        <v>0.6</v>
      </c>
      <c r="F367" s="102">
        <f t="shared" si="66"/>
        <v>4</v>
      </c>
      <c r="G367" s="102">
        <f t="shared" si="67"/>
        <v>394.6</v>
      </c>
      <c r="H367" s="102">
        <f>+A368-A367</f>
        <v>1.9999999999999574E-2</v>
      </c>
      <c r="I367" s="102">
        <f>+A367+H367/2</f>
        <v>7.29</v>
      </c>
      <c r="J367" s="102">
        <f t="shared" si="68"/>
        <v>19</v>
      </c>
      <c r="K367" s="102">
        <f t="shared" si="69"/>
        <v>138.51</v>
      </c>
      <c r="L367" s="102">
        <f t="shared" si="70"/>
        <v>26.66358</v>
      </c>
      <c r="M367" s="105">
        <f t="shared" si="71"/>
        <v>111.84641999999999</v>
      </c>
      <c r="N367" s="105">
        <f>AVERAGE(B367:B368)*1000</f>
        <v>322</v>
      </c>
      <c r="O367" s="105">
        <f>AVERAGE(G367:G368)</f>
        <v>377.4</v>
      </c>
      <c r="P367" s="105">
        <f>AVERAGE(F367:F368)</f>
        <v>4</v>
      </c>
      <c r="Q367" s="105">
        <f>AVERAGE(D367:D368)</f>
        <v>138.5</v>
      </c>
      <c r="R367" s="106">
        <f t="shared" si="72"/>
        <v>2.1358752475045693</v>
      </c>
      <c r="S367" s="105">
        <f t="shared" si="73"/>
        <v>1.6744108166938758</v>
      </c>
      <c r="T367" s="105">
        <f t="shared" si="74"/>
        <v>3.4564434280708545</v>
      </c>
      <c r="U367" s="39" t="str">
        <f t="shared" si="75"/>
        <v>clays</v>
      </c>
      <c r="V367" s="107">
        <f t="shared" si="76"/>
        <v>16.971196916594327</v>
      </c>
      <c r="W367" s="107">
        <f t="shared" si="77"/>
        <v>21.225334710419581</v>
      </c>
      <c r="X367" s="107">
        <f t="shared" si="78"/>
        <v>30</v>
      </c>
    </row>
    <row r="368" spans="1:24" x14ac:dyDescent="0.2">
      <c r="A368">
        <v>7.3</v>
      </c>
      <c r="B368">
        <v>0.30299999999999999</v>
      </c>
      <c r="C368">
        <v>4</v>
      </c>
      <c r="D368">
        <v>143</v>
      </c>
      <c r="E368" s="102">
        <v>0.6</v>
      </c>
      <c r="F368" s="102">
        <f t="shared" si="66"/>
        <v>4</v>
      </c>
      <c r="G368" s="102">
        <f t="shared" si="67"/>
        <v>360.2</v>
      </c>
      <c r="H368" s="102">
        <f>+A369-A368</f>
        <v>2.0000000000000462E-2</v>
      </c>
      <c r="I368" s="102">
        <f>+A368+H368/2</f>
        <v>7.3100000000000005</v>
      </c>
      <c r="J368" s="102">
        <f t="shared" si="68"/>
        <v>19</v>
      </c>
      <c r="K368" s="102">
        <f t="shared" si="69"/>
        <v>138.89000000000001</v>
      </c>
      <c r="L368" s="102">
        <f t="shared" si="70"/>
        <v>26.859780000000004</v>
      </c>
      <c r="M368" s="105">
        <f t="shared" si="71"/>
        <v>112.03022000000001</v>
      </c>
      <c r="N368" s="105">
        <f>AVERAGE(B368:B369)*1000</f>
        <v>293.5</v>
      </c>
      <c r="O368" s="105">
        <f>AVERAGE(G368:G369)</f>
        <v>351.29999999999995</v>
      </c>
      <c r="P368" s="105">
        <f>AVERAGE(F368:F369)</f>
        <v>3.5</v>
      </c>
      <c r="Q368" s="105">
        <f>AVERAGE(D368:D369)</f>
        <v>144.5</v>
      </c>
      <c r="R368" s="106">
        <f t="shared" si="72"/>
        <v>1.8960062740214194</v>
      </c>
      <c r="S368" s="105">
        <f t="shared" si="73"/>
        <v>1.6477566969540045</v>
      </c>
      <c r="T368" s="105">
        <f t="shared" si="74"/>
        <v>3.5006497499976628</v>
      </c>
      <c r="U368" s="39" t="str">
        <f t="shared" si="75"/>
        <v>clays</v>
      </c>
      <c r="V368" s="107">
        <f t="shared" si="76"/>
        <v>16.346725542607484</v>
      </c>
      <c r="W368" s="107">
        <f t="shared" si="77"/>
        <v>20.656237471277855</v>
      </c>
      <c r="X368" s="107">
        <f t="shared" si="78"/>
        <v>30</v>
      </c>
    </row>
    <row r="369" spans="1:24" x14ac:dyDescent="0.2">
      <c r="A369">
        <v>7.32</v>
      </c>
      <c r="B369">
        <v>0.28399999999999997</v>
      </c>
      <c r="C369">
        <v>3</v>
      </c>
      <c r="D369">
        <v>146</v>
      </c>
      <c r="E369" s="102">
        <v>0.6</v>
      </c>
      <c r="F369" s="102">
        <f t="shared" si="66"/>
        <v>3</v>
      </c>
      <c r="G369" s="102">
        <f t="shared" si="67"/>
        <v>342.4</v>
      </c>
      <c r="H369" s="102">
        <f>+A370-A369</f>
        <v>1.9999999999999574E-2</v>
      </c>
      <c r="I369" s="102">
        <f>+A369+H369/2</f>
        <v>7.33</v>
      </c>
      <c r="J369" s="102">
        <f t="shared" si="68"/>
        <v>19</v>
      </c>
      <c r="K369" s="102">
        <f t="shared" si="69"/>
        <v>139.27000000000001</v>
      </c>
      <c r="L369" s="102">
        <f t="shared" si="70"/>
        <v>27.055980000000002</v>
      </c>
      <c r="M369" s="105">
        <f t="shared" si="71"/>
        <v>112.21402</v>
      </c>
      <c r="N369" s="105">
        <f>AVERAGE(B369:B370)*1000</f>
        <v>274.49999999999994</v>
      </c>
      <c r="O369" s="105">
        <f>AVERAGE(G369:G370)</f>
        <v>333.9</v>
      </c>
      <c r="P369" s="105">
        <f>AVERAGE(F369:F370)</f>
        <v>2</v>
      </c>
      <c r="Q369" s="105">
        <f>AVERAGE(D369:D370)</f>
        <v>148.5</v>
      </c>
      <c r="R369" s="106">
        <f t="shared" si="72"/>
        <v>1.7344535023342</v>
      </c>
      <c r="S369" s="105">
        <f t="shared" si="73"/>
        <v>1.0275908133381289</v>
      </c>
      <c r="T369" s="105">
        <f t="shared" si="74"/>
        <v>3.4577002391798359</v>
      </c>
      <c r="U369" s="39" t="str">
        <f t="shared" si="75"/>
        <v>clays</v>
      </c>
      <c r="V369" s="107">
        <f t="shared" si="76"/>
        <v>15.89755448269128</v>
      </c>
      <c r="W369" s="107">
        <f t="shared" si="77"/>
        <v>20.230789278242579</v>
      </c>
      <c r="X369" s="107">
        <f t="shared" si="78"/>
        <v>30</v>
      </c>
    </row>
    <row r="370" spans="1:24" x14ac:dyDescent="0.2">
      <c r="A370">
        <v>7.34</v>
      </c>
      <c r="B370">
        <v>0.26500000000000001</v>
      </c>
      <c r="C370">
        <v>-1</v>
      </c>
      <c r="D370">
        <v>151</v>
      </c>
      <c r="E370" s="102">
        <v>0.6</v>
      </c>
      <c r="F370" s="102">
        <f t="shared" si="66"/>
        <v>1</v>
      </c>
      <c r="G370" s="102">
        <f t="shared" si="67"/>
        <v>325.39999999999998</v>
      </c>
      <c r="H370" s="102">
        <f>+A371-A370</f>
        <v>2.0000000000000462E-2</v>
      </c>
      <c r="I370" s="102">
        <f>+A370+H370/2</f>
        <v>7.35</v>
      </c>
      <c r="J370" s="102">
        <f t="shared" si="68"/>
        <v>19</v>
      </c>
      <c r="K370" s="102">
        <f t="shared" si="69"/>
        <v>139.65</v>
      </c>
      <c r="L370" s="102">
        <f t="shared" si="70"/>
        <v>27.252179999999996</v>
      </c>
      <c r="M370" s="105">
        <f t="shared" si="71"/>
        <v>112.39782000000001</v>
      </c>
      <c r="N370" s="105">
        <f>AVERAGE(B370:B371)*1000</f>
        <v>265</v>
      </c>
      <c r="O370" s="105">
        <f>AVERAGE(G370:G371)</f>
        <v>326.79999999999995</v>
      </c>
      <c r="P370" s="105">
        <f>AVERAGE(F370:F371)</f>
        <v>1.5</v>
      </c>
      <c r="Q370" s="105">
        <f>AVERAGE(D370:D371)</f>
        <v>154.5</v>
      </c>
      <c r="R370" s="106">
        <f t="shared" si="72"/>
        <v>1.6650678812097952</v>
      </c>
      <c r="S370" s="105">
        <f t="shared" si="73"/>
        <v>0.80149612610205745</v>
      </c>
      <c r="T370" s="105">
        <f t="shared" si="74"/>
        <v>3.4374916490111325</v>
      </c>
      <c r="U370" s="39" t="str">
        <f t="shared" si="75"/>
        <v>clays</v>
      </c>
      <c r="V370" s="107">
        <f t="shared" si="76"/>
        <v>15.698788696186096</v>
      </c>
      <c r="W370" s="107">
        <f t="shared" si="77"/>
        <v>20.03575137793116</v>
      </c>
      <c r="X370" s="107">
        <f t="shared" si="78"/>
        <v>30</v>
      </c>
    </row>
    <row r="371" spans="1:24" x14ac:dyDescent="0.2">
      <c r="A371">
        <v>7.36</v>
      </c>
      <c r="B371">
        <v>0.26500000000000001</v>
      </c>
      <c r="C371">
        <v>-2</v>
      </c>
      <c r="D371">
        <v>158</v>
      </c>
      <c r="E371" s="102">
        <v>0.6</v>
      </c>
      <c r="F371" s="102">
        <f t="shared" si="66"/>
        <v>2</v>
      </c>
      <c r="G371" s="102">
        <f t="shared" si="67"/>
        <v>328.2</v>
      </c>
      <c r="H371" s="102">
        <f>+A372-A371</f>
        <v>1.9999999999999574E-2</v>
      </c>
      <c r="I371" s="102">
        <f>+A371+H371/2</f>
        <v>7.37</v>
      </c>
      <c r="J371" s="102">
        <f t="shared" si="68"/>
        <v>19</v>
      </c>
      <c r="K371" s="102">
        <f t="shared" si="69"/>
        <v>140.03</v>
      </c>
      <c r="L371" s="102">
        <f t="shared" si="70"/>
        <v>27.44838</v>
      </c>
      <c r="M371" s="105">
        <f t="shared" si="71"/>
        <v>112.58162</v>
      </c>
      <c r="N371" s="105">
        <f>AVERAGE(B371:B372)*1000</f>
        <v>265</v>
      </c>
      <c r="O371" s="105">
        <f>AVERAGE(G371:G372)</f>
        <v>328.4</v>
      </c>
      <c r="P371" s="105">
        <f>AVERAGE(F371:F372)</f>
        <v>2</v>
      </c>
      <c r="Q371" s="105">
        <f>AVERAGE(D371:D372)</f>
        <v>158.5</v>
      </c>
      <c r="R371" s="106">
        <f t="shared" si="72"/>
        <v>1.6731860849044451</v>
      </c>
      <c r="S371" s="105">
        <f t="shared" si="73"/>
        <v>1.061740192174975</v>
      </c>
      <c r="T371" s="105">
        <f t="shared" si="74"/>
        <v>3.4773605614009466</v>
      </c>
      <c r="U371" s="39" t="str">
        <f t="shared" si="75"/>
        <v>clays</v>
      </c>
      <c r="V371" s="107">
        <f t="shared" si="76"/>
        <v>15.726741852242126</v>
      </c>
      <c r="W371" s="107">
        <f t="shared" si="77"/>
        <v>20.058986685124939</v>
      </c>
      <c r="X371" s="107">
        <f t="shared" si="78"/>
        <v>30</v>
      </c>
    </row>
    <row r="372" spans="1:24" x14ac:dyDescent="0.2">
      <c r="A372">
        <v>7.38</v>
      </c>
      <c r="B372">
        <v>0.26500000000000001</v>
      </c>
      <c r="C372">
        <v>-2</v>
      </c>
      <c r="D372">
        <v>159</v>
      </c>
      <c r="E372" s="102">
        <v>0.6</v>
      </c>
      <c r="F372" s="102">
        <f t="shared" si="66"/>
        <v>2</v>
      </c>
      <c r="G372" s="102">
        <f t="shared" si="67"/>
        <v>328.6</v>
      </c>
      <c r="H372" s="102">
        <f>+A373-A372</f>
        <v>2.0000000000000462E-2</v>
      </c>
      <c r="I372" s="102">
        <f>+A372+H372/2</f>
        <v>7.3900000000000006</v>
      </c>
      <c r="J372" s="102">
        <f t="shared" si="68"/>
        <v>19</v>
      </c>
      <c r="K372" s="102">
        <f t="shared" si="69"/>
        <v>140.41000000000003</v>
      </c>
      <c r="L372" s="102">
        <f t="shared" si="70"/>
        <v>27.644580000000005</v>
      </c>
      <c r="M372" s="105">
        <f t="shared" si="71"/>
        <v>112.76542000000002</v>
      </c>
      <c r="N372" s="105">
        <f>AVERAGE(B372:B373)*1000</f>
        <v>255.5</v>
      </c>
      <c r="O372" s="105">
        <f>AVERAGE(G372:G373)</f>
        <v>320.89999999999998</v>
      </c>
      <c r="P372" s="105">
        <f>AVERAGE(F372:F373)</f>
        <v>2</v>
      </c>
      <c r="Q372" s="105">
        <f>AVERAGE(D372:D373)</f>
        <v>163.5</v>
      </c>
      <c r="R372" s="106">
        <f t="shared" si="72"/>
        <v>1.6005793265346764</v>
      </c>
      <c r="S372" s="105">
        <f t="shared" si="73"/>
        <v>1.1080946312815116</v>
      </c>
      <c r="T372" s="105">
        <f t="shared" si="74"/>
        <v>3.5020137060414722</v>
      </c>
      <c r="U372" s="39" t="str">
        <f t="shared" si="75"/>
        <v>clays</v>
      </c>
      <c r="V372" s="107">
        <f t="shared" si="76"/>
        <v>15.513817950262958</v>
      </c>
      <c r="W372" s="107">
        <f t="shared" si="77"/>
        <v>19.847049234570648</v>
      </c>
      <c r="X372" s="107">
        <f t="shared" si="78"/>
        <v>30</v>
      </c>
    </row>
    <row r="373" spans="1:24" x14ac:dyDescent="0.2">
      <c r="A373">
        <v>7.4</v>
      </c>
      <c r="B373">
        <v>0.246</v>
      </c>
      <c r="C373">
        <v>-2</v>
      </c>
      <c r="D373">
        <v>168</v>
      </c>
      <c r="E373" s="102">
        <v>0.6</v>
      </c>
      <c r="F373" s="102">
        <f t="shared" si="66"/>
        <v>2</v>
      </c>
      <c r="G373" s="102">
        <f t="shared" si="67"/>
        <v>313.2</v>
      </c>
      <c r="H373" s="102">
        <f>+A374-A373</f>
        <v>1.9999999999999574E-2</v>
      </c>
      <c r="I373" s="102">
        <f>+A373+H373/2</f>
        <v>7.41</v>
      </c>
      <c r="J373" s="102">
        <f t="shared" si="68"/>
        <v>19</v>
      </c>
      <c r="K373" s="102">
        <f t="shared" si="69"/>
        <v>140.79</v>
      </c>
      <c r="L373" s="102">
        <f t="shared" si="70"/>
        <v>27.840780000000002</v>
      </c>
      <c r="M373" s="105">
        <f t="shared" si="71"/>
        <v>112.94922</v>
      </c>
      <c r="N373" s="105">
        <f>AVERAGE(B373:B374)*1000</f>
        <v>246</v>
      </c>
      <c r="O373" s="105">
        <f>AVERAGE(G373:G374)</f>
        <v>311.39999999999998</v>
      </c>
      <c r="P373" s="105">
        <f>AVERAGE(F373:F374)</f>
        <v>2</v>
      </c>
      <c r="Q373" s="105">
        <f>AVERAGE(D373:D374)</f>
        <v>163.5</v>
      </c>
      <c r="R373" s="106">
        <f t="shared" si="72"/>
        <v>1.510501798950006</v>
      </c>
      <c r="S373" s="105">
        <f t="shared" si="73"/>
        <v>1.1722642283570717</v>
      </c>
      <c r="T373" s="105">
        <f t="shared" si="74"/>
        <v>3.5343273391673695</v>
      </c>
      <c r="U373" s="39" t="str">
        <f t="shared" si="75"/>
        <v>clays</v>
      </c>
      <c r="V373" s="107">
        <f t="shared" si="76"/>
        <v>15.240458620879261</v>
      </c>
      <c r="W373" s="107">
        <f t="shared" si="77"/>
        <v>19.570333715215401</v>
      </c>
      <c r="X373" s="107">
        <f t="shared" si="78"/>
        <v>30</v>
      </c>
    </row>
    <row r="374" spans="1:24" x14ac:dyDescent="0.2">
      <c r="A374">
        <v>7.42</v>
      </c>
      <c r="B374">
        <v>0.246</v>
      </c>
      <c r="C374">
        <v>-2</v>
      </c>
      <c r="D374">
        <v>159</v>
      </c>
      <c r="E374" s="102">
        <v>0.6</v>
      </c>
      <c r="F374" s="102">
        <f t="shared" si="66"/>
        <v>2</v>
      </c>
      <c r="G374" s="102">
        <f t="shared" si="67"/>
        <v>309.60000000000002</v>
      </c>
      <c r="H374" s="102">
        <f>+A375-A374</f>
        <v>2.0000000000000462E-2</v>
      </c>
      <c r="I374" s="102">
        <f>+A374+H374/2</f>
        <v>7.43</v>
      </c>
      <c r="J374" s="102">
        <f t="shared" si="68"/>
        <v>19</v>
      </c>
      <c r="K374" s="102">
        <f t="shared" si="69"/>
        <v>141.16999999999999</v>
      </c>
      <c r="L374" s="102">
        <f t="shared" si="70"/>
        <v>28.036979999999996</v>
      </c>
      <c r="M374" s="105">
        <f t="shared" si="71"/>
        <v>113.13301999999999</v>
      </c>
      <c r="N374" s="105">
        <f>AVERAGE(B374:B375)*1000</f>
        <v>246</v>
      </c>
      <c r="O374" s="105">
        <f>AVERAGE(G374:G375)</f>
        <v>309.20000000000005</v>
      </c>
      <c r="P374" s="105">
        <f>AVERAGE(F374:F375)</f>
        <v>2</v>
      </c>
      <c r="Q374" s="105">
        <f>AVERAGE(D374:D375)</f>
        <v>158</v>
      </c>
      <c r="R374" s="106">
        <f t="shared" si="72"/>
        <v>1.4852427699711372</v>
      </c>
      <c r="S374" s="105">
        <f t="shared" si="73"/>
        <v>1.190263643397012</v>
      </c>
      <c r="T374" s="105">
        <f t="shared" si="74"/>
        <v>3.5435619509842287</v>
      </c>
      <c r="U374" s="39" t="str">
        <f t="shared" si="75"/>
        <v>clays</v>
      </c>
      <c r="V374" s="107">
        <f t="shared" si="76"/>
        <v>15.16512550826125</v>
      </c>
      <c r="W374" s="107">
        <f t="shared" si="77"/>
        <v>19.489771916419258</v>
      </c>
      <c r="X374" s="107">
        <f t="shared" si="78"/>
        <v>30</v>
      </c>
    </row>
    <row r="375" spans="1:24" x14ac:dyDescent="0.2">
      <c r="A375">
        <v>7.44</v>
      </c>
      <c r="B375">
        <v>0.246</v>
      </c>
      <c r="C375">
        <v>-2</v>
      </c>
      <c r="D375">
        <v>157</v>
      </c>
      <c r="E375" s="102">
        <v>0.6</v>
      </c>
      <c r="F375" s="102">
        <f t="shared" si="66"/>
        <v>2</v>
      </c>
      <c r="G375" s="102">
        <f t="shared" si="67"/>
        <v>308.8</v>
      </c>
      <c r="H375" s="102">
        <f>+A376-A375</f>
        <v>1.9999999999999574E-2</v>
      </c>
      <c r="I375" s="102">
        <f>+A375+H375/2</f>
        <v>7.45</v>
      </c>
      <c r="J375" s="102">
        <f t="shared" si="68"/>
        <v>19</v>
      </c>
      <c r="K375" s="102">
        <f t="shared" si="69"/>
        <v>141.55000000000001</v>
      </c>
      <c r="L375" s="102">
        <f t="shared" si="70"/>
        <v>28.233180000000001</v>
      </c>
      <c r="M375" s="105">
        <f t="shared" si="71"/>
        <v>113.31682000000001</v>
      </c>
      <c r="N375" s="105">
        <f>AVERAGE(B375:B376)*1000</f>
        <v>246</v>
      </c>
      <c r="O375" s="105">
        <f>AVERAGE(G375:G376)</f>
        <v>312.60000000000002</v>
      </c>
      <c r="P375" s="105">
        <f>AVERAGE(F375:F376)</f>
        <v>2</v>
      </c>
      <c r="Q375" s="105">
        <f>AVERAGE(D375:D376)</f>
        <v>166.5</v>
      </c>
      <c r="R375" s="106">
        <f t="shared" si="72"/>
        <v>1.509484646674695</v>
      </c>
      <c r="S375" s="105">
        <f t="shared" si="73"/>
        <v>1.1692487576731949</v>
      </c>
      <c r="T375" s="105">
        <f t="shared" si="74"/>
        <v>3.5341919518766112</v>
      </c>
      <c r="U375" s="39" t="str">
        <f t="shared" si="75"/>
        <v>clays</v>
      </c>
      <c r="V375" s="107">
        <f t="shared" si="76"/>
        <v>15.245615621321129</v>
      </c>
      <c r="W375" s="107">
        <f t="shared" si="77"/>
        <v>19.567115700766742</v>
      </c>
      <c r="X375" s="107">
        <f t="shared" si="78"/>
        <v>30</v>
      </c>
    </row>
    <row r="376" spans="1:24" x14ac:dyDescent="0.2">
      <c r="A376">
        <v>7.46</v>
      </c>
      <c r="B376">
        <v>0.246</v>
      </c>
      <c r="C376">
        <v>-2</v>
      </c>
      <c r="D376">
        <v>176</v>
      </c>
      <c r="E376" s="102">
        <v>0.6</v>
      </c>
      <c r="F376" s="102">
        <f t="shared" si="66"/>
        <v>2</v>
      </c>
      <c r="G376" s="102">
        <f t="shared" si="67"/>
        <v>316.39999999999998</v>
      </c>
      <c r="H376" s="102">
        <f>+A377-A376</f>
        <v>2.0000000000000462E-2</v>
      </c>
      <c r="I376" s="102">
        <f>+A376+H376/2</f>
        <v>7.4700000000000006</v>
      </c>
      <c r="J376" s="102">
        <f t="shared" si="68"/>
        <v>19</v>
      </c>
      <c r="K376" s="102">
        <f t="shared" si="69"/>
        <v>141.93</v>
      </c>
      <c r="L376" s="102">
        <f t="shared" si="70"/>
        <v>28.429380000000005</v>
      </c>
      <c r="M376" s="105">
        <f t="shared" si="71"/>
        <v>113.50062</v>
      </c>
      <c r="N376" s="105">
        <f>AVERAGE(B376:B377)*1000</f>
        <v>255.5</v>
      </c>
      <c r="O376" s="105">
        <f>AVERAGE(G376:G377)</f>
        <v>326.29999999999995</v>
      </c>
      <c r="P376" s="105">
        <f>AVERAGE(F376:F377)</f>
        <v>2</v>
      </c>
      <c r="Q376" s="105">
        <f>AVERAGE(D376:D377)</f>
        <v>177</v>
      </c>
      <c r="R376" s="106">
        <f t="shared" si="72"/>
        <v>1.6243964129887569</v>
      </c>
      <c r="S376" s="105">
        <f t="shared" si="73"/>
        <v>1.0847751803438741</v>
      </c>
      <c r="T376" s="105">
        <f t="shared" si="74"/>
        <v>3.4927018709727702</v>
      </c>
      <c r="U376" s="39" t="str">
        <f t="shared" si="75"/>
        <v>clays</v>
      </c>
      <c r="V376" s="107">
        <f t="shared" si="76"/>
        <v>15.601584484345004</v>
      </c>
      <c r="W376" s="107">
        <f t="shared" si="77"/>
        <v>19.917612239853693</v>
      </c>
      <c r="X376" s="107">
        <f t="shared" si="78"/>
        <v>30</v>
      </c>
    </row>
    <row r="377" spans="1:24" x14ac:dyDescent="0.2">
      <c r="A377">
        <v>7.48</v>
      </c>
      <c r="B377">
        <v>0.26500000000000001</v>
      </c>
      <c r="C377">
        <v>-2</v>
      </c>
      <c r="D377">
        <v>178</v>
      </c>
      <c r="E377" s="102">
        <v>0.6</v>
      </c>
      <c r="F377" s="102">
        <f t="shared" si="66"/>
        <v>2</v>
      </c>
      <c r="G377" s="102">
        <f t="shared" si="67"/>
        <v>336.2</v>
      </c>
      <c r="H377" s="102">
        <f>+A378-A377</f>
        <v>1.9999999999999574E-2</v>
      </c>
      <c r="I377" s="102">
        <f>+A377+H377/2</f>
        <v>7.49</v>
      </c>
      <c r="J377" s="102">
        <f t="shared" si="68"/>
        <v>19</v>
      </c>
      <c r="K377" s="102">
        <f t="shared" si="69"/>
        <v>142.31</v>
      </c>
      <c r="L377" s="102">
        <f t="shared" si="70"/>
        <v>28.625580000000003</v>
      </c>
      <c r="M377" s="105">
        <f t="shared" si="71"/>
        <v>113.68442</v>
      </c>
      <c r="N377" s="105">
        <f>AVERAGE(B377:B378)*1000</f>
        <v>265</v>
      </c>
      <c r="O377" s="105">
        <f>AVERAGE(G377:G378)</f>
        <v>337</v>
      </c>
      <c r="P377" s="105">
        <f>AVERAGE(F377:F378)</f>
        <v>2</v>
      </c>
      <c r="Q377" s="105">
        <f>AVERAGE(D377:D378)</f>
        <v>180</v>
      </c>
      <c r="R377" s="106">
        <f t="shared" si="72"/>
        <v>1.7125477703980896</v>
      </c>
      <c r="S377" s="105">
        <f t="shared" si="73"/>
        <v>1.0272741281010838</v>
      </c>
      <c r="T377" s="105">
        <f t="shared" si="74"/>
        <v>3.4628109786314689</v>
      </c>
      <c r="U377" s="39" t="str">
        <f t="shared" si="75"/>
        <v>clays</v>
      </c>
      <c r="V377" s="107">
        <f t="shared" si="76"/>
        <v>15.86512317801024</v>
      </c>
      <c r="W377" s="107">
        <f t="shared" si="77"/>
        <v>20.170069641628221</v>
      </c>
      <c r="X377" s="107">
        <f t="shared" si="78"/>
        <v>30</v>
      </c>
    </row>
    <row r="378" spans="1:24" x14ac:dyDescent="0.2">
      <c r="A378">
        <v>7.5</v>
      </c>
      <c r="B378">
        <v>0.26500000000000001</v>
      </c>
      <c r="C378">
        <v>-2</v>
      </c>
      <c r="D378">
        <v>182</v>
      </c>
      <c r="E378" s="102">
        <v>0.6</v>
      </c>
      <c r="F378" s="102">
        <f t="shared" si="66"/>
        <v>2</v>
      </c>
      <c r="G378" s="102">
        <f t="shared" si="67"/>
        <v>337.8</v>
      </c>
      <c r="H378" s="102">
        <f>+A379-A378</f>
        <v>1.9999999999999574E-2</v>
      </c>
      <c r="I378" s="102">
        <f>+A378+H378/2</f>
        <v>7.51</v>
      </c>
      <c r="J378" s="102">
        <f t="shared" si="68"/>
        <v>19</v>
      </c>
      <c r="K378" s="102">
        <f t="shared" si="69"/>
        <v>142.69</v>
      </c>
      <c r="L378" s="102">
        <f t="shared" si="70"/>
        <v>28.82178</v>
      </c>
      <c r="M378" s="105">
        <f t="shared" si="71"/>
        <v>113.86821999999999</v>
      </c>
      <c r="N378" s="105">
        <f>AVERAGE(B378:B379)*1000</f>
        <v>265</v>
      </c>
      <c r="O378" s="105">
        <f>AVERAGE(G378:G379)</f>
        <v>337.4</v>
      </c>
      <c r="P378" s="105">
        <f>AVERAGE(F378:F379)</f>
        <v>2</v>
      </c>
      <c r="Q378" s="105">
        <f>AVERAGE(D378:D379)</f>
        <v>181</v>
      </c>
      <c r="R378" s="106">
        <f t="shared" si="72"/>
        <v>1.7099591088716413</v>
      </c>
      <c r="S378" s="105">
        <f t="shared" si="73"/>
        <v>1.027168609727287</v>
      </c>
      <c r="T378" s="105">
        <f t="shared" si="74"/>
        <v>3.4634091282234576</v>
      </c>
      <c r="U378" s="39" t="str">
        <f t="shared" si="75"/>
        <v>clays</v>
      </c>
      <c r="V378" s="107">
        <f t="shared" si="76"/>
        <v>15.861437125529999</v>
      </c>
      <c r="W378" s="107">
        <f t="shared" si="77"/>
        <v>20.162842975108344</v>
      </c>
      <c r="X378" s="107">
        <f t="shared" si="78"/>
        <v>30</v>
      </c>
    </row>
    <row r="379" spans="1:24" x14ac:dyDescent="0.2">
      <c r="A379">
        <v>7.52</v>
      </c>
      <c r="B379">
        <v>0.26500000000000001</v>
      </c>
      <c r="C379">
        <v>-2</v>
      </c>
      <c r="D379">
        <v>180</v>
      </c>
      <c r="E379" s="102">
        <v>0.6</v>
      </c>
      <c r="F379" s="102">
        <f t="shared" si="66"/>
        <v>2</v>
      </c>
      <c r="G379" s="102">
        <f t="shared" si="67"/>
        <v>337</v>
      </c>
      <c r="H379" s="102">
        <f>+A380-A379</f>
        <v>2.0000000000000462E-2</v>
      </c>
      <c r="I379" s="102">
        <f>+A379+H379/2</f>
        <v>7.5299999999999994</v>
      </c>
      <c r="J379" s="102">
        <f t="shared" si="68"/>
        <v>19</v>
      </c>
      <c r="K379" s="102">
        <f t="shared" si="69"/>
        <v>143.07</v>
      </c>
      <c r="L379" s="102">
        <f t="shared" si="70"/>
        <v>29.017979999999994</v>
      </c>
      <c r="M379" s="105">
        <f t="shared" si="71"/>
        <v>114.05202</v>
      </c>
      <c r="N379" s="105">
        <f>AVERAGE(B379:B380)*1000</f>
        <v>255.5</v>
      </c>
      <c r="O379" s="105">
        <f>AVERAGE(G379:G380)</f>
        <v>327.10000000000002</v>
      </c>
      <c r="P379" s="105">
        <f>AVERAGE(F379:F380)</f>
        <v>2</v>
      </c>
      <c r="Q379" s="105">
        <f>AVERAGE(D379:D380)</f>
        <v>179</v>
      </c>
      <c r="R379" s="106">
        <f t="shared" si="72"/>
        <v>1.6135619518181268</v>
      </c>
      <c r="S379" s="105">
        <f t="shared" si="73"/>
        <v>1.0867793294571537</v>
      </c>
      <c r="T379" s="105">
        <f t="shared" si="74"/>
        <v>3.4957021671105153</v>
      </c>
      <c r="U379" s="39" t="str">
        <f t="shared" si="75"/>
        <v>clays</v>
      </c>
      <c r="V379" s="107">
        <f t="shared" si="76"/>
        <v>15.580938573579385</v>
      </c>
      <c r="W379" s="107">
        <f t="shared" si="77"/>
        <v>19.885642090119433</v>
      </c>
      <c r="X379" s="107">
        <f t="shared" si="78"/>
        <v>30</v>
      </c>
    </row>
    <row r="380" spans="1:24" x14ac:dyDescent="0.2">
      <c r="A380">
        <v>7.54</v>
      </c>
      <c r="B380">
        <v>0.246</v>
      </c>
      <c r="C380">
        <v>-2</v>
      </c>
      <c r="D380">
        <v>178</v>
      </c>
      <c r="E380" s="102">
        <v>0.6</v>
      </c>
      <c r="F380" s="102">
        <f t="shared" si="66"/>
        <v>2</v>
      </c>
      <c r="G380" s="102">
        <f t="shared" si="67"/>
        <v>317.2</v>
      </c>
      <c r="H380" s="102">
        <f>+A381-A380</f>
        <v>1.9999999999999574E-2</v>
      </c>
      <c r="I380" s="102">
        <f>+A380+H380/2</f>
        <v>7.55</v>
      </c>
      <c r="J380" s="102">
        <f t="shared" si="68"/>
        <v>19</v>
      </c>
      <c r="K380" s="102">
        <f t="shared" si="69"/>
        <v>143.44999999999999</v>
      </c>
      <c r="L380" s="102">
        <f t="shared" si="70"/>
        <v>29.214179999999999</v>
      </c>
      <c r="M380" s="105">
        <f t="shared" si="71"/>
        <v>114.23581999999999</v>
      </c>
      <c r="N380" s="105">
        <f>AVERAGE(B380:B381)*1000</f>
        <v>246</v>
      </c>
      <c r="O380" s="105">
        <f>AVERAGE(G380:G381)</f>
        <v>319.79999999999995</v>
      </c>
      <c r="P380" s="105">
        <f>AVERAGE(F380:F381)</f>
        <v>2</v>
      </c>
      <c r="Q380" s="105">
        <f>AVERAGE(D380:D381)</f>
        <v>184.5</v>
      </c>
      <c r="R380" s="106">
        <f t="shared" si="72"/>
        <v>1.5437364567436027</v>
      </c>
      <c r="S380" s="105">
        <f t="shared" si="73"/>
        <v>1.1341083073433516</v>
      </c>
      <c r="T380" s="105">
        <f t="shared" si="74"/>
        <v>3.5202991744760932</v>
      </c>
      <c r="U380" s="39" t="str">
        <f t="shared" si="75"/>
        <v>clays</v>
      </c>
      <c r="V380" s="107">
        <f t="shared" si="76"/>
        <v>15.372490828937933</v>
      </c>
      <c r="W380" s="107">
        <f t="shared" si="77"/>
        <v>19.674304765929879</v>
      </c>
      <c r="X380" s="107">
        <f t="shared" si="78"/>
        <v>30</v>
      </c>
    </row>
    <row r="381" spans="1:24" x14ac:dyDescent="0.2">
      <c r="A381">
        <v>7.56</v>
      </c>
      <c r="B381">
        <v>0.246</v>
      </c>
      <c r="C381">
        <v>-2</v>
      </c>
      <c r="D381">
        <v>191</v>
      </c>
      <c r="E381" s="102">
        <v>0.6</v>
      </c>
      <c r="F381" s="102">
        <f t="shared" si="66"/>
        <v>2</v>
      </c>
      <c r="G381" s="102">
        <f t="shared" si="67"/>
        <v>322.39999999999998</v>
      </c>
      <c r="H381" s="102">
        <f>+A382-A381</f>
        <v>2.0000000000000462E-2</v>
      </c>
      <c r="I381" s="102">
        <f>+A381+H381/2</f>
        <v>7.57</v>
      </c>
      <c r="J381" s="102">
        <f t="shared" si="68"/>
        <v>19</v>
      </c>
      <c r="K381" s="102">
        <f t="shared" si="69"/>
        <v>143.83000000000001</v>
      </c>
      <c r="L381" s="102">
        <f t="shared" si="70"/>
        <v>29.410380000000004</v>
      </c>
      <c r="M381" s="105">
        <f t="shared" si="71"/>
        <v>114.41962000000001</v>
      </c>
      <c r="N381" s="105">
        <f>AVERAGE(B381:B382)*1000</f>
        <v>236.5</v>
      </c>
      <c r="O381" s="105">
        <f>AVERAGE(G381:G382)</f>
        <v>313.5</v>
      </c>
      <c r="P381" s="105">
        <f>AVERAGE(F381:F382)</f>
        <v>2</v>
      </c>
      <c r="Q381" s="105">
        <f>AVERAGE(D381:D382)</f>
        <v>192.5</v>
      </c>
      <c r="R381" s="106">
        <f t="shared" si="72"/>
        <v>1.4828750523730105</v>
      </c>
      <c r="S381" s="105">
        <f t="shared" si="73"/>
        <v>1.1787587670183297</v>
      </c>
      <c r="T381" s="105">
        <f t="shared" si="74"/>
        <v>3.5426670034275238</v>
      </c>
      <c r="U381" s="39" t="str">
        <f t="shared" si="75"/>
        <v>clays</v>
      </c>
      <c r="V381" s="107">
        <f t="shared" si="76"/>
        <v>15.186762915010286</v>
      </c>
      <c r="W381" s="107">
        <f t="shared" si="77"/>
        <v>19.482150146233838</v>
      </c>
      <c r="X381" s="107">
        <f t="shared" si="78"/>
        <v>30</v>
      </c>
    </row>
    <row r="382" spans="1:24" x14ac:dyDescent="0.2">
      <c r="A382">
        <v>7.58</v>
      </c>
      <c r="B382">
        <v>0.22700000000000001</v>
      </c>
      <c r="C382">
        <v>-2</v>
      </c>
      <c r="D382">
        <v>194</v>
      </c>
      <c r="E382" s="102">
        <v>0.6</v>
      </c>
      <c r="F382" s="102">
        <f t="shared" si="66"/>
        <v>2</v>
      </c>
      <c r="G382" s="102">
        <f t="shared" si="67"/>
        <v>304.60000000000002</v>
      </c>
      <c r="H382" s="102">
        <f>+A383-A382</f>
        <v>1.9999999999999574E-2</v>
      </c>
      <c r="I382" s="102">
        <f>+A382+H382/2</f>
        <v>7.59</v>
      </c>
      <c r="J382" s="102">
        <f t="shared" si="68"/>
        <v>19</v>
      </c>
      <c r="K382" s="102">
        <f t="shared" si="69"/>
        <v>144.21</v>
      </c>
      <c r="L382" s="102">
        <f t="shared" si="70"/>
        <v>29.606580000000001</v>
      </c>
      <c r="M382" s="105">
        <f t="shared" si="71"/>
        <v>114.60342</v>
      </c>
      <c r="N382" s="105">
        <f>AVERAGE(B382:B383)*1000</f>
        <v>227</v>
      </c>
      <c r="O382" s="105">
        <f>AVERAGE(G382:G383)</f>
        <v>305</v>
      </c>
      <c r="P382" s="105">
        <f>AVERAGE(F382:F383)</f>
        <v>2</v>
      </c>
      <c r="Q382" s="105">
        <f>AVERAGE(D382:D383)</f>
        <v>195</v>
      </c>
      <c r="R382" s="106">
        <f t="shared" si="72"/>
        <v>1.403012231223117</v>
      </c>
      <c r="S382" s="105">
        <f t="shared" si="73"/>
        <v>1.2438584489085143</v>
      </c>
      <c r="T382" s="105">
        <f t="shared" si="74"/>
        <v>3.5735896851777529</v>
      </c>
      <c r="U382" s="39" t="str">
        <f t="shared" si="75"/>
        <v>clays</v>
      </c>
      <c r="V382" s="107">
        <f t="shared" si="76"/>
        <v>14.934973089975498</v>
      </c>
      <c r="W382" s="107">
        <f t="shared" si="77"/>
        <v>19.217676028656989</v>
      </c>
      <c r="X382" s="107">
        <f t="shared" si="78"/>
        <v>30</v>
      </c>
    </row>
    <row r="383" spans="1:24" x14ac:dyDescent="0.2">
      <c r="A383">
        <v>7.6</v>
      </c>
      <c r="B383">
        <v>0.22700000000000001</v>
      </c>
      <c r="C383">
        <v>-2</v>
      </c>
      <c r="D383">
        <v>196</v>
      </c>
      <c r="E383" s="102">
        <v>0.6</v>
      </c>
      <c r="F383" s="102">
        <f t="shared" si="66"/>
        <v>2</v>
      </c>
      <c r="G383" s="102">
        <f t="shared" si="67"/>
        <v>305.39999999999998</v>
      </c>
      <c r="H383" s="102">
        <f>+A384-A383</f>
        <v>2.0000000000000462E-2</v>
      </c>
      <c r="I383" s="102">
        <f>+A383+H383/2</f>
        <v>7.6099999999999994</v>
      </c>
      <c r="J383" s="102">
        <f t="shared" si="68"/>
        <v>19</v>
      </c>
      <c r="K383" s="102">
        <f t="shared" si="69"/>
        <v>144.58999999999997</v>
      </c>
      <c r="L383" s="102">
        <f t="shared" si="70"/>
        <v>29.802779999999995</v>
      </c>
      <c r="M383" s="105">
        <f t="shared" si="71"/>
        <v>114.78721999999998</v>
      </c>
      <c r="N383" s="105">
        <f>AVERAGE(B383:B384)*1000</f>
        <v>236.5</v>
      </c>
      <c r="O383" s="105">
        <f>AVERAGE(G383:G384)</f>
        <v>315.29999999999995</v>
      </c>
      <c r="P383" s="105">
        <f>AVERAGE(F383:F384)</f>
        <v>2</v>
      </c>
      <c r="Q383" s="105">
        <f>AVERAGE(D383:D384)</f>
        <v>197</v>
      </c>
      <c r="R383" s="106">
        <f t="shared" si="72"/>
        <v>1.4871864655316158</v>
      </c>
      <c r="S383" s="105">
        <f t="shared" si="73"/>
        <v>1.1715775291429913</v>
      </c>
      <c r="T383" s="105">
        <f t="shared" si="74"/>
        <v>3.5405260302096813</v>
      </c>
      <c r="U383" s="39" t="str">
        <f t="shared" si="75"/>
        <v>clays</v>
      </c>
      <c r="V383" s="107">
        <f t="shared" si="76"/>
        <v>15.208524234502187</v>
      </c>
      <c r="W383" s="107">
        <f t="shared" si="77"/>
        <v>19.496019668280361</v>
      </c>
      <c r="X383" s="107">
        <f t="shared" si="78"/>
        <v>30</v>
      </c>
    </row>
    <row r="384" spans="1:24" x14ac:dyDescent="0.2">
      <c r="A384">
        <v>7.62</v>
      </c>
      <c r="B384">
        <v>0.246</v>
      </c>
      <c r="C384">
        <v>-2</v>
      </c>
      <c r="D384">
        <v>198</v>
      </c>
      <c r="E384" s="102">
        <v>0.6</v>
      </c>
      <c r="F384" s="102">
        <f t="shared" si="66"/>
        <v>2</v>
      </c>
      <c r="G384" s="102">
        <f t="shared" si="67"/>
        <v>325.2</v>
      </c>
      <c r="H384" s="102">
        <f>+A385-A384</f>
        <v>1.9999999999999574E-2</v>
      </c>
      <c r="I384" s="102">
        <f>+A384+H384/2</f>
        <v>7.63</v>
      </c>
      <c r="J384" s="102">
        <f t="shared" si="68"/>
        <v>19</v>
      </c>
      <c r="K384" s="102">
        <f t="shared" si="69"/>
        <v>144.97</v>
      </c>
      <c r="L384" s="102">
        <f t="shared" si="70"/>
        <v>29.99898</v>
      </c>
      <c r="M384" s="105">
        <f t="shared" si="71"/>
        <v>114.97102</v>
      </c>
      <c r="N384" s="105">
        <f>AVERAGE(B384:B385)*1000</f>
        <v>236.5</v>
      </c>
      <c r="O384" s="105">
        <f>AVERAGE(G384:G385)</f>
        <v>315.89999999999998</v>
      </c>
      <c r="P384" s="105">
        <f>AVERAGE(F384:F385)</f>
        <v>2</v>
      </c>
      <c r="Q384" s="105">
        <f>AVERAGE(D384:D385)</f>
        <v>198.5</v>
      </c>
      <c r="R384" s="106">
        <f t="shared" si="72"/>
        <v>1.4867224801519547</v>
      </c>
      <c r="S384" s="105">
        <f t="shared" si="73"/>
        <v>1.1700696191423392</v>
      </c>
      <c r="T384" s="105">
        <f t="shared" si="74"/>
        <v>3.5404486960998254</v>
      </c>
      <c r="U384" s="39" t="str">
        <f t="shared" si="75"/>
        <v>clays</v>
      </c>
      <c r="V384" s="107">
        <f t="shared" si="76"/>
        <v>15.211127373013976</v>
      </c>
      <c r="W384" s="107">
        <f t="shared" si="77"/>
        <v>19.494528991027462</v>
      </c>
      <c r="X384" s="107">
        <f t="shared" si="78"/>
        <v>30</v>
      </c>
    </row>
    <row r="385" spans="1:24" x14ac:dyDescent="0.2">
      <c r="A385">
        <v>7.64</v>
      </c>
      <c r="B385">
        <v>0.22700000000000001</v>
      </c>
      <c r="C385">
        <v>-2</v>
      </c>
      <c r="D385">
        <v>199</v>
      </c>
      <c r="E385" s="102">
        <v>0.6</v>
      </c>
      <c r="F385" s="102">
        <f t="shared" si="66"/>
        <v>2</v>
      </c>
      <c r="G385" s="102">
        <f t="shared" si="67"/>
        <v>306.60000000000002</v>
      </c>
      <c r="H385" s="102">
        <f>+A386-A385</f>
        <v>2.0000000000000462E-2</v>
      </c>
      <c r="I385" s="102">
        <f>+A385+H385/2</f>
        <v>7.65</v>
      </c>
      <c r="J385" s="102">
        <f t="shared" si="68"/>
        <v>19</v>
      </c>
      <c r="K385" s="102">
        <f t="shared" si="69"/>
        <v>145.35</v>
      </c>
      <c r="L385" s="102">
        <f t="shared" si="70"/>
        <v>30.195180000000004</v>
      </c>
      <c r="M385" s="105">
        <f t="shared" si="71"/>
        <v>115.15481999999999</v>
      </c>
      <c r="N385" s="105">
        <f>AVERAGE(B385:B386)*1000</f>
        <v>236.5</v>
      </c>
      <c r="O385" s="105">
        <f>AVERAGE(G385:G386)</f>
        <v>315.89999999999998</v>
      </c>
      <c r="P385" s="105">
        <f>AVERAGE(F385:F386)</f>
        <v>2</v>
      </c>
      <c r="Q385" s="105">
        <f>AVERAGE(D385:D386)</f>
        <v>198.5</v>
      </c>
      <c r="R385" s="106">
        <f t="shared" si="72"/>
        <v>1.4810495991396626</v>
      </c>
      <c r="S385" s="105">
        <f t="shared" si="73"/>
        <v>1.1726766344180592</v>
      </c>
      <c r="T385" s="105">
        <f t="shared" si="74"/>
        <v>3.5423469002753292</v>
      </c>
      <c r="U385" s="39" t="str">
        <f t="shared" si="75"/>
        <v>clays</v>
      </c>
      <c r="V385" s="107">
        <f t="shared" si="76"/>
        <v>15.197321049264611</v>
      </c>
      <c r="W385" s="107">
        <f t="shared" si="77"/>
        <v>19.476265632248936</v>
      </c>
      <c r="X385" s="107">
        <f t="shared" si="78"/>
        <v>30</v>
      </c>
    </row>
    <row r="386" spans="1:24" x14ac:dyDescent="0.2">
      <c r="A386">
        <v>7.66</v>
      </c>
      <c r="B386">
        <v>0.246</v>
      </c>
      <c r="C386">
        <v>-2</v>
      </c>
      <c r="D386">
        <v>198</v>
      </c>
      <c r="E386" s="102">
        <v>0.6</v>
      </c>
      <c r="F386" s="102">
        <f t="shared" si="66"/>
        <v>2</v>
      </c>
      <c r="G386" s="102">
        <f t="shared" si="67"/>
        <v>325.2</v>
      </c>
      <c r="H386" s="102">
        <f>+A387-A386</f>
        <v>1.9999999999999574E-2</v>
      </c>
      <c r="I386" s="102">
        <f>+A386+H386/2</f>
        <v>7.67</v>
      </c>
      <c r="J386" s="102">
        <f t="shared" si="68"/>
        <v>19</v>
      </c>
      <c r="K386" s="102">
        <f t="shared" si="69"/>
        <v>145.72999999999999</v>
      </c>
      <c r="L386" s="102">
        <f t="shared" si="70"/>
        <v>30.391380000000002</v>
      </c>
      <c r="M386" s="105">
        <f t="shared" si="71"/>
        <v>115.33861999999999</v>
      </c>
      <c r="N386" s="105">
        <f>AVERAGE(B386:B387)*1000</f>
        <v>246</v>
      </c>
      <c r="O386" s="105">
        <f>AVERAGE(G386:G387)</f>
        <v>325.39999999999998</v>
      </c>
      <c r="P386" s="105">
        <f>AVERAGE(F386:F387)</f>
        <v>2</v>
      </c>
      <c r="Q386" s="105">
        <f>AVERAGE(D386:D387)</f>
        <v>198.5</v>
      </c>
      <c r="R386" s="106">
        <f t="shared" si="72"/>
        <v>1.5577609650609656</v>
      </c>
      <c r="S386" s="105">
        <f t="shared" si="73"/>
        <v>1.1131518895753325</v>
      </c>
      <c r="T386" s="105">
        <f t="shared" si="74"/>
        <v>3.5137104339641105</v>
      </c>
      <c r="U386" s="39" t="str">
        <f t="shared" si="75"/>
        <v>clays</v>
      </c>
      <c r="V386" s="107">
        <f t="shared" si="76"/>
        <v>15.439362716900238</v>
      </c>
      <c r="W386" s="107">
        <f t="shared" si="77"/>
        <v>19.717508986243946</v>
      </c>
      <c r="X386" s="107">
        <f t="shared" si="78"/>
        <v>30</v>
      </c>
    </row>
    <row r="387" spans="1:24" x14ac:dyDescent="0.2">
      <c r="A387">
        <v>7.68</v>
      </c>
      <c r="B387">
        <v>0.246</v>
      </c>
      <c r="C387">
        <v>-2</v>
      </c>
      <c r="D387">
        <v>199</v>
      </c>
      <c r="E387" s="102">
        <v>0.6</v>
      </c>
      <c r="F387" s="102">
        <f t="shared" si="66"/>
        <v>2</v>
      </c>
      <c r="G387" s="102">
        <f t="shared" si="67"/>
        <v>325.60000000000002</v>
      </c>
      <c r="H387" s="102">
        <f>+A388-A387</f>
        <v>2.0000000000000462E-2</v>
      </c>
      <c r="I387" s="102">
        <f>+A387+H387/2</f>
        <v>7.6899999999999995</v>
      </c>
      <c r="J387" s="102">
        <f t="shared" si="68"/>
        <v>19</v>
      </c>
      <c r="K387" s="102">
        <f t="shared" si="69"/>
        <v>146.10999999999999</v>
      </c>
      <c r="L387" s="102">
        <f t="shared" si="70"/>
        <v>30.587579999999996</v>
      </c>
      <c r="M387" s="105">
        <f t="shared" si="71"/>
        <v>115.52241999999998</v>
      </c>
      <c r="N387" s="105">
        <f>AVERAGE(B387:B388)*1000</f>
        <v>236.5</v>
      </c>
      <c r="O387" s="105">
        <f>AVERAGE(G387:G388)</f>
        <v>317.10000000000002</v>
      </c>
      <c r="P387" s="105">
        <f>AVERAGE(F387:F388)</f>
        <v>2</v>
      </c>
      <c r="Q387" s="105">
        <f>AVERAGE(D387:D388)</f>
        <v>201.5</v>
      </c>
      <c r="R387" s="106">
        <f t="shared" si="72"/>
        <v>1.4801455855928232</v>
      </c>
      <c r="S387" s="105">
        <f t="shared" si="73"/>
        <v>1.1696590443885606</v>
      </c>
      <c r="T387" s="105">
        <f t="shared" si="74"/>
        <v>3.5421868307643836</v>
      </c>
      <c r="U387" s="39" t="str">
        <f t="shared" si="75"/>
        <v>clays</v>
      </c>
      <c r="V387" s="107">
        <f t="shared" si="76"/>
        <v>15.202544559826899</v>
      </c>
      <c r="W387" s="107">
        <f t="shared" si="77"/>
        <v>19.473348776783972</v>
      </c>
      <c r="X387" s="107">
        <f t="shared" si="78"/>
        <v>30</v>
      </c>
    </row>
    <row r="388" spans="1:24" x14ac:dyDescent="0.2">
      <c r="A388">
        <v>7.7</v>
      </c>
      <c r="B388">
        <v>0.22700000000000001</v>
      </c>
      <c r="C388">
        <v>-2</v>
      </c>
      <c r="D388">
        <v>204</v>
      </c>
      <c r="E388" s="102">
        <v>0.6</v>
      </c>
      <c r="F388" s="102">
        <f t="shared" ref="F388:F451" si="79">IF(C388=0,1,ABS(C388))</f>
        <v>2</v>
      </c>
      <c r="G388" s="102">
        <f t="shared" ref="G388:G451" si="80">+B388*1000+D388*(1-E388)</f>
        <v>308.60000000000002</v>
      </c>
      <c r="H388" s="102">
        <f>+A389-A388</f>
        <v>1.9999999999999574E-2</v>
      </c>
      <c r="I388" s="102">
        <f>+A388+H388/2</f>
        <v>7.71</v>
      </c>
      <c r="J388" s="102">
        <f t="shared" ref="J388:J451" si="81">IF(I388&lt;$B$1,17,19)</f>
        <v>19</v>
      </c>
      <c r="K388" s="102">
        <f t="shared" ref="K388:K451" si="82">+J388*I388</f>
        <v>146.49</v>
      </c>
      <c r="L388" s="102">
        <f t="shared" ref="L388:L451" si="83">IF(I388&lt;$B$1,0,9.81*(I388-$B$1))</f>
        <v>30.78378</v>
      </c>
      <c r="M388" s="105">
        <f t="shared" ref="M388:M451" si="84">+K388-L388</f>
        <v>115.70622</v>
      </c>
      <c r="N388" s="105">
        <f>AVERAGE(B388:B389)*1000</f>
        <v>227</v>
      </c>
      <c r="O388" s="105">
        <f>AVERAGE(G388:G389)</f>
        <v>308.8</v>
      </c>
      <c r="P388" s="105">
        <f>AVERAGE(F388:F389)</f>
        <v>2</v>
      </c>
      <c r="Q388" s="105">
        <f>AVERAGE(D388:D389)</f>
        <v>204.5</v>
      </c>
      <c r="R388" s="106">
        <f t="shared" ref="R388:R451" si="85">(O388-K388)/M388</f>
        <v>1.4027767910834872</v>
      </c>
      <c r="S388" s="105">
        <f t="shared" ref="S388:S451" si="86">+P388/(O388-K388)*100</f>
        <v>1.2322099685786458</v>
      </c>
      <c r="T388" s="105">
        <f t="shared" ref="T388:T451" si="87">+SQRT((3.47-LOG(R388))^2+(1.22+LOG(S388))^2)</f>
        <v>3.5721561249790357</v>
      </c>
      <c r="U388" s="39" t="str">
        <f t="shared" ref="U388:U451" si="88">(IF(T388&lt;1.31, "gravelly sand to dense sand", IF(T388&lt;2.05, "sands", IF(T388&lt;2.6, "sand mixtures", IF(T388&lt;2.95, "silt mixtures", IF(T388&lt;3.6, "clays","organic clay"))))))</f>
        <v>clays</v>
      </c>
      <c r="V388" s="107">
        <f t="shared" ref="V388:V451" si="89">DEGREES(ATAN(0.373*(LOG(O388/M388)+0.29)))</f>
        <v>14.9592781317497</v>
      </c>
      <c r="W388" s="107">
        <f t="shared" ref="W388:W451" si="90">17.6+11*LOG(R388)</f>
        <v>19.216874290620552</v>
      </c>
      <c r="X388" s="107">
        <f t="shared" ref="X388:X451" si="91">IF(N388/100&lt;20, 30,IF(N388/100&lt;40,30+5/20*(N388/100-20),IF(N388/100&lt;120, 35+5/80*(N388/100-40), IF(N388/100&lt;200, 40+5/80*(N388/100-120),45))))</f>
        <v>30</v>
      </c>
    </row>
    <row r="389" spans="1:24" x14ac:dyDescent="0.2">
      <c r="A389">
        <v>7.72</v>
      </c>
      <c r="B389">
        <v>0.22700000000000001</v>
      </c>
      <c r="C389">
        <v>-2</v>
      </c>
      <c r="D389">
        <v>205</v>
      </c>
      <c r="E389" s="102">
        <v>0.6</v>
      </c>
      <c r="F389" s="102">
        <f t="shared" si="79"/>
        <v>2</v>
      </c>
      <c r="G389" s="102">
        <f t="shared" si="80"/>
        <v>309</v>
      </c>
      <c r="H389" s="102">
        <f>+A390-A389</f>
        <v>2.0000000000000462E-2</v>
      </c>
      <c r="I389" s="102">
        <f>+A389+H389/2</f>
        <v>7.73</v>
      </c>
      <c r="J389" s="102">
        <f t="shared" si="81"/>
        <v>19</v>
      </c>
      <c r="K389" s="102">
        <f t="shared" si="82"/>
        <v>146.87</v>
      </c>
      <c r="L389" s="102">
        <f t="shared" si="83"/>
        <v>30.979980000000005</v>
      </c>
      <c r="M389" s="105">
        <f t="shared" si="84"/>
        <v>115.89001999999999</v>
      </c>
      <c r="N389" s="105">
        <f>AVERAGE(B389:B390)*1000</f>
        <v>227</v>
      </c>
      <c r="O389" s="105">
        <f>AVERAGE(G389:G390)</f>
        <v>309</v>
      </c>
      <c r="P389" s="105">
        <f>AVERAGE(F389:F390)</f>
        <v>2</v>
      </c>
      <c r="Q389" s="105">
        <f>AVERAGE(D389:D390)</f>
        <v>205</v>
      </c>
      <c r="R389" s="106">
        <f t="shared" si="85"/>
        <v>1.3989988093884185</v>
      </c>
      <c r="S389" s="105">
        <f t="shared" si="86"/>
        <v>1.2335779929686055</v>
      </c>
      <c r="T389" s="105">
        <f t="shared" si="87"/>
        <v>3.5734224787306146</v>
      </c>
      <c r="U389" s="39" t="str">
        <f t="shared" si="88"/>
        <v>clays</v>
      </c>
      <c r="V389" s="107">
        <f t="shared" si="89"/>
        <v>14.951136446854829</v>
      </c>
      <c r="W389" s="107">
        <f t="shared" si="90"/>
        <v>19.203990793764032</v>
      </c>
      <c r="X389" s="107">
        <f t="shared" si="91"/>
        <v>30</v>
      </c>
    </row>
    <row r="390" spans="1:24" x14ac:dyDescent="0.2">
      <c r="A390">
        <v>7.74</v>
      </c>
      <c r="B390">
        <v>0.22700000000000001</v>
      </c>
      <c r="C390">
        <v>-2</v>
      </c>
      <c r="D390">
        <v>205</v>
      </c>
      <c r="E390" s="102">
        <v>0.6</v>
      </c>
      <c r="F390" s="102">
        <f t="shared" si="79"/>
        <v>2</v>
      </c>
      <c r="G390" s="102">
        <f t="shared" si="80"/>
        <v>309</v>
      </c>
      <c r="H390" s="102">
        <f>+A391-A390</f>
        <v>1.9999999999999574E-2</v>
      </c>
      <c r="I390" s="102">
        <f>+A390+H390/2</f>
        <v>7.75</v>
      </c>
      <c r="J390" s="102">
        <f t="shared" si="81"/>
        <v>19</v>
      </c>
      <c r="K390" s="102">
        <f t="shared" si="82"/>
        <v>147.25</v>
      </c>
      <c r="L390" s="102">
        <f t="shared" si="83"/>
        <v>31.176180000000002</v>
      </c>
      <c r="M390" s="105">
        <f t="shared" si="84"/>
        <v>116.07382</v>
      </c>
      <c r="N390" s="105">
        <f>AVERAGE(B390:B391)*1000</f>
        <v>227</v>
      </c>
      <c r="O390" s="105">
        <f>AVERAGE(G390:G391)</f>
        <v>309.2</v>
      </c>
      <c r="P390" s="105">
        <f>AVERAGE(F390:F391)</f>
        <v>2</v>
      </c>
      <c r="Q390" s="105">
        <f>AVERAGE(D390:D391)</f>
        <v>205.5</v>
      </c>
      <c r="R390" s="106">
        <f t="shared" si="85"/>
        <v>1.3952327923729915</v>
      </c>
      <c r="S390" s="105">
        <f t="shared" si="86"/>
        <v>1.2349490583513432</v>
      </c>
      <c r="T390" s="105">
        <f t="shared" si="87"/>
        <v>3.5746885107560105</v>
      </c>
      <c r="U390" s="39" t="str">
        <f t="shared" si="88"/>
        <v>clays</v>
      </c>
      <c r="V390" s="107">
        <f t="shared" si="89"/>
        <v>14.943012308121629</v>
      </c>
      <c r="W390" s="107">
        <f t="shared" si="90"/>
        <v>19.191113424990075</v>
      </c>
      <c r="X390" s="107">
        <f t="shared" si="91"/>
        <v>30</v>
      </c>
    </row>
    <row r="391" spans="1:24" x14ac:dyDescent="0.2">
      <c r="A391">
        <v>7.76</v>
      </c>
      <c r="B391">
        <v>0.22700000000000001</v>
      </c>
      <c r="C391">
        <v>-2</v>
      </c>
      <c r="D391">
        <v>206</v>
      </c>
      <c r="E391" s="102">
        <v>0.6</v>
      </c>
      <c r="F391" s="102">
        <f t="shared" si="79"/>
        <v>2</v>
      </c>
      <c r="G391" s="102">
        <f t="shared" si="80"/>
        <v>309.39999999999998</v>
      </c>
      <c r="H391" s="102">
        <f>+A392-A391</f>
        <v>2.0000000000000462E-2</v>
      </c>
      <c r="I391" s="102">
        <f>+A391+H391/2</f>
        <v>7.77</v>
      </c>
      <c r="J391" s="102">
        <f t="shared" si="81"/>
        <v>19</v>
      </c>
      <c r="K391" s="102">
        <f t="shared" si="82"/>
        <v>147.63</v>
      </c>
      <c r="L391" s="102">
        <f t="shared" si="83"/>
        <v>31.372379999999996</v>
      </c>
      <c r="M391" s="105">
        <f t="shared" si="84"/>
        <v>116.25762</v>
      </c>
      <c r="N391" s="105">
        <f>AVERAGE(B391:B392)*1000</f>
        <v>227</v>
      </c>
      <c r="O391" s="105">
        <f>AVERAGE(G391:G392)</f>
        <v>309</v>
      </c>
      <c r="P391" s="105">
        <f>AVERAGE(F391:F392)</f>
        <v>2</v>
      </c>
      <c r="Q391" s="105">
        <f>AVERAGE(D391:D392)</f>
        <v>205</v>
      </c>
      <c r="R391" s="106">
        <f t="shared" si="85"/>
        <v>1.3880380486027497</v>
      </c>
      <c r="S391" s="105">
        <f t="shared" si="86"/>
        <v>1.2393877424552271</v>
      </c>
      <c r="T391" s="105">
        <f t="shared" si="87"/>
        <v>3.5773489872565172</v>
      </c>
      <c r="U391" s="39" t="str">
        <f t="shared" si="88"/>
        <v>clays</v>
      </c>
      <c r="V391" s="107">
        <f t="shared" si="89"/>
        <v>14.923695532808676</v>
      </c>
      <c r="W391" s="107">
        <f t="shared" si="90"/>
        <v>19.166415081766203</v>
      </c>
      <c r="X391" s="107">
        <f t="shared" si="91"/>
        <v>30</v>
      </c>
    </row>
    <row r="392" spans="1:24" x14ac:dyDescent="0.2">
      <c r="A392">
        <v>7.78</v>
      </c>
      <c r="B392">
        <v>0.22700000000000001</v>
      </c>
      <c r="C392">
        <v>-2</v>
      </c>
      <c r="D392">
        <v>204</v>
      </c>
      <c r="E392" s="102">
        <v>0.6</v>
      </c>
      <c r="F392" s="102">
        <f t="shared" si="79"/>
        <v>2</v>
      </c>
      <c r="G392" s="102">
        <f t="shared" si="80"/>
        <v>308.60000000000002</v>
      </c>
      <c r="H392" s="102">
        <f>+A393-A392</f>
        <v>1.9999999999999574E-2</v>
      </c>
      <c r="I392" s="102">
        <f>+A392+H392/2</f>
        <v>7.79</v>
      </c>
      <c r="J392" s="102">
        <f t="shared" si="81"/>
        <v>19</v>
      </c>
      <c r="K392" s="102">
        <f t="shared" si="82"/>
        <v>148.01</v>
      </c>
      <c r="L392" s="102">
        <f t="shared" si="83"/>
        <v>31.568580000000001</v>
      </c>
      <c r="M392" s="105">
        <f t="shared" si="84"/>
        <v>116.44141999999999</v>
      </c>
      <c r="N392" s="105">
        <f>AVERAGE(B392:B393)*1000</f>
        <v>217.5</v>
      </c>
      <c r="O392" s="105">
        <f>AVERAGE(G392:G393)</f>
        <v>299.3</v>
      </c>
      <c r="P392" s="105">
        <f>AVERAGE(F392:F393)</f>
        <v>2</v>
      </c>
      <c r="Q392" s="105">
        <f>AVERAGE(D392:D393)</f>
        <v>204.5</v>
      </c>
      <c r="R392" s="106">
        <f t="shared" si="85"/>
        <v>1.2992799297706952</v>
      </c>
      <c r="S392" s="105">
        <f t="shared" si="86"/>
        <v>1.3219644391565866</v>
      </c>
      <c r="T392" s="105">
        <f t="shared" si="87"/>
        <v>3.6143605028263361</v>
      </c>
      <c r="U392" s="39" t="str">
        <f t="shared" si="88"/>
        <v>organic clay</v>
      </c>
      <c r="V392" s="107">
        <f t="shared" si="89"/>
        <v>14.633219454831497</v>
      </c>
      <c r="W392" s="107">
        <f t="shared" si="90"/>
        <v>18.850730028571622</v>
      </c>
      <c r="X392" s="107">
        <f t="shared" si="91"/>
        <v>30</v>
      </c>
    </row>
    <row r="393" spans="1:24" x14ac:dyDescent="0.2">
      <c r="A393">
        <v>7.8</v>
      </c>
      <c r="B393">
        <v>0.20799999999999999</v>
      </c>
      <c r="C393">
        <v>-2</v>
      </c>
      <c r="D393">
        <v>205</v>
      </c>
      <c r="E393" s="102">
        <v>0.6</v>
      </c>
      <c r="F393" s="102">
        <f t="shared" si="79"/>
        <v>2</v>
      </c>
      <c r="G393" s="102">
        <f t="shared" si="80"/>
        <v>290</v>
      </c>
      <c r="H393" s="102">
        <f>+A394-A393</f>
        <v>2.0000000000000462E-2</v>
      </c>
      <c r="I393" s="102">
        <f>+A393+H393/2</f>
        <v>7.8100000000000005</v>
      </c>
      <c r="J393" s="102">
        <f t="shared" si="81"/>
        <v>19</v>
      </c>
      <c r="K393" s="102">
        <f t="shared" si="82"/>
        <v>148.39000000000001</v>
      </c>
      <c r="L393" s="102">
        <f t="shared" si="83"/>
        <v>31.764780000000005</v>
      </c>
      <c r="M393" s="105">
        <f t="shared" si="84"/>
        <v>116.62522000000001</v>
      </c>
      <c r="N393" s="105">
        <f>AVERAGE(B393:B394)*1000</f>
        <v>217.5</v>
      </c>
      <c r="O393" s="105">
        <f>AVERAGE(G393:G394)</f>
        <v>299.7</v>
      </c>
      <c r="P393" s="105">
        <f>AVERAGE(F393:F394)</f>
        <v>2</v>
      </c>
      <c r="Q393" s="105">
        <f>AVERAGE(D393:D394)</f>
        <v>205.5</v>
      </c>
      <c r="R393" s="106">
        <f t="shared" si="85"/>
        <v>1.297403769098999</v>
      </c>
      <c r="S393" s="105">
        <f t="shared" si="86"/>
        <v>1.3217897032582118</v>
      </c>
      <c r="T393" s="105">
        <f t="shared" si="87"/>
        <v>3.6149219771441614</v>
      </c>
      <c r="U393" s="39" t="str">
        <f t="shared" si="88"/>
        <v>organic clay</v>
      </c>
      <c r="V393" s="107">
        <f t="shared" si="89"/>
        <v>14.631119524225189</v>
      </c>
      <c r="W393" s="107">
        <f t="shared" si="90"/>
        <v>18.843826707955984</v>
      </c>
      <c r="X393" s="107">
        <f t="shared" si="91"/>
        <v>30</v>
      </c>
    </row>
    <row r="394" spans="1:24" x14ac:dyDescent="0.2">
      <c r="A394">
        <v>7.82</v>
      </c>
      <c r="B394">
        <v>0.22700000000000001</v>
      </c>
      <c r="C394">
        <v>-2</v>
      </c>
      <c r="D394">
        <v>206</v>
      </c>
      <c r="E394" s="102">
        <v>0.6</v>
      </c>
      <c r="F394" s="102">
        <f t="shared" si="79"/>
        <v>2</v>
      </c>
      <c r="G394" s="102">
        <f t="shared" si="80"/>
        <v>309.39999999999998</v>
      </c>
      <c r="H394" s="102">
        <f>+A395-A394</f>
        <v>1.9999999999999574E-2</v>
      </c>
      <c r="I394" s="102">
        <f>+A394+H394/2</f>
        <v>7.83</v>
      </c>
      <c r="J394" s="102">
        <f t="shared" si="81"/>
        <v>19</v>
      </c>
      <c r="K394" s="102">
        <f t="shared" si="82"/>
        <v>148.77000000000001</v>
      </c>
      <c r="L394" s="102">
        <f t="shared" si="83"/>
        <v>31.960980000000003</v>
      </c>
      <c r="M394" s="105">
        <f t="shared" si="84"/>
        <v>116.80902</v>
      </c>
      <c r="N394" s="105">
        <f>AVERAGE(B394:B395)*1000</f>
        <v>227</v>
      </c>
      <c r="O394" s="105">
        <f>AVERAGE(G394:G395)</f>
        <v>309.60000000000002</v>
      </c>
      <c r="P394" s="105">
        <f>AVERAGE(F394:F395)</f>
        <v>2</v>
      </c>
      <c r="Q394" s="105">
        <f>AVERAGE(D394:D395)</f>
        <v>206.5</v>
      </c>
      <c r="R394" s="106">
        <f t="shared" si="85"/>
        <v>1.3768628484341363</v>
      </c>
      <c r="S394" s="105">
        <f t="shared" si="86"/>
        <v>1.243549089100292</v>
      </c>
      <c r="T394" s="105">
        <f t="shared" si="87"/>
        <v>3.5811489664984308</v>
      </c>
      <c r="U394" s="39" t="str">
        <f t="shared" si="88"/>
        <v>clays</v>
      </c>
      <c r="V394" s="107">
        <f t="shared" si="89"/>
        <v>14.899499090635331</v>
      </c>
      <c r="W394" s="107">
        <f t="shared" si="90"/>
        <v>19.127797497885993</v>
      </c>
      <c r="X394" s="107">
        <f t="shared" si="91"/>
        <v>30</v>
      </c>
    </row>
    <row r="395" spans="1:24" x14ac:dyDescent="0.2">
      <c r="A395">
        <v>7.84</v>
      </c>
      <c r="B395">
        <v>0.22700000000000001</v>
      </c>
      <c r="C395">
        <v>-2</v>
      </c>
      <c r="D395">
        <v>207</v>
      </c>
      <c r="E395" s="102">
        <v>0.6</v>
      </c>
      <c r="F395" s="102">
        <f t="shared" si="79"/>
        <v>2</v>
      </c>
      <c r="G395" s="102">
        <f t="shared" si="80"/>
        <v>309.8</v>
      </c>
      <c r="H395" s="102">
        <f>+A396-A395</f>
        <v>2.0000000000000462E-2</v>
      </c>
      <c r="I395" s="102">
        <f>+A395+H395/2</f>
        <v>7.85</v>
      </c>
      <c r="J395" s="102">
        <f t="shared" si="81"/>
        <v>19</v>
      </c>
      <c r="K395" s="102">
        <f t="shared" si="82"/>
        <v>149.15</v>
      </c>
      <c r="L395" s="102">
        <f t="shared" si="83"/>
        <v>32.157179999999997</v>
      </c>
      <c r="M395" s="105">
        <f t="shared" si="84"/>
        <v>116.99282000000001</v>
      </c>
      <c r="N395" s="105">
        <f>AVERAGE(B395:B396)*1000</f>
        <v>227</v>
      </c>
      <c r="O395" s="105">
        <f>AVERAGE(G395:G396)</f>
        <v>310</v>
      </c>
      <c r="P395" s="105">
        <f>AVERAGE(F395:F396)</f>
        <v>2</v>
      </c>
      <c r="Q395" s="105">
        <f>AVERAGE(D395:D396)</f>
        <v>207.5</v>
      </c>
      <c r="R395" s="106">
        <f t="shared" si="85"/>
        <v>1.3748706971932123</v>
      </c>
      <c r="S395" s="105">
        <f t="shared" si="86"/>
        <v>1.2433944668946224</v>
      </c>
      <c r="T395" s="105">
        <f t="shared" si="87"/>
        <v>3.5817140730246897</v>
      </c>
      <c r="U395" s="39" t="str">
        <f t="shared" si="88"/>
        <v>clays</v>
      </c>
      <c r="V395" s="107">
        <f t="shared" si="89"/>
        <v>14.897062397102106</v>
      </c>
      <c r="W395" s="107">
        <f t="shared" si="90"/>
        <v>19.120880414740821</v>
      </c>
      <c r="X395" s="107">
        <f t="shared" si="91"/>
        <v>30</v>
      </c>
    </row>
    <row r="396" spans="1:24" x14ac:dyDescent="0.2">
      <c r="A396">
        <v>7.86</v>
      </c>
      <c r="B396">
        <v>0.22700000000000001</v>
      </c>
      <c r="C396">
        <v>-2</v>
      </c>
      <c r="D396">
        <v>208</v>
      </c>
      <c r="E396" s="102">
        <v>0.6</v>
      </c>
      <c r="F396" s="102">
        <f t="shared" si="79"/>
        <v>2</v>
      </c>
      <c r="G396" s="102">
        <f t="shared" si="80"/>
        <v>310.2</v>
      </c>
      <c r="H396" s="102">
        <f>+A397-A396</f>
        <v>1.9999999999999574E-2</v>
      </c>
      <c r="I396" s="102">
        <f>+A396+H396/2</f>
        <v>7.87</v>
      </c>
      <c r="J396" s="102">
        <f t="shared" si="81"/>
        <v>19</v>
      </c>
      <c r="K396" s="102">
        <f t="shared" si="82"/>
        <v>149.53</v>
      </c>
      <c r="L396" s="102">
        <f t="shared" si="83"/>
        <v>32.353380000000001</v>
      </c>
      <c r="M396" s="105">
        <f t="shared" si="84"/>
        <v>117.17662</v>
      </c>
      <c r="N396" s="105">
        <f>AVERAGE(B396:B397)*1000</f>
        <v>227</v>
      </c>
      <c r="O396" s="105">
        <f>AVERAGE(G396:G397)</f>
        <v>310.39999999999998</v>
      </c>
      <c r="P396" s="105">
        <f>AVERAGE(F396:F397)</f>
        <v>2</v>
      </c>
      <c r="Q396" s="105">
        <f>AVERAGE(D396:D397)</f>
        <v>208.5</v>
      </c>
      <c r="R396" s="106">
        <f t="shared" si="85"/>
        <v>1.3728847956187844</v>
      </c>
      <c r="S396" s="105">
        <f t="shared" si="86"/>
        <v>1.2432398831354512</v>
      </c>
      <c r="T396" s="105">
        <f t="shared" si="87"/>
        <v>3.5822782131839364</v>
      </c>
      <c r="U396" s="39" t="str">
        <f t="shared" si="88"/>
        <v>clays</v>
      </c>
      <c r="V396" s="107">
        <f t="shared" si="89"/>
        <v>14.894632610962921</v>
      </c>
      <c r="W396" s="107">
        <f t="shared" si="90"/>
        <v>19.113975048724214</v>
      </c>
      <c r="X396" s="107">
        <f t="shared" si="91"/>
        <v>30</v>
      </c>
    </row>
    <row r="397" spans="1:24" x14ac:dyDescent="0.2">
      <c r="A397">
        <v>7.88</v>
      </c>
      <c r="B397">
        <v>0.22700000000000001</v>
      </c>
      <c r="C397">
        <v>-2</v>
      </c>
      <c r="D397">
        <v>209</v>
      </c>
      <c r="E397" s="102">
        <v>0.6</v>
      </c>
      <c r="F397" s="102">
        <f t="shared" si="79"/>
        <v>2</v>
      </c>
      <c r="G397" s="102">
        <f t="shared" si="80"/>
        <v>310.60000000000002</v>
      </c>
      <c r="H397" s="102">
        <f>+A398-A397</f>
        <v>2.0000000000000462E-2</v>
      </c>
      <c r="I397" s="102">
        <f>+A397+H397/2</f>
        <v>7.8900000000000006</v>
      </c>
      <c r="J397" s="102">
        <f t="shared" si="81"/>
        <v>19</v>
      </c>
      <c r="K397" s="102">
        <f t="shared" si="82"/>
        <v>149.91000000000003</v>
      </c>
      <c r="L397" s="102">
        <f t="shared" si="83"/>
        <v>32.549580000000006</v>
      </c>
      <c r="M397" s="105">
        <f t="shared" si="84"/>
        <v>117.36042000000002</v>
      </c>
      <c r="N397" s="105">
        <f>AVERAGE(B397:B398)*1000</f>
        <v>227</v>
      </c>
      <c r="O397" s="105">
        <f>AVERAGE(G397:G398)</f>
        <v>310.60000000000002</v>
      </c>
      <c r="P397" s="105">
        <f>AVERAGE(F397:F398)</f>
        <v>2</v>
      </c>
      <c r="Q397" s="105">
        <f>AVERAGE(D397:D398)</f>
        <v>209</v>
      </c>
      <c r="R397" s="106">
        <f t="shared" si="85"/>
        <v>1.3692009623005779</v>
      </c>
      <c r="S397" s="105">
        <f t="shared" si="86"/>
        <v>1.2446325222478063</v>
      </c>
      <c r="T397" s="105">
        <f t="shared" si="87"/>
        <v>3.5835421261900144</v>
      </c>
      <c r="U397" s="39" t="str">
        <f t="shared" si="88"/>
        <v>clays</v>
      </c>
      <c r="V397" s="107">
        <f t="shared" si="89"/>
        <v>14.886629634214129</v>
      </c>
      <c r="W397" s="107">
        <f t="shared" si="90"/>
        <v>19.101139152660405</v>
      </c>
      <c r="X397" s="107">
        <f t="shared" si="91"/>
        <v>30</v>
      </c>
    </row>
    <row r="398" spans="1:24" x14ac:dyDescent="0.2">
      <c r="A398">
        <v>7.9</v>
      </c>
      <c r="B398">
        <v>0.22700000000000001</v>
      </c>
      <c r="C398">
        <v>-2</v>
      </c>
      <c r="D398">
        <v>209</v>
      </c>
      <c r="E398" s="102">
        <v>0.6</v>
      </c>
      <c r="F398" s="102">
        <f t="shared" si="79"/>
        <v>2</v>
      </c>
      <c r="G398" s="102">
        <f t="shared" si="80"/>
        <v>310.60000000000002</v>
      </c>
      <c r="H398" s="102">
        <f>+A399-A398</f>
        <v>1.9999999999999574E-2</v>
      </c>
      <c r="I398" s="102">
        <f>+A398+H398/2</f>
        <v>7.91</v>
      </c>
      <c r="J398" s="102">
        <f t="shared" si="81"/>
        <v>19</v>
      </c>
      <c r="K398" s="102">
        <f t="shared" si="82"/>
        <v>150.29</v>
      </c>
      <c r="L398" s="102">
        <f t="shared" si="83"/>
        <v>32.745780000000003</v>
      </c>
      <c r="M398" s="105">
        <f t="shared" si="84"/>
        <v>117.54422</v>
      </c>
      <c r="N398" s="105">
        <f>AVERAGE(B398:B399)*1000</f>
        <v>227</v>
      </c>
      <c r="O398" s="105">
        <f>AVERAGE(G398:G399)</f>
        <v>310.60000000000002</v>
      </c>
      <c r="P398" s="105">
        <f>AVERAGE(F398:F399)</f>
        <v>2</v>
      </c>
      <c r="Q398" s="105">
        <f>AVERAGE(D398:D399)</f>
        <v>209</v>
      </c>
      <c r="R398" s="106">
        <f t="shared" si="85"/>
        <v>1.3638271622373268</v>
      </c>
      <c r="S398" s="105">
        <f t="shared" si="86"/>
        <v>1.2475828083089013</v>
      </c>
      <c r="T398" s="105">
        <f t="shared" si="87"/>
        <v>3.585508179595926</v>
      </c>
      <c r="U398" s="39" t="str">
        <f t="shared" si="88"/>
        <v>clays</v>
      </c>
      <c r="V398" s="107">
        <f t="shared" si="89"/>
        <v>14.87306296150137</v>
      </c>
      <c r="W398" s="107">
        <f t="shared" si="90"/>
        <v>19.082352692535341</v>
      </c>
      <c r="X398" s="107">
        <f t="shared" si="91"/>
        <v>30</v>
      </c>
    </row>
    <row r="399" spans="1:24" x14ac:dyDescent="0.2">
      <c r="A399">
        <v>7.92</v>
      </c>
      <c r="B399">
        <v>0.22700000000000001</v>
      </c>
      <c r="C399">
        <v>-2</v>
      </c>
      <c r="D399">
        <v>209</v>
      </c>
      <c r="E399" s="102">
        <v>0.6</v>
      </c>
      <c r="F399" s="102">
        <f t="shared" si="79"/>
        <v>2</v>
      </c>
      <c r="G399" s="102">
        <f t="shared" si="80"/>
        <v>310.60000000000002</v>
      </c>
      <c r="H399" s="102">
        <f>+A400-A399</f>
        <v>2.0000000000000462E-2</v>
      </c>
      <c r="I399" s="102">
        <f>+A399+H399/2</f>
        <v>7.93</v>
      </c>
      <c r="J399" s="102">
        <f t="shared" si="81"/>
        <v>19</v>
      </c>
      <c r="K399" s="102">
        <f t="shared" si="82"/>
        <v>150.66999999999999</v>
      </c>
      <c r="L399" s="102">
        <f t="shared" si="83"/>
        <v>32.941980000000001</v>
      </c>
      <c r="M399" s="105">
        <f t="shared" si="84"/>
        <v>117.72801999999999</v>
      </c>
      <c r="N399" s="105">
        <f>AVERAGE(B399:B400)*1000</f>
        <v>227</v>
      </c>
      <c r="O399" s="105">
        <f>AVERAGE(G399:G400)</f>
        <v>310.60000000000002</v>
      </c>
      <c r="P399" s="105">
        <f>AVERAGE(F399:F400)</f>
        <v>2</v>
      </c>
      <c r="Q399" s="105">
        <f>AVERAGE(D399:D400)</f>
        <v>209</v>
      </c>
      <c r="R399" s="106">
        <f t="shared" si="85"/>
        <v>1.3584701416026537</v>
      </c>
      <c r="S399" s="105">
        <f t="shared" si="86"/>
        <v>1.2505471143625333</v>
      </c>
      <c r="T399" s="105">
        <f t="shared" si="87"/>
        <v>3.5874764413055575</v>
      </c>
      <c r="U399" s="39" t="str">
        <f t="shared" si="88"/>
        <v>clays</v>
      </c>
      <c r="V399" s="107">
        <f t="shared" si="89"/>
        <v>14.859515783511757</v>
      </c>
      <c r="W399" s="107">
        <f t="shared" si="90"/>
        <v>19.063551070457279</v>
      </c>
      <c r="X399" s="107">
        <f t="shared" si="91"/>
        <v>30</v>
      </c>
    </row>
    <row r="400" spans="1:24" x14ac:dyDescent="0.2">
      <c r="A400">
        <v>7.94</v>
      </c>
      <c r="B400">
        <v>0.22700000000000001</v>
      </c>
      <c r="C400">
        <v>-2</v>
      </c>
      <c r="D400">
        <v>209</v>
      </c>
      <c r="E400" s="102">
        <v>0.6</v>
      </c>
      <c r="F400" s="102">
        <f t="shared" si="79"/>
        <v>2</v>
      </c>
      <c r="G400" s="102">
        <f t="shared" si="80"/>
        <v>310.60000000000002</v>
      </c>
      <c r="H400" s="102">
        <f>+A401-A400</f>
        <v>1.9999999999999574E-2</v>
      </c>
      <c r="I400" s="102">
        <f>+A400+H400/2</f>
        <v>7.95</v>
      </c>
      <c r="J400" s="102">
        <f t="shared" si="81"/>
        <v>19</v>
      </c>
      <c r="K400" s="102">
        <f t="shared" si="82"/>
        <v>151.05000000000001</v>
      </c>
      <c r="L400" s="102">
        <f t="shared" si="83"/>
        <v>33.138180000000006</v>
      </c>
      <c r="M400" s="105">
        <f t="shared" si="84"/>
        <v>117.91182000000001</v>
      </c>
      <c r="N400" s="105">
        <f>AVERAGE(B400:B401)*1000</f>
        <v>236.5</v>
      </c>
      <c r="O400" s="105">
        <f>AVERAGE(G400:G401)</f>
        <v>320.3</v>
      </c>
      <c r="P400" s="105">
        <f>AVERAGE(F400:F401)</f>
        <v>2</v>
      </c>
      <c r="Q400" s="105">
        <f>AVERAGE(D400:D401)</f>
        <v>209.5</v>
      </c>
      <c r="R400" s="106">
        <f t="shared" si="85"/>
        <v>1.4353946873180312</v>
      </c>
      <c r="S400" s="105">
        <f t="shared" si="86"/>
        <v>1.1816838995568686</v>
      </c>
      <c r="T400" s="105">
        <f t="shared" si="87"/>
        <v>3.5562225178303719</v>
      </c>
      <c r="U400" s="39" t="str">
        <f t="shared" si="88"/>
        <v>clays</v>
      </c>
      <c r="V400" s="107">
        <f t="shared" si="89"/>
        <v>15.112343976271747</v>
      </c>
      <c r="W400" s="107">
        <f t="shared" si="90"/>
        <v>19.326684679376715</v>
      </c>
      <c r="X400" s="107">
        <f t="shared" si="91"/>
        <v>30</v>
      </c>
    </row>
    <row r="401" spans="1:24" x14ac:dyDescent="0.2">
      <c r="A401">
        <v>7.96</v>
      </c>
      <c r="B401">
        <v>0.246</v>
      </c>
      <c r="C401">
        <v>-2</v>
      </c>
      <c r="D401">
        <v>210</v>
      </c>
      <c r="E401" s="102">
        <v>0.6</v>
      </c>
      <c r="F401" s="102">
        <f t="shared" si="79"/>
        <v>2</v>
      </c>
      <c r="G401" s="102">
        <f t="shared" si="80"/>
        <v>330</v>
      </c>
      <c r="H401" s="102">
        <f>+A402-A401</f>
        <v>2.0000000000000462E-2</v>
      </c>
      <c r="I401" s="102">
        <f>+A401+H401/2</f>
        <v>7.9700000000000006</v>
      </c>
      <c r="J401" s="102">
        <f t="shared" si="81"/>
        <v>19</v>
      </c>
      <c r="K401" s="102">
        <f t="shared" si="82"/>
        <v>151.43</v>
      </c>
      <c r="L401" s="102">
        <f t="shared" si="83"/>
        <v>33.33438000000001</v>
      </c>
      <c r="M401" s="105">
        <f t="shared" si="84"/>
        <v>118.09562</v>
      </c>
      <c r="N401" s="105">
        <f>AVERAGE(B401:B402)*1000</f>
        <v>246</v>
      </c>
      <c r="O401" s="105">
        <f>AVERAGE(G401:G402)</f>
        <v>330</v>
      </c>
      <c r="P401" s="105">
        <f>AVERAGE(F401:F402)</f>
        <v>2</v>
      </c>
      <c r="Q401" s="105">
        <f>AVERAGE(D401:D402)</f>
        <v>210</v>
      </c>
      <c r="R401" s="106">
        <f t="shared" si="85"/>
        <v>1.5120797875484289</v>
      </c>
      <c r="S401" s="105">
        <f t="shared" si="86"/>
        <v>1.1200089600716807</v>
      </c>
      <c r="T401" s="105">
        <f t="shared" si="87"/>
        <v>3.5267296196680427</v>
      </c>
      <c r="U401" s="39" t="str">
        <f t="shared" si="88"/>
        <v>clays</v>
      </c>
      <c r="V401" s="107">
        <f t="shared" si="89"/>
        <v>15.356673400589882</v>
      </c>
      <c r="W401" s="107">
        <f t="shared" si="90"/>
        <v>19.575321788898748</v>
      </c>
      <c r="X401" s="107">
        <f t="shared" si="91"/>
        <v>30</v>
      </c>
    </row>
    <row r="402" spans="1:24" x14ac:dyDescent="0.2">
      <c r="A402">
        <v>7.98</v>
      </c>
      <c r="B402">
        <v>0.246</v>
      </c>
      <c r="C402">
        <v>-2</v>
      </c>
      <c r="D402">
        <v>210</v>
      </c>
      <c r="E402" s="102">
        <v>0.6</v>
      </c>
      <c r="F402" s="102">
        <f t="shared" si="79"/>
        <v>2</v>
      </c>
      <c r="G402" s="102">
        <f t="shared" si="80"/>
        <v>330</v>
      </c>
      <c r="H402" s="102">
        <f>+A403-A402</f>
        <v>1.9999999999999574E-2</v>
      </c>
      <c r="I402" s="102">
        <f>+A402+H402/2</f>
        <v>7.99</v>
      </c>
      <c r="J402" s="102">
        <f t="shared" si="81"/>
        <v>19</v>
      </c>
      <c r="K402" s="102">
        <f t="shared" si="82"/>
        <v>151.81</v>
      </c>
      <c r="L402" s="102">
        <f t="shared" si="83"/>
        <v>33.53058</v>
      </c>
      <c r="M402" s="105">
        <f t="shared" si="84"/>
        <v>118.27942</v>
      </c>
      <c r="N402" s="105">
        <f>AVERAGE(B402:B403)*1000</f>
        <v>246</v>
      </c>
      <c r="O402" s="105">
        <f>AVERAGE(G402:G403)</f>
        <v>330.2</v>
      </c>
      <c r="P402" s="105">
        <f>AVERAGE(F402:F403)</f>
        <v>2</v>
      </c>
      <c r="Q402" s="105">
        <f>AVERAGE(D402:D403)</f>
        <v>210.5</v>
      </c>
      <c r="R402" s="106">
        <f t="shared" si="85"/>
        <v>1.5082082749475774</v>
      </c>
      <c r="S402" s="105">
        <f t="shared" si="86"/>
        <v>1.1211390773025396</v>
      </c>
      <c r="T402" s="105">
        <f t="shared" si="87"/>
        <v>3.5279260349055255</v>
      </c>
      <c r="U402" s="39" t="str">
        <f t="shared" si="88"/>
        <v>clays</v>
      </c>
      <c r="V402" s="107">
        <f t="shared" si="89"/>
        <v>15.348480316923901</v>
      </c>
      <c r="W402" s="107">
        <f t="shared" si="90"/>
        <v>19.563074511885453</v>
      </c>
      <c r="X402" s="107">
        <f t="shared" si="91"/>
        <v>30</v>
      </c>
    </row>
    <row r="403" spans="1:24" x14ac:dyDescent="0.2">
      <c r="A403">
        <v>8</v>
      </c>
      <c r="B403">
        <v>0.246</v>
      </c>
      <c r="C403">
        <v>-2</v>
      </c>
      <c r="D403">
        <v>211</v>
      </c>
      <c r="E403" s="102">
        <v>0.6</v>
      </c>
      <c r="F403" s="102">
        <f t="shared" si="79"/>
        <v>2</v>
      </c>
      <c r="G403" s="102">
        <f t="shared" si="80"/>
        <v>330.4</v>
      </c>
      <c r="H403" s="102">
        <f>+A404-A403</f>
        <v>1.9999999999999574E-2</v>
      </c>
      <c r="I403" s="102">
        <f>+A403+H403/2</f>
        <v>8.01</v>
      </c>
      <c r="J403" s="102">
        <f t="shared" si="81"/>
        <v>19</v>
      </c>
      <c r="K403" s="102">
        <f t="shared" si="82"/>
        <v>152.19</v>
      </c>
      <c r="L403" s="102">
        <f t="shared" si="83"/>
        <v>33.726779999999998</v>
      </c>
      <c r="M403" s="105">
        <f t="shared" si="84"/>
        <v>118.46322000000001</v>
      </c>
      <c r="N403" s="105">
        <f>AVERAGE(B403:B404)*1000</f>
        <v>246</v>
      </c>
      <c r="O403" s="105">
        <f>AVERAGE(G403:G404)</f>
        <v>330.4</v>
      </c>
      <c r="P403" s="105">
        <f>AVERAGE(F403:F404)</f>
        <v>2</v>
      </c>
      <c r="Q403" s="105">
        <f>AVERAGE(D403:D404)</f>
        <v>211</v>
      </c>
      <c r="R403" s="106">
        <f t="shared" si="85"/>
        <v>1.5043487759323102</v>
      </c>
      <c r="S403" s="105">
        <f t="shared" si="86"/>
        <v>1.1222714774704001</v>
      </c>
      <c r="T403" s="105">
        <f t="shared" si="87"/>
        <v>3.5291220433895818</v>
      </c>
      <c r="U403" s="39" t="str">
        <f t="shared" si="88"/>
        <v>clays</v>
      </c>
      <c r="V403" s="107">
        <f t="shared" si="89"/>
        <v>15.340304267174989</v>
      </c>
      <c r="W403" s="107">
        <f t="shared" si="90"/>
        <v>19.550833906875397</v>
      </c>
      <c r="X403" s="107">
        <f t="shared" si="91"/>
        <v>30</v>
      </c>
    </row>
    <row r="404" spans="1:24" x14ac:dyDescent="0.2">
      <c r="A404">
        <v>8.02</v>
      </c>
      <c r="B404">
        <v>0.246</v>
      </c>
      <c r="C404">
        <v>-2</v>
      </c>
      <c r="D404">
        <v>211</v>
      </c>
      <c r="E404" s="102">
        <v>0.6</v>
      </c>
      <c r="F404" s="102">
        <f t="shared" si="79"/>
        <v>2</v>
      </c>
      <c r="G404" s="102">
        <f t="shared" si="80"/>
        <v>330.4</v>
      </c>
      <c r="H404" s="102">
        <f>+A405-A404</f>
        <v>1.9999999999999574E-2</v>
      </c>
      <c r="I404" s="102">
        <f>+A404+H404/2</f>
        <v>8.0299999999999994</v>
      </c>
      <c r="J404" s="102">
        <f t="shared" si="81"/>
        <v>19</v>
      </c>
      <c r="K404" s="102">
        <f t="shared" si="82"/>
        <v>152.57</v>
      </c>
      <c r="L404" s="102">
        <f t="shared" si="83"/>
        <v>33.922979999999995</v>
      </c>
      <c r="M404" s="105">
        <f t="shared" si="84"/>
        <v>118.64702</v>
      </c>
      <c r="N404" s="105">
        <f>AVERAGE(B404:B405)*1000</f>
        <v>161</v>
      </c>
      <c r="O404" s="105">
        <f>AVERAGE(G404:G405)</f>
        <v>233.2</v>
      </c>
      <c r="P404" s="105">
        <f>AVERAGE(F404:F405)</f>
        <v>2</v>
      </c>
      <c r="Q404" s="105">
        <f>AVERAGE(D404:D405)</f>
        <v>180.5</v>
      </c>
      <c r="R404" s="106">
        <f t="shared" si="85"/>
        <v>0.67957880442340646</v>
      </c>
      <c r="S404" s="105">
        <f t="shared" si="86"/>
        <v>2.480466327669602</v>
      </c>
      <c r="T404" s="105">
        <f t="shared" si="87"/>
        <v>3.979951881982347</v>
      </c>
      <c r="U404" s="39" t="str">
        <f t="shared" si="88"/>
        <v>organic clay</v>
      </c>
      <c r="V404" s="107">
        <f t="shared" si="89"/>
        <v>12.278102872229919</v>
      </c>
      <c r="W404" s="107">
        <f t="shared" si="90"/>
        <v>15.754638075815487</v>
      </c>
      <c r="X404" s="107">
        <f t="shared" si="91"/>
        <v>30</v>
      </c>
    </row>
    <row r="405" spans="1:24" x14ac:dyDescent="0.2">
      <c r="A405">
        <v>8.0399999999999991</v>
      </c>
      <c r="B405">
        <v>7.5999999999999998E-2</v>
      </c>
      <c r="C405">
        <v>-2</v>
      </c>
      <c r="D405">
        <v>150</v>
      </c>
      <c r="E405" s="102">
        <v>0.6</v>
      </c>
      <c r="F405" s="102">
        <f t="shared" si="79"/>
        <v>2</v>
      </c>
      <c r="G405" s="102">
        <f t="shared" si="80"/>
        <v>136</v>
      </c>
      <c r="H405" s="102">
        <f>+A406-A405</f>
        <v>2.000000000000135E-2</v>
      </c>
      <c r="I405" s="102">
        <f>+A405+H405/2</f>
        <v>8.0500000000000007</v>
      </c>
      <c r="J405" s="102">
        <f t="shared" si="81"/>
        <v>19</v>
      </c>
      <c r="K405" s="102">
        <f t="shared" si="82"/>
        <v>152.95000000000002</v>
      </c>
      <c r="L405" s="102">
        <f t="shared" si="83"/>
        <v>34.119180000000007</v>
      </c>
      <c r="M405" s="105">
        <f t="shared" si="84"/>
        <v>118.83082000000002</v>
      </c>
      <c r="N405" s="105">
        <f>AVERAGE(B405:B406)*1000</f>
        <v>189.5</v>
      </c>
      <c r="O405" s="105">
        <f>AVERAGE(G405:G406)</f>
        <v>250.3</v>
      </c>
      <c r="P405" s="105">
        <f>AVERAGE(F405:F406)</f>
        <v>1.5</v>
      </c>
      <c r="Q405" s="105">
        <f>AVERAGE(D405:D406)</f>
        <v>152</v>
      </c>
      <c r="R405" s="106">
        <f t="shared" si="85"/>
        <v>0.81923191306767029</v>
      </c>
      <c r="S405" s="105">
        <f t="shared" si="86"/>
        <v>1.5408320493066257</v>
      </c>
      <c r="T405" s="105">
        <f t="shared" si="87"/>
        <v>3.8250659790475603</v>
      </c>
      <c r="U405" s="39" t="str">
        <f t="shared" si="88"/>
        <v>organic clay</v>
      </c>
      <c r="V405" s="107">
        <f t="shared" si="89"/>
        <v>12.890024573503826</v>
      </c>
      <c r="W405" s="107">
        <f t="shared" si="90"/>
        <v>16.647475480280843</v>
      </c>
      <c r="X405" s="107">
        <f t="shared" si="91"/>
        <v>30</v>
      </c>
    </row>
    <row r="406" spans="1:24" x14ac:dyDescent="0.2">
      <c r="A406">
        <v>8.06</v>
      </c>
      <c r="B406">
        <v>0.30299999999999999</v>
      </c>
      <c r="C406">
        <v>0</v>
      </c>
      <c r="D406">
        <v>154</v>
      </c>
      <c r="E406" s="102">
        <v>0.6</v>
      </c>
      <c r="F406" s="102">
        <f t="shared" si="79"/>
        <v>1</v>
      </c>
      <c r="G406" s="102">
        <f t="shared" si="80"/>
        <v>364.6</v>
      </c>
      <c r="H406" s="102">
        <f>+A407-A406</f>
        <v>1.9999999999999574E-2</v>
      </c>
      <c r="I406" s="102">
        <f>+A406+H406/2</f>
        <v>8.07</v>
      </c>
      <c r="J406" s="102">
        <f t="shared" si="81"/>
        <v>19</v>
      </c>
      <c r="K406" s="102">
        <f t="shared" si="82"/>
        <v>153.33000000000001</v>
      </c>
      <c r="L406" s="102">
        <f t="shared" si="83"/>
        <v>34.315380000000005</v>
      </c>
      <c r="M406" s="105">
        <f t="shared" si="84"/>
        <v>119.01462000000001</v>
      </c>
      <c r="N406" s="105">
        <f>AVERAGE(B406:B407)*1000</f>
        <v>293.5</v>
      </c>
      <c r="O406" s="105">
        <f>AVERAGE(G406:G407)</f>
        <v>357.1</v>
      </c>
      <c r="P406" s="105">
        <f>AVERAGE(F406:F407)</f>
        <v>1</v>
      </c>
      <c r="Q406" s="105">
        <f>AVERAGE(D406:D407)</f>
        <v>159</v>
      </c>
      <c r="R406" s="106">
        <f t="shared" si="85"/>
        <v>1.7121425922294253</v>
      </c>
      <c r="S406" s="105">
        <f t="shared" si="86"/>
        <v>0.49074937429454774</v>
      </c>
      <c r="T406" s="105">
        <f t="shared" si="87"/>
        <v>3.3621926282796184</v>
      </c>
      <c r="U406" s="39" t="str">
        <f t="shared" si="88"/>
        <v>clays</v>
      </c>
      <c r="V406" s="107">
        <f t="shared" si="89"/>
        <v>15.969093171232318</v>
      </c>
      <c r="W406" s="107">
        <f t="shared" si="90"/>
        <v>20.168939242745228</v>
      </c>
      <c r="X406" s="107">
        <f t="shared" si="91"/>
        <v>30</v>
      </c>
    </row>
    <row r="407" spans="1:24" x14ac:dyDescent="0.2">
      <c r="A407">
        <v>8.08</v>
      </c>
      <c r="B407">
        <v>0.28399999999999997</v>
      </c>
      <c r="C407">
        <v>0</v>
      </c>
      <c r="D407">
        <v>164</v>
      </c>
      <c r="E407" s="102">
        <v>0.6</v>
      </c>
      <c r="F407" s="102">
        <f t="shared" si="79"/>
        <v>1</v>
      </c>
      <c r="G407" s="102">
        <f t="shared" si="80"/>
        <v>349.6</v>
      </c>
      <c r="H407" s="102">
        <f>+A408-A407</f>
        <v>1.9999999999999574E-2</v>
      </c>
      <c r="I407" s="102">
        <f>+A407+H407/2</f>
        <v>8.09</v>
      </c>
      <c r="J407" s="102">
        <f t="shared" si="81"/>
        <v>19</v>
      </c>
      <c r="K407" s="102">
        <f t="shared" si="82"/>
        <v>153.71</v>
      </c>
      <c r="L407" s="102">
        <f t="shared" si="83"/>
        <v>34.511580000000002</v>
      </c>
      <c r="M407" s="105">
        <f t="shared" si="84"/>
        <v>119.19842</v>
      </c>
      <c r="N407" s="105">
        <f>AVERAGE(B407:B408)*1000</f>
        <v>284</v>
      </c>
      <c r="O407" s="105">
        <f>AVERAGE(G407:G408)</f>
        <v>350.8</v>
      </c>
      <c r="P407" s="105">
        <f>AVERAGE(F407:F408)</f>
        <v>1</v>
      </c>
      <c r="Q407" s="105">
        <f>AVERAGE(D407:D408)</f>
        <v>167</v>
      </c>
      <c r="R407" s="106">
        <f t="shared" si="85"/>
        <v>1.6534615140032898</v>
      </c>
      <c r="S407" s="105">
        <f t="shared" si="86"/>
        <v>0.50738241412552643</v>
      </c>
      <c r="T407" s="105">
        <f t="shared" si="87"/>
        <v>3.3807080044239592</v>
      </c>
      <c r="U407" s="39" t="str">
        <f t="shared" si="88"/>
        <v>clays</v>
      </c>
      <c r="V407" s="107">
        <f t="shared" si="89"/>
        <v>15.803015834485638</v>
      </c>
      <c r="W407" s="107">
        <f t="shared" si="90"/>
        <v>20.002334997942445</v>
      </c>
      <c r="X407" s="107">
        <f t="shared" si="91"/>
        <v>30</v>
      </c>
    </row>
    <row r="408" spans="1:24" x14ac:dyDescent="0.2">
      <c r="A408">
        <v>8.1</v>
      </c>
      <c r="B408">
        <v>0.28399999999999997</v>
      </c>
      <c r="C408">
        <v>0</v>
      </c>
      <c r="D408">
        <v>170</v>
      </c>
      <c r="E408" s="102">
        <v>0.6</v>
      </c>
      <c r="F408" s="102">
        <f t="shared" si="79"/>
        <v>1</v>
      </c>
      <c r="G408" s="102">
        <f t="shared" si="80"/>
        <v>352</v>
      </c>
      <c r="H408" s="102">
        <f>+A409-A408</f>
        <v>1.9999999999999574E-2</v>
      </c>
      <c r="I408" s="102">
        <f>+A408+H408/2</f>
        <v>8.11</v>
      </c>
      <c r="J408" s="102">
        <f t="shared" si="81"/>
        <v>19</v>
      </c>
      <c r="K408" s="102">
        <f t="shared" si="82"/>
        <v>154.08999999999997</v>
      </c>
      <c r="L408" s="102">
        <f t="shared" si="83"/>
        <v>34.707779999999993</v>
      </c>
      <c r="M408" s="105">
        <f t="shared" si="84"/>
        <v>119.38221999999999</v>
      </c>
      <c r="N408" s="105">
        <f>AVERAGE(B408:B409)*1000</f>
        <v>284</v>
      </c>
      <c r="O408" s="105">
        <f>AVERAGE(G408:G409)</f>
        <v>352.8</v>
      </c>
      <c r="P408" s="105">
        <f>AVERAGE(F408:F409)</f>
        <v>1</v>
      </c>
      <c r="Q408" s="105">
        <f>AVERAGE(D408:D409)</f>
        <v>172</v>
      </c>
      <c r="R408" s="106">
        <f t="shared" si="85"/>
        <v>1.6644857165497513</v>
      </c>
      <c r="S408" s="105">
        <f t="shared" si="86"/>
        <v>0.50324593628906444</v>
      </c>
      <c r="T408" s="105">
        <f t="shared" si="87"/>
        <v>3.3769601780989755</v>
      </c>
      <c r="U408" s="39" t="str">
        <f t="shared" si="88"/>
        <v>clays</v>
      </c>
      <c r="V408" s="107">
        <f t="shared" si="89"/>
        <v>15.838621810700701</v>
      </c>
      <c r="W408" s="107">
        <f t="shared" si="90"/>
        <v>20.03408079967479</v>
      </c>
      <c r="X408" s="107">
        <f t="shared" si="91"/>
        <v>30</v>
      </c>
    </row>
    <row r="409" spans="1:24" x14ac:dyDescent="0.2">
      <c r="A409">
        <v>8.1199999999999992</v>
      </c>
      <c r="B409">
        <v>0.28399999999999997</v>
      </c>
      <c r="C409">
        <v>0</v>
      </c>
      <c r="D409">
        <v>174</v>
      </c>
      <c r="E409" s="102">
        <v>0.6</v>
      </c>
      <c r="F409" s="102">
        <f t="shared" si="79"/>
        <v>1</v>
      </c>
      <c r="G409" s="102">
        <f t="shared" si="80"/>
        <v>353.6</v>
      </c>
      <c r="H409" s="102">
        <f>+A410-A409</f>
        <v>2.000000000000135E-2</v>
      </c>
      <c r="I409" s="102">
        <f>+A409+H409/2</f>
        <v>8.129999999999999</v>
      </c>
      <c r="J409" s="102">
        <f t="shared" si="81"/>
        <v>19</v>
      </c>
      <c r="K409" s="102">
        <f t="shared" si="82"/>
        <v>154.46999999999997</v>
      </c>
      <c r="L409" s="102">
        <f t="shared" si="83"/>
        <v>34.90397999999999</v>
      </c>
      <c r="M409" s="105">
        <f t="shared" si="84"/>
        <v>119.56601999999998</v>
      </c>
      <c r="N409" s="105">
        <f>AVERAGE(B409:B410)*1000</f>
        <v>284</v>
      </c>
      <c r="O409" s="105">
        <f>AVERAGE(G409:G410)</f>
        <v>354.4</v>
      </c>
      <c r="P409" s="105">
        <f>AVERAGE(F409:F410)</f>
        <v>1</v>
      </c>
      <c r="Q409" s="105">
        <f>AVERAGE(D409:D410)</f>
        <v>176</v>
      </c>
      <c r="R409" s="106">
        <f t="shared" si="85"/>
        <v>1.6721305936251791</v>
      </c>
      <c r="S409" s="105">
        <f t="shared" si="86"/>
        <v>0.50017506127144495</v>
      </c>
      <c r="T409" s="105">
        <f t="shared" si="87"/>
        <v>3.3743206358928832</v>
      </c>
      <c r="U409" s="39" t="str">
        <f t="shared" si="88"/>
        <v>clays</v>
      </c>
      <c r="V409" s="107">
        <f t="shared" si="89"/>
        <v>15.864272680406613</v>
      </c>
      <c r="W409" s="107">
        <f t="shared" si="90"/>
        <v>20.055972121737991</v>
      </c>
      <c r="X409" s="107">
        <f t="shared" si="91"/>
        <v>30</v>
      </c>
    </row>
    <row r="410" spans="1:24" x14ac:dyDescent="0.2">
      <c r="A410">
        <v>8.14</v>
      </c>
      <c r="B410">
        <v>0.28399999999999997</v>
      </c>
      <c r="C410">
        <v>-1</v>
      </c>
      <c r="D410">
        <v>178</v>
      </c>
      <c r="E410" s="102">
        <v>0.6</v>
      </c>
      <c r="F410" s="102">
        <f t="shared" si="79"/>
        <v>1</v>
      </c>
      <c r="G410" s="102">
        <f t="shared" si="80"/>
        <v>355.2</v>
      </c>
      <c r="H410" s="102">
        <f>+A411-A410</f>
        <v>1.9999999999999574E-2</v>
      </c>
      <c r="I410" s="102">
        <f>+A410+H410/2</f>
        <v>8.15</v>
      </c>
      <c r="J410" s="102">
        <f t="shared" si="81"/>
        <v>19</v>
      </c>
      <c r="K410" s="102">
        <f t="shared" si="82"/>
        <v>154.85</v>
      </c>
      <c r="L410" s="102">
        <f t="shared" si="83"/>
        <v>35.100180000000002</v>
      </c>
      <c r="M410" s="105">
        <f t="shared" si="84"/>
        <v>119.74982</v>
      </c>
      <c r="N410" s="105">
        <f>AVERAGE(B410:B411)*1000</f>
        <v>274.49999999999994</v>
      </c>
      <c r="O410" s="105">
        <f>AVERAGE(G410:G411)</f>
        <v>347.29999999999995</v>
      </c>
      <c r="P410" s="105">
        <f>AVERAGE(F410:F411)</f>
        <v>1.5</v>
      </c>
      <c r="Q410" s="105">
        <f>AVERAGE(D410:D411)</f>
        <v>182</v>
      </c>
      <c r="R410" s="106">
        <f t="shared" si="85"/>
        <v>1.6071005367690738</v>
      </c>
      <c r="S410" s="105">
        <f t="shared" si="86"/>
        <v>0.77942322681215914</v>
      </c>
      <c r="T410" s="105">
        <f t="shared" si="87"/>
        <v>3.4481088968020832</v>
      </c>
      <c r="U410" s="39" t="str">
        <f t="shared" si="88"/>
        <v>clays</v>
      </c>
      <c r="V410" s="107">
        <f t="shared" si="89"/>
        <v>15.677113043738061</v>
      </c>
      <c r="W410" s="107">
        <f t="shared" si="90"/>
        <v>19.866473507608486</v>
      </c>
      <c r="X410" s="107">
        <f t="shared" si="91"/>
        <v>30</v>
      </c>
    </row>
    <row r="411" spans="1:24" x14ac:dyDescent="0.2">
      <c r="A411">
        <v>8.16</v>
      </c>
      <c r="B411">
        <v>0.26500000000000001</v>
      </c>
      <c r="C411">
        <v>-2</v>
      </c>
      <c r="D411">
        <v>186</v>
      </c>
      <c r="E411" s="102">
        <v>0.6</v>
      </c>
      <c r="F411" s="102">
        <f t="shared" si="79"/>
        <v>2</v>
      </c>
      <c r="G411" s="102">
        <f t="shared" si="80"/>
        <v>339.4</v>
      </c>
      <c r="H411" s="102">
        <f>+A412-A411</f>
        <v>1.9999999999999574E-2</v>
      </c>
      <c r="I411" s="102">
        <f>+A411+H411/2</f>
        <v>8.17</v>
      </c>
      <c r="J411" s="102">
        <f t="shared" si="81"/>
        <v>19</v>
      </c>
      <c r="K411" s="102">
        <f t="shared" si="82"/>
        <v>155.22999999999999</v>
      </c>
      <c r="L411" s="102">
        <f t="shared" si="83"/>
        <v>35.296379999999999</v>
      </c>
      <c r="M411" s="105">
        <f t="shared" si="84"/>
        <v>119.93361999999999</v>
      </c>
      <c r="N411" s="105">
        <f>AVERAGE(B411:B412)*1000</f>
        <v>274.49999999999994</v>
      </c>
      <c r="O411" s="105">
        <f>AVERAGE(G411:G412)</f>
        <v>349.7</v>
      </c>
      <c r="P411" s="105">
        <f>AVERAGE(F411:F412)</f>
        <v>2</v>
      </c>
      <c r="Q411" s="105">
        <f>AVERAGE(D411:D412)</f>
        <v>188</v>
      </c>
      <c r="R411" s="106">
        <f t="shared" si="85"/>
        <v>1.6214802821760905</v>
      </c>
      <c r="S411" s="105">
        <f t="shared" si="86"/>
        <v>1.0284362626626216</v>
      </c>
      <c r="T411" s="105">
        <f t="shared" si="87"/>
        <v>3.4851738847167058</v>
      </c>
      <c r="U411" s="39" t="str">
        <f t="shared" si="88"/>
        <v>clays</v>
      </c>
      <c r="V411" s="107">
        <f t="shared" si="89"/>
        <v>15.72315846549653</v>
      </c>
      <c r="W411" s="107">
        <f t="shared" si="90"/>
        <v>19.90902839038473</v>
      </c>
      <c r="X411" s="107">
        <f t="shared" si="91"/>
        <v>30</v>
      </c>
    </row>
    <row r="412" spans="1:24" x14ac:dyDescent="0.2">
      <c r="A412">
        <v>8.18</v>
      </c>
      <c r="B412">
        <v>0.28399999999999997</v>
      </c>
      <c r="C412">
        <v>-2</v>
      </c>
      <c r="D412">
        <v>190</v>
      </c>
      <c r="E412" s="102">
        <v>0.6</v>
      </c>
      <c r="F412" s="102">
        <f t="shared" si="79"/>
        <v>2</v>
      </c>
      <c r="G412" s="102">
        <f t="shared" si="80"/>
        <v>360</v>
      </c>
      <c r="H412" s="102">
        <f>+A413-A412</f>
        <v>1.9999999999999574E-2</v>
      </c>
      <c r="I412" s="102">
        <f>+A412+H412/2</f>
        <v>8.19</v>
      </c>
      <c r="J412" s="102">
        <f t="shared" si="81"/>
        <v>19</v>
      </c>
      <c r="K412" s="102">
        <f t="shared" si="82"/>
        <v>155.60999999999999</v>
      </c>
      <c r="L412" s="102">
        <f t="shared" si="83"/>
        <v>35.492579999999997</v>
      </c>
      <c r="M412" s="105">
        <f t="shared" si="84"/>
        <v>120.11741999999998</v>
      </c>
      <c r="N412" s="105">
        <f>AVERAGE(B412:B413)*1000</f>
        <v>274.49999999999994</v>
      </c>
      <c r="O412" s="105">
        <f>AVERAGE(G412:G413)</f>
        <v>351.3</v>
      </c>
      <c r="P412" s="105">
        <f>AVERAGE(F412:F413)</f>
        <v>2</v>
      </c>
      <c r="Q412" s="105">
        <f>AVERAGE(D412:D413)</f>
        <v>192</v>
      </c>
      <c r="R412" s="106">
        <f t="shared" si="85"/>
        <v>1.6291558709802463</v>
      </c>
      <c r="S412" s="105">
        <f t="shared" si="86"/>
        <v>1.0220246307936018</v>
      </c>
      <c r="T412" s="105">
        <f t="shared" si="87"/>
        <v>3.4822956070754763</v>
      </c>
      <c r="U412" s="39" t="str">
        <f t="shared" si="88"/>
        <v>clays</v>
      </c>
      <c r="V412" s="107">
        <f t="shared" si="89"/>
        <v>15.749243438736675</v>
      </c>
      <c r="W412" s="107">
        <f t="shared" si="90"/>
        <v>19.931589016006157</v>
      </c>
      <c r="X412" s="107">
        <f t="shared" si="91"/>
        <v>30</v>
      </c>
    </row>
    <row r="413" spans="1:24" x14ac:dyDescent="0.2">
      <c r="A413">
        <v>8.1999999999999993</v>
      </c>
      <c r="B413">
        <v>0.26500000000000001</v>
      </c>
      <c r="C413">
        <v>-2</v>
      </c>
      <c r="D413">
        <v>194</v>
      </c>
      <c r="E413" s="102">
        <v>0.6</v>
      </c>
      <c r="F413" s="102">
        <f t="shared" si="79"/>
        <v>2</v>
      </c>
      <c r="G413" s="102">
        <f t="shared" si="80"/>
        <v>342.6</v>
      </c>
      <c r="H413" s="102">
        <f>+A414-A413</f>
        <v>2.000000000000135E-2</v>
      </c>
      <c r="I413" s="102">
        <f>+A413+H413/2</f>
        <v>8.2100000000000009</v>
      </c>
      <c r="J413" s="102">
        <f t="shared" si="81"/>
        <v>19</v>
      </c>
      <c r="K413" s="102">
        <f t="shared" si="82"/>
        <v>155.99</v>
      </c>
      <c r="L413" s="102">
        <f t="shared" si="83"/>
        <v>35.688780000000008</v>
      </c>
      <c r="M413" s="105">
        <f t="shared" si="84"/>
        <v>120.30122</v>
      </c>
      <c r="N413" s="105">
        <f>AVERAGE(B413:B414)*1000</f>
        <v>265</v>
      </c>
      <c r="O413" s="105">
        <f>AVERAGE(G413:G414)</f>
        <v>345.6</v>
      </c>
      <c r="P413" s="105">
        <f>AVERAGE(F413:F414)</f>
        <v>2</v>
      </c>
      <c r="Q413" s="105">
        <f>AVERAGE(D413:D414)</f>
        <v>201.5</v>
      </c>
      <c r="R413" s="106">
        <f t="shared" si="85"/>
        <v>1.5761269918958429</v>
      </c>
      <c r="S413" s="105">
        <f t="shared" si="86"/>
        <v>1.0547966879383999</v>
      </c>
      <c r="T413" s="105">
        <f t="shared" si="87"/>
        <v>3.5005896461384292</v>
      </c>
      <c r="U413" s="39" t="str">
        <f t="shared" si="88"/>
        <v>clays</v>
      </c>
      <c r="V413" s="107">
        <f t="shared" si="89"/>
        <v>15.595336533856173</v>
      </c>
      <c r="W413" s="107">
        <f t="shared" si="90"/>
        <v>19.773503272502793</v>
      </c>
      <c r="X413" s="107">
        <f t="shared" si="91"/>
        <v>30</v>
      </c>
    </row>
    <row r="414" spans="1:24" x14ac:dyDescent="0.2">
      <c r="A414">
        <v>8.2200000000000006</v>
      </c>
      <c r="B414">
        <v>0.26500000000000001</v>
      </c>
      <c r="C414">
        <v>-2</v>
      </c>
      <c r="D414">
        <v>209</v>
      </c>
      <c r="E414" s="102">
        <v>0.6</v>
      </c>
      <c r="F414" s="102">
        <f t="shared" si="79"/>
        <v>2</v>
      </c>
      <c r="G414" s="102">
        <f t="shared" si="80"/>
        <v>348.6</v>
      </c>
      <c r="H414" s="102">
        <f>+A415-A414</f>
        <v>1.9999999999999574E-2</v>
      </c>
      <c r="I414" s="102">
        <f>+A414+H414/2</f>
        <v>8.23</v>
      </c>
      <c r="J414" s="102">
        <f t="shared" si="81"/>
        <v>19</v>
      </c>
      <c r="K414" s="102">
        <f t="shared" si="82"/>
        <v>156.37</v>
      </c>
      <c r="L414" s="102">
        <f t="shared" si="83"/>
        <v>35.884980000000006</v>
      </c>
      <c r="M414" s="105">
        <f t="shared" si="84"/>
        <v>120.48501999999999</v>
      </c>
      <c r="N414" s="105">
        <f>AVERAGE(B414:B415)*1000</f>
        <v>274.49999999999994</v>
      </c>
      <c r="O414" s="105">
        <f>AVERAGE(G414:G415)</f>
        <v>367.1</v>
      </c>
      <c r="P414" s="105">
        <f>AVERAGE(F414:F415)</f>
        <v>2</v>
      </c>
      <c r="Q414" s="105">
        <f>AVERAGE(D414:D415)</f>
        <v>231.5</v>
      </c>
      <c r="R414" s="106">
        <f t="shared" si="85"/>
        <v>1.7490141098038581</v>
      </c>
      <c r="S414" s="105">
        <f t="shared" si="86"/>
        <v>0.94908176339391637</v>
      </c>
      <c r="T414" s="105">
        <f t="shared" si="87"/>
        <v>3.4421503422992474</v>
      </c>
      <c r="U414" s="39" t="str">
        <f t="shared" si="88"/>
        <v>clays</v>
      </c>
      <c r="V414" s="107">
        <f t="shared" si="89"/>
        <v>16.100601748154936</v>
      </c>
      <c r="W414" s="107">
        <f t="shared" si="90"/>
        <v>20.270726443795247</v>
      </c>
      <c r="X414" s="107">
        <f t="shared" si="91"/>
        <v>30</v>
      </c>
    </row>
    <row r="415" spans="1:24" x14ac:dyDescent="0.2">
      <c r="A415">
        <v>8.24</v>
      </c>
      <c r="B415">
        <v>0.28399999999999997</v>
      </c>
      <c r="C415">
        <v>-2</v>
      </c>
      <c r="D415">
        <v>254</v>
      </c>
      <c r="E415" s="102">
        <v>0.6</v>
      </c>
      <c r="F415" s="102">
        <f t="shared" si="79"/>
        <v>2</v>
      </c>
      <c r="G415" s="102">
        <f t="shared" si="80"/>
        <v>385.6</v>
      </c>
      <c r="H415" s="102">
        <f>+A416-A415</f>
        <v>1.9999999999999574E-2</v>
      </c>
      <c r="I415" s="102">
        <f>+A415+H415/2</f>
        <v>8.25</v>
      </c>
      <c r="J415" s="102">
        <f t="shared" si="81"/>
        <v>19</v>
      </c>
      <c r="K415" s="102">
        <f t="shared" si="82"/>
        <v>156.75</v>
      </c>
      <c r="L415" s="102">
        <f t="shared" si="83"/>
        <v>36.081180000000003</v>
      </c>
      <c r="M415" s="105">
        <f t="shared" si="84"/>
        <v>120.66882</v>
      </c>
      <c r="N415" s="105">
        <f>AVERAGE(B415:B416)*1000</f>
        <v>274.49999999999994</v>
      </c>
      <c r="O415" s="105">
        <f>AVERAGE(G415:G416)</f>
        <v>366.70000000000005</v>
      </c>
      <c r="P415" s="105">
        <f>AVERAGE(F415:F416)</f>
        <v>2</v>
      </c>
      <c r="Q415" s="105">
        <f>AVERAGE(D415:D416)</f>
        <v>230.5</v>
      </c>
      <c r="R415" s="106">
        <f t="shared" si="85"/>
        <v>1.7398860782760621</v>
      </c>
      <c r="S415" s="105">
        <f t="shared" si="86"/>
        <v>0.95260776375327449</v>
      </c>
      <c r="T415" s="105">
        <f t="shared" si="87"/>
        <v>3.4448411977531661</v>
      </c>
      <c r="U415" s="39" t="str">
        <f t="shared" si="88"/>
        <v>clays</v>
      </c>
      <c r="V415" s="107">
        <f t="shared" si="89"/>
        <v>16.07819871238641</v>
      </c>
      <c r="W415" s="107">
        <f t="shared" si="90"/>
        <v>20.245728944238696</v>
      </c>
      <c r="X415" s="107">
        <f t="shared" si="91"/>
        <v>30</v>
      </c>
    </row>
    <row r="416" spans="1:24" x14ac:dyDescent="0.2">
      <c r="A416">
        <v>8.26</v>
      </c>
      <c r="B416">
        <v>0.26500000000000001</v>
      </c>
      <c r="C416">
        <v>-2</v>
      </c>
      <c r="D416">
        <v>207</v>
      </c>
      <c r="E416" s="102">
        <v>0.6</v>
      </c>
      <c r="F416" s="102">
        <f t="shared" si="79"/>
        <v>2</v>
      </c>
      <c r="G416" s="102">
        <f t="shared" si="80"/>
        <v>347.8</v>
      </c>
      <c r="H416" s="102">
        <f>+A417-A416</f>
        <v>1.9999999999999574E-2</v>
      </c>
      <c r="I416" s="102">
        <f>+A416+H416/2</f>
        <v>8.27</v>
      </c>
      <c r="J416" s="102">
        <f t="shared" si="81"/>
        <v>19</v>
      </c>
      <c r="K416" s="102">
        <f t="shared" si="82"/>
        <v>157.13</v>
      </c>
      <c r="L416" s="102">
        <f t="shared" si="83"/>
        <v>36.277379999999994</v>
      </c>
      <c r="M416" s="105">
        <f t="shared" si="84"/>
        <v>120.85262</v>
      </c>
      <c r="N416" s="105">
        <f>AVERAGE(B416:B417)*1000</f>
        <v>274.49999999999994</v>
      </c>
      <c r="O416" s="105">
        <f>AVERAGE(G416:G417)</f>
        <v>355.9</v>
      </c>
      <c r="P416" s="105">
        <f>AVERAGE(F416:F417)</f>
        <v>2</v>
      </c>
      <c r="Q416" s="105">
        <f>AVERAGE(D416:D417)</f>
        <v>203.5</v>
      </c>
      <c r="R416" s="106">
        <f t="shared" si="85"/>
        <v>1.6447305817614875</v>
      </c>
      <c r="S416" s="105">
        <f t="shared" si="86"/>
        <v>1.006188056547769</v>
      </c>
      <c r="T416" s="105">
        <f t="shared" si="87"/>
        <v>3.4760384900389791</v>
      </c>
      <c r="U416" s="39" t="str">
        <f t="shared" si="88"/>
        <v>clays</v>
      </c>
      <c r="V416" s="107">
        <f t="shared" si="89"/>
        <v>15.808611890806908</v>
      </c>
      <c r="W416" s="107">
        <f t="shared" si="90"/>
        <v>19.977042444411836</v>
      </c>
      <c r="X416" s="107">
        <f t="shared" si="91"/>
        <v>30</v>
      </c>
    </row>
    <row r="417" spans="1:24" x14ac:dyDescent="0.2">
      <c r="A417">
        <v>8.2799999999999994</v>
      </c>
      <c r="B417">
        <v>0.28399999999999997</v>
      </c>
      <c r="C417">
        <v>-2</v>
      </c>
      <c r="D417">
        <v>200</v>
      </c>
      <c r="E417" s="102">
        <v>0.6</v>
      </c>
      <c r="F417" s="102">
        <f t="shared" si="79"/>
        <v>2</v>
      </c>
      <c r="G417" s="102">
        <f t="shared" si="80"/>
        <v>364</v>
      </c>
      <c r="H417" s="102">
        <f>+A418-A417</f>
        <v>2.000000000000135E-2</v>
      </c>
      <c r="I417" s="102">
        <f>+A417+H417/2</f>
        <v>8.2899999999999991</v>
      </c>
      <c r="J417" s="102">
        <f t="shared" si="81"/>
        <v>19</v>
      </c>
      <c r="K417" s="102">
        <f t="shared" si="82"/>
        <v>157.51</v>
      </c>
      <c r="L417" s="102">
        <f t="shared" si="83"/>
        <v>36.473579999999991</v>
      </c>
      <c r="M417" s="105">
        <f t="shared" si="84"/>
        <v>121.03641999999999</v>
      </c>
      <c r="N417" s="105">
        <f>AVERAGE(B417:B418)*1000</f>
        <v>284</v>
      </c>
      <c r="O417" s="105">
        <f>AVERAGE(G417:G418)</f>
        <v>363.8</v>
      </c>
      <c r="P417" s="105">
        <f>AVERAGE(F417:F418)</f>
        <v>2</v>
      </c>
      <c r="Q417" s="105">
        <f>AVERAGE(D417:D418)</f>
        <v>199.5</v>
      </c>
      <c r="R417" s="106">
        <f t="shared" si="85"/>
        <v>1.7043630338703015</v>
      </c>
      <c r="S417" s="105">
        <f t="shared" si="86"/>
        <v>0.96950894372000573</v>
      </c>
      <c r="T417" s="105">
        <f t="shared" si="87"/>
        <v>3.4559003582392518</v>
      </c>
      <c r="U417" s="39" t="str">
        <f t="shared" si="88"/>
        <v>clays</v>
      </c>
      <c r="V417" s="107">
        <f t="shared" si="89"/>
        <v>15.984047382672673</v>
      </c>
      <c r="W417" s="107">
        <f t="shared" si="90"/>
        <v>20.147183167832821</v>
      </c>
      <c r="X417" s="107">
        <f t="shared" si="91"/>
        <v>30</v>
      </c>
    </row>
    <row r="418" spans="1:24" x14ac:dyDescent="0.2">
      <c r="A418">
        <v>8.3000000000000007</v>
      </c>
      <c r="B418">
        <v>0.28399999999999997</v>
      </c>
      <c r="C418">
        <v>-2</v>
      </c>
      <c r="D418">
        <v>199</v>
      </c>
      <c r="E418" s="102">
        <v>0.6</v>
      </c>
      <c r="F418" s="102">
        <f t="shared" si="79"/>
        <v>2</v>
      </c>
      <c r="G418" s="102">
        <f t="shared" si="80"/>
        <v>363.6</v>
      </c>
      <c r="H418" s="102">
        <f>+A419-A418</f>
        <v>1.9999999999999574E-2</v>
      </c>
      <c r="I418" s="102">
        <f>+A418+H418/2</f>
        <v>8.31</v>
      </c>
      <c r="J418" s="102">
        <f t="shared" si="81"/>
        <v>19</v>
      </c>
      <c r="K418" s="102">
        <f t="shared" si="82"/>
        <v>157.89000000000001</v>
      </c>
      <c r="L418" s="102">
        <f t="shared" si="83"/>
        <v>36.669780000000003</v>
      </c>
      <c r="M418" s="105">
        <f t="shared" si="84"/>
        <v>121.22022000000001</v>
      </c>
      <c r="N418" s="105">
        <f>AVERAGE(B418:B419)*1000</f>
        <v>284</v>
      </c>
      <c r="O418" s="105">
        <f>AVERAGE(G418:G419)</f>
        <v>363.8</v>
      </c>
      <c r="P418" s="105">
        <f>AVERAGE(F418:F419)</f>
        <v>2</v>
      </c>
      <c r="Q418" s="105">
        <f>AVERAGE(D418:D419)</f>
        <v>199.5</v>
      </c>
      <c r="R418" s="106">
        <f t="shared" si="85"/>
        <v>1.6986440051007989</v>
      </c>
      <c r="S418" s="105">
        <f t="shared" si="86"/>
        <v>0.971298139964062</v>
      </c>
      <c r="T418" s="105">
        <f t="shared" si="87"/>
        <v>3.4575478080807542</v>
      </c>
      <c r="U418" s="39" t="str">
        <f t="shared" si="88"/>
        <v>clays</v>
      </c>
      <c r="V418" s="107">
        <f t="shared" si="89"/>
        <v>15.971030814154304</v>
      </c>
      <c r="W418" s="107">
        <f t="shared" si="90"/>
        <v>20.131126078082758</v>
      </c>
      <c r="X418" s="107">
        <f t="shared" si="91"/>
        <v>30</v>
      </c>
    </row>
    <row r="419" spans="1:24" x14ac:dyDescent="0.2">
      <c r="A419">
        <v>8.32</v>
      </c>
      <c r="B419">
        <v>0.28399999999999997</v>
      </c>
      <c r="C419">
        <v>-2</v>
      </c>
      <c r="D419">
        <v>200</v>
      </c>
      <c r="E419" s="102">
        <v>0.6</v>
      </c>
      <c r="F419" s="102">
        <f t="shared" si="79"/>
        <v>2</v>
      </c>
      <c r="G419" s="102">
        <f t="shared" si="80"/>
        <v>364</v>
      </c>
      <c r="H419" s="102">
        <f>+A420-A419</f>
        <v>1.9999999999999574E-2</v>
      </c>
      <c r="I419" s="102">
        <f>+A419+H419/2</f>
        <v>8.33</v>
      </c>
      <c r="J419" s="102">
        <f t="shared" si="81"/>
        <v>19</v>
      </c>
      <c r="K419" s="102">
        <f t="shared" si="82"/>
        <v>158.27000000000001</v>
      </c>
      <c r="L419" s="102">
        <f t="shared" si="83"/>
        <v>36.86598</v>
      </c>
      <c r="M419" s="105">
        <f t="shared" si="84"/>
        <v>121.40402</v>
      </c>
      <c r="N419" s="105">
        <f>AVERAGE(B419:B420)*1000</f>
        <v>293.5</v>
      </c>
      <c r="O419" s="105">
        <f>AVERAGE(G419:G420)</f>
        <v>373.7</v>
      </c>
      <c r="P419" s="105">
        <f>AVERAGE(F419:F420)</f>
        <v>2</v>
      </c>
      <c r="Q419" s="105">
        <f>AVERAGE(D419:D420)</f>
        <v>200.5</v>
      </c>
      <c r="R419" s="106">
        <f t="shared" si="85"/>
        <v>1.7744881924008775</v>
      </c>
      <c r="S419" s="105">
        <f t="shared" si="86"/>
        <v>0.92837580652648211</v>
      </c>
      <c r="T419" s="105">
        <f t="shared" si="87"/>
        <v>3.4329372066378951</v>
      </c>
      <c r="U419" s="39" t="str">
        <f t="shared" si="88"/>
        <v>clays</v>
      </c>
      <c r="V419" s="107">
        <f t="shared" si="89"/>
        <v>16.18812831065436</v>
      </c>
      <c r="W419" s="107">
        <f t="shared" si="90"/>
        <v>20.339804252458727</v>
      </c>
      <c r="X419" s="107">
        <f t="shared" si="91"/>
        <v>30</v>
      </c>
    </row>
    <row r="420" spans="1:24" x14ac:dyDescent="0.2">
      <c r="A420">
        <v>8.34</v>
      </c>
      <c r="B420">
        <v>0.30299999999999999</v>
      </c>
      <c r="C420">
        <v>-2</v>
      </c>
      <c r="D420">
        <v>201</v>
      </c>
      <c r="E420" s="102">
        <v>0.6</v>
      </c>
      <c r="F420" s="102">
        <f t="shared" si="79"/>
        <v>2</v>
      </c>
      <c r="G420" s="102">
        <f t="shared" si="80"/>
        <v>383.4</v>
      </c>
      <c r="H420" s="102">
        <f>+A421-A420</f>
        <v>1.9999999999999574E-2</v>
      </c>
      <c r="I420" s="102">
        <f>+A420+H420/2</f>
        <v>8.35</v>
      </c>
      <c r="J420" s="102">
        <f t="shared" si="81"/>
        <v>19</v>
      </c>
      <c r="K420" s="102">
        <f t="shared" si="82"/>
        <v>158.65</v>
      </c>
      <c r="L420" s="102">
        <f t="shared" si="83"/>
        <v>37.062179999999998</v>
      </c>
      <c r="M420" s="105">
        <f t="shared" si="84"/>
        <v>121.58782000000001</v>
      </c>
      <c r="N420" s="105">
        <f>AVERAGE(B420:B421)*1000</f>
        <v>322</v>
      </c>
      <c r="O420" s="105">
        <f>AVERAGE(G420:G421)</f>
        <v>403</v>
      </c>
      <c r="P420" s="105">
        <f>AVERAGE(F420:F421)</f>
        <v>2</v>
      </c>
      <c r="Q420" s="105">
        <f>AVERAGE(D420:D421)</f>
        <v>202.5</v>
      </c>
      <c r="R420" s="106">
        <f t="shared" si="85"/>
        <v>2.009658533231371</v>
      </c>
      <c r="S420" s="105">
        <f t="shared" si="86"/>
        <v>0.8184980560671169</v>
      </c>
      <c r="T420" s="105">
        <f t="shared" si="87"/>
        <v>3.3634570827930554</v>
      </c>
      <c r="U420" s="39" t="str">
        <f t="shared" si="88"/>
        <v>clays</v>
      </c>
      <c r="V420" s="107">
        <f t="shared" si="89"/>
        <v>16.819268179232452</v>
      </c>
      <c r="W420" s="107">
        <f t="shared" si="90"/>
        <v>20.934344986328895</v>
      </c>
      <c r="X420" s="107">
        <f t="shared" si="91"/>
        <v>30</v>
      </c>
    </row>
    <row r="421" spans="1:24" x14ac:dyDescent="0.2">
      <c r="A421">
        <v>8.36</v>
      </c>
      <c r="B421">
        <v>0.34100000000000003</v>
      </c>
      <c r="C421">
        <v>-2</v>
      </c>
      <c r="D421">
        <v>204</v>
      </c>
      <c r="E421" s="102">
        <v>0.6</v>
      </c>
      <c r="F421" s="102">
        <f t="shared" si="79"/>
        <v>2</v>
      </c>
      <c r="G421" s="102">
        <f t="shared" si="80"/>
        <v>422.6</v>
      </c>
      <c r="H421" s="102">
        <f>+A422-A421</f>
        <v>2.000000000000135E-2</v>
      </c>
      <c r="I421" s="102">
        <f>+A421+H421/2</f>
        <v>8.370000000000001</v>
      </c>
      <c r="J421" s="102">
        <f t="shared" si="81"/>
        <v>19</v>
      </c>
      <c r="K421" s="102">
        <f t="shared" si="82"/>
        <v>159.03000000000003</v>
      </c>
      <c r="L421" s="102">
        <f t="shared" si="83"/>
        <v>37.25838000000001</v>
      </c>
      <c r="M421" s="105">
        <f t="shared" si="84"/>
        <v>121.77162000000001</v>
      </c>
      <c r="N421" s="105">
        <f>AVERAGE(B421:B422)*1000</f>
        <v>322</v>
      </c>
      <c r="O421" s="105">
        <f>AVERAGE(G421:G422)</f>
        <v>398.8</v>
      </c>
      <c r="P421" s="105">
        <f>AVERAGE(F421:F422)</f>
        <v>2</v>
      </c>
      <c r="Q421" s="105">
        <f>AVERAGE(D421:D422)</f>
        <v>192</v>
      </c>
      <c r="R421" s="106">
        <f t="shared" si="85"/>
        <v>1.9690137981247187</v>
      </c>
      <c r="S421" s="105">
        <f t="shared" si="86"/>
        <v>0.83413271051424287</v>
      </c>
      <c r="T421" s="105">
        <f t="shared" si="87"/>
        <v>3.3745834727301349</v>
      </c>
      <c r="U421" s="39" t="str">
        <f t="shared" si="88"/>
        <v>clays</v>
      </c>
      <c r="V421" s="107">
        <f t="shared" si="89"/>
        <v>16.717271336029675</v>
      </c>
      <c r="W421" s="107">
        <f t="shared" si="90"/>
        <v>20.836736354773098</v>
      </c>
      <c r="X421" s="107">
        <f t="shared" si="91"/>
        <v>30</v>
      </c>
    </row>
    <row r="422" spans="1:24" x14ac:dyDescent="0.2">
      <c r="A422">
        <v>8.3800000000000008</v>
      </c>
      <c r="B422">
        <v>0.30299999999999999</v>
      </c>
      <c r="C422">
        <v>-2</v>
      </c>
      <c r="D422">
        <v>180</v>
      </c>
      <c r="E422" s="102">
        <v>0.6</v>
      </c>
      <c r="F422" s="102">
        <f t="shared" si="79"/>
        <v>2</v>
      </c>
      <c r="G422" s="102">
        <f t="shared" si="80"/>
        <v>375</v>
      </c>
      <c r="H422" s="102">
        <f>+A423-A422</f>
        <v>1.9999999999999574E-2</v>
      </c>
      <c r="I422" s="102">
        <f>+A422+H422/2</f>
        <v>8.39</v>
      </c>
      <c r="J422" s="102">
        <f t="shared" si="81"/>
        <v>19</v>
      </c>
      <c r="K422" s="102">
        <f t="shared" si="82"/>
        <v>159.41000000000003</v>
      </c>
      <c r="L422" s="102">
        <f t="shared" si="83"/>
        <v>37.454580000000007</v>
      </c>
      <c r="M422" s="105">
        <f t="shared" si="84"/>
        <v>121.95542000000002</v>
      </c>
      <c r="N422" s="105">
        <f>AVERAGE(B422:B423)*1000</f>
        <v>293.5</v>
      </c>
      <c r="O422" s="105">
        <f>AVERAGE(G422:G423)</f>
        <v>364.5</v>
      </c>
      <c r="P422" s="105">
        <f>AVERAGE(F422:F423)</f>
        <v>2</v>
      </c>
      <c r="Q422" s="105">
        <f>AVERAGE(D422:D423)</f>
        <v>177.5</v>
      </c>
      <c r="R422" s="106">
        <f t="shared" si="85"/>
        <v>1.6816800762114545</v>
      </c>
      <c r="S422" s="105">
        <f t="shared" si="86"/>
        <v>0.97518162757813642</v>
      </c>
      <c r="T422" s="105">
        <f t="shared" si="87"/>
        <v>3.4622375417538409</v>
      </c>
      <c r="U422" s="39" t="str">
        <f t="shared" si="88"/>
        <v>clays</v>
      </c>
      <c r="V422" s="107">
        <f t="shared" si="89"/>
        <v>15.935642372949665</v>
      </c>
      <c r="W422" s="107">
        <f t="shared" si="90"/>
        <v>20.083177167754993</v>
      </c>
      <c r="X422" s="107">
        <f t="shared" si="91"/>
        <v>30</v>
      </c>
    </row>
    <row r="423" spans="1:24" x14ac:dyDescent="0.2">
      <c r="A423">
        <v>8.4</v>
      </c>
      <c r="B423">
        <v>0.28399999999999997</v>
      </c>
      <c r="C423">
        <v>-2</v>
      </c>
      <c r="D423">
        <v>175</v>
      </c>
      <c r="E423" s="102">
        <v>0.6</v>
      </c>
      <c r="F423" s="102">
        <f t="shared" si="79"/>
        <v>2</v>
      </c>
      <c r="G423" s="102">
        <f t="shared" si="80"/>
        <v>354</v>
      </c>
      <c r="H423" s="102">
        <f>+A424-A423</f>
        <v>1.9999999999999574E-2</v>
      </c>
      <c r="I423" s="102">
        <f>+A423+H423/2</f>
        <v>8.41</v>
      </c>
      <c r="J423" s="102">
        <f t="shared" si="81"/>
        <v>19</v>
      </c>
      <c r="K423" s="102">
        <f t="shared" si="82"/>
        <v>159.79</v>
      </c>
      <c r="L423" s="102">
        <f t="shared" si="83"/>
        <v>37.650780000000005</v>
      </c>
      <c r="M423" s="105">
        <f t="shared" si="84"/>
        <v>122.13921999999999</v>
      </c>
      <c r="N423" s="105">
        <f>AVERAGE(B423:B424)*1000</f>
        <v>274.49999999999994</v>
      </c>
      <c r="O423" s="105">
        <f>AVERAGE(G423:G424)</f>
        <v>345.3</v>
      </c>
      <c r="P423" s="105">
        <f>AVERAGE(F423:F424)</f>
        <v>2</v>
      </c>
      <c r="Q423" s="105">
        <f>AVERAGE(D423:D424)</f>
        <v>177</v>
      </c>
      <c r="R423" s="106">
        <f t="shared" si="85"/>
        <v>1.5188405493337851</v>
      </c>
      <c r="S423" s="105">
        <f t="shared" si="86"/>
        <v>1.0781089968195783</v>
      </c>
      <c r="T423" s="105">
        <f t="shared" si="87"/>
        <v>3.5189935900053437</v>
      </c>
      <c r="U423" s="39" t="str">
        <f t="shared" si="88"/>
        <v>clays</v>
      </c>
      <c r="V423" s="107">
        <f t="shared" si="89"/>
        <v>15.457205168159412</v>
      </c>
      <c r="W423" s="107">
        <f t="shared" si="90"/>
        <v>19.596634015471615</v>
      </c>
      <c r="X423" s="107">
        <f t="shared" si="91"/>
        <v>30</v>
      </c>
    </row>
    <row r="424" spans="1:24" x14ac:dyDescent="0.2">
      <c r="A424">
        <v>8.42</v>
      </c>
      <c r="B424">
        <v>0.26500000000000001</v>
      </c>
      <c r="C424">
        <v>-2</v>
      </c>
      <c r="D424">
        <v>179</v>
      </c>
      <c r="E424" s="102">
        <v>0.6</v>
      </c>
      <c r="F424" s="102">
        <f t="shared" si="79"/>
        <v>2</v>
      </c>
      <c r="G424" s="102">
        <f t="shared" si="80"/>
        <v>336.6</v>
      </c>
      <c r="H424" s="102">
        <f>+A425-A424</f>
        <v>1.9999999999999574E-2</v>
      </c>
      <c r="I424" s="102">
        <f>+A424+H424/2</f>
        <v>8.43</v>
      </c>
      <c r="J424" s="102">
        <f t="shared" si="81"/>
        <v>19</v>
      </c>
      <c r="K424" s="102">
        <f t="shared" si="82"/>
        <v>160.16999999999999</v>
      </c>
      <c r="L424" s="102">
        <f t="shared" si="83"/>
        <v>37.846979999999995</v>
      </c>
      <c r="M424" s="105">
        <f t="shared" si="84"/>
        <v>122.32301999999999</v>
      </c>
      <c r="N424" s="105">
        <f>AVERAGE(B424:B425)*1000</f>
        <v>265</v>
      </c>
      <c r="O424" s="105">
        <f>AVERAGE(G424:G425)</f>
        <v>338.6</v>
      </c>
      <c r="P424" s="105">
        <f>AVERAGE(F424:F425)</f>
        <v>2</v>
      </c>
      <c r="Q424" s="105">
        <f>AVERAGE(D424:D425)</f>
        <v>184</v>
      </c>
      <c r="R424" s="106">
        <f t="shared" si="85"/>
        <v>1.4586788324879492</v>
      </c>
      <c r="S424" s="105">
        <f t="shared" si="86"/>
        <v>1.120887743092529</v>
      </c>
      <c r="T424" s="105">
        <f t="shared" si="87"/>
        <v>3.5414249348795201</v>
      </c>
      <c r="U424" s="39" t="str">
        <f t="shared" si="88"/>
        <v>clays</v>
      </c>
      <c r="V424" s="107">
        <f t="shared" si="89"/>
        <v>15.275136791717161</v>
      </c>
      <c r="W424" s="107">
        <f t="shared" si="90"/>
        <v>19.403556488445187</v>
      </c>
      <c r="X424" s="107">
        <f t="shared" si="91"/>
        <v>30</v>
      </c>
    </row>
    <row r="425" spans="1:24" x14ac:dyDescent="0.2">
      <c r="A425">
        <v>8.44</v>
      </c>
      <c r="B425">
        <v>0.26500000000000001</v>
      </c>
      <c r="C425">
        <v>-2</v>
      </c>
      <c r="D425">
        <v>189</v>
      </c>
      <c r="E425" s="102">
        <v>0.6</v>
      </c>
      <c r="F425" s="102">
        <f t="shared" si="79"/>
        <v>2</v>
      </c>
      <c r="G425" s="102">
        <f t="shared" si="80"/>
        <v>340.6</v>
      </c>
      <c r="H425" s="102">
        <f>+A426-A425</f>
        <v>2.000000000000135E-2</v>
      </c>
      <c r="I425" s="102">
        <f>+A425+H425/2</f>
        <v>8.4499999999999993</v>
      </c>
      <c r="J425" s="102">
        <f t="shared" si="81"/>
        <v>19</v>
      </c>
      <c r="K425" s="102">
        <f t="shared" si="82"/>
        <v>160.54999999999998</v>
      </c>
      <c r="L425" s="102">
        <f t="shared" si="83"/>
        <v>38.043179999999992</v>
      </c>
      <c r="M425" s="105">
        <f t="shared" si="84"/>
        <v>122.50681999999999</v>
      </c>
      <c r="N425" s="105">
        <f>AVERAGE(B425:B426)*1000</f>
        <v>265</v>
      </c>
      <c r="O425" s="105">
        <f>AVERAGE(G425:G426)</f>
        <v>341.4</v>
      </c>
      <c r="P425" s="105">
        <f>AVERAGE(F425:F426)</f>
        <v>2</v>
      </c>
      <c r="Q425" s="105">
        <f>AVERAGE(D425:D426)</f>
        <v>191</v>
      </c>
      <c r="R425" s="106">
        <f t="shared" si="85"/>
        <v>1.4762443429680079</v>
      </c>
      <c r="S425" s="105">
        <f t="shared" si="86"/>
        <v>1.1058888581697541</v>
      </c>
      <c r="T425" s="105">
        <f t="shared" si="87"/>
        <v>3.5344763393674001</v>
      </c>
      <c r="U425" s="39" t="str">
        <f t="shared" si="88"/>
        <v>clays</v>
      </c>
      <c r="V425" s="107">
        <f t="shared" si="89"/>
        <v>15.333282868734637</v>
      </c>
      <c r="W425" s="107">
        <f t="shared" si="90"/>
        <v>19.460740710285318</v>
      </c>
      <c r="X425" s="107">
        <f t="shared" si="91"/>
        <v>30</v>
      </c>
    </row>
    <row r="426" spans="1:24" x14ac:dyDescent="0.2">
      <c r="A426">
        <v>8.4600000000000009</v>
      </c>
      <c r="B426">
        <v>0.26500000000000001</v>
      </c>
      <c r="C426">
        <v>-2</v>
      </c>
      <c r="D426">
        <v>193</v>
      </c>
      <c r="E426" s="102">
        <v>0.6</v>
      </c>
      <c r="F426" s="102">
        <f t="shared" si="79"/>
        <v>2</v>
      </c>
      <c r="G426" s="102">
        <f t="shared" si="80"/>
        <v>342.2</v>
      </c>
      <c r="H426" s="102">
        <f>+A427-A426</f>
        <v>1.9999999999999574E-2</v>
      </c>
      <c r="I426" s="102">
        <f>+A426+H426/2</f>
        <v>8.4700000000000006</v>
      </c>
      <c r="J426" s="102">
        <f t="shared" si="81"/>
        <v>19</v>
      </c>
      <c r="K426" s="102">
        <f t="shared" si="82"/>
        <v>160.93</v>
      </c>
      <c r="L426" s="102">
        <f t="shared" si="83"/>
        <v>38.239380000000004</v>
      </c>
      <c r="M426" s="105">
        <f t="shared" si="84"/>
        <v>122.69062</v>
      </c>
      <c r="N426" s="105">
        <f>AVERAGE(B426:B427)*1000</f>
        <v>265</v>
      </c>
      <c r="O426" s="105">
        <f>AVERAGE(G426:G427)</f>
        <v>343.2</v>
      </c>
      <c r="P426" s="105">
        <f>AVERAGE(F426:F427)</f>
        <v>2</v>
      </c>
      <c r="Q426" s="105">
        <f>AVERAGE(D426:D427)</f>
        <v>195.5</v>
      </c>
      <c r="R426" s="106">
        <f t="shared" si="85"/>
        <v>1.4856066421377607</v>
      </c>
      <c r="S426" s="105">
        <f t="shared" si="86"/>
        <v>1.0972732759093653</v>
      </c>
      <c r="T426" s="105">
        <f t="shared" si="87"/>
        <v>3.5306984763180225</v>
      </c>
      <c r="U426" s="39" t="str">
        <f t="shared" si="88"/>
        <v>clays</v>
      </c>
      <c r="V426" s="107">
        <f t="shared" si="89"/>
        <v>15.365730263747455</v>
      </c>
      <c r="W426" s="107">
        <f t="shared" si="90"/>
        <v>19.490942157102964</v>
      </c>
      <c r="X426" s="107">
        <f t="shared" si="91"/>
        <v>30</v>
      </c>
    </row>
    <row r="427" spans="1:24" x14ac:dyDescent="0.2">
      <c r="A427">
        <v>8.48</v>
      </c>
      <c r="B427">
        <v>0.26500000000000001</v>
      </c>
      <c r="C427">
        <v>-2</v>
      </c>
      <c r="D427">
        <v>198</v>
      </c>
      <c r="E427" s="102">
        <v>0.6</v>
      </c>
      <c r="F427" s="102">
        <f t="shared" si="79"/>
        <v>2</v>
      </c>
      <c r="G427" s="102">
        <f t="shared" si="80"/>
        <v>344.2</v>
      </c>
      <c r="H427" s="102">
        <f>+A428-A427</f>
        <v>1.9999999999999574E-2</v>
      </c>
      <c r="I427" s="102">
        <f>+A427+H427/2</f>
        <v>8.49</v>
      </c>
      <c r="J427" s="102">
        <f t="shared" si="81"/>
        <v>19</v>
      </c>
      <c r="K427" s="102">
        <f t="shared" si="82"/>
        <v>161.31</v>
      </c>
      <c r="L427" s="102">
        <f t="shared" si="83"/>
        <v>38.435580000000002</v>
      </c>
      <c r="M427" s="105">
        <f t="shared" si="84"/>
        <v>122.87442</v>
      </c>
      <c r="N427" s="105">
        <f>AVERAGE(B427:B428)*1000</f>
        <v>265</v>
      </c>
      <c r="O427" s="105">
        <f>AVERAGE(G427:G428)</f>
        <v>344.6</v>
      </c>
      <c r="P427" s="105">
        <f>AVERAGE(F427:F428)</f>
        <v>2</v>
      </c>
      <c r="Q427" s="105">
        <f>AVERAGE(D427:D428)</f>
        <v>199</v>
      </c>
      <c r="R427" s="106">
        <f t="shared" si="85"/>
        <v>1.4916855762167587</v>
      </c>
      <c r="S427" s="105">
        <f t="shared" si="86"/>
        <v>1.0911670031098257</v>
      </c>
      <c r="T427" s="105">
        <f t="shared" si="87"/>
        <v>3.5281771127076818</v>
      </c>
      <c r="U427" s="39" t="str">
        <f t="shared" si="88"/>
        <v>clays</v>
      </c>
      <c r="V427" s="107">
        <f t="shared" si="89"/>
        <v>15.387940903224596</v>
      </c>
      <c r="W427" s="107">
        <f t="shared" si="90"/>
        <v>19.510450193946543</v>
      </c>
      <c r="X427" s="107">
        <f t="shared" si="91"/>
        <v>30</v>
      </c>
    </row>
    <row r="428" spans="1:24" x14ac:dyDescent="0.2">
      <c r="A428">
        <v>8.5</v>
      </c>
      <c r="B428">
        <v>0.26500000000000001</v>
      </c>
      <c r="C428">
        <v>-2</v>
      </c>
      <c r="D428">
        <v>200</v>
      </c>
      <c r="E428" s="102">
        <v>0.6</v>
      </c>
      <c r="F428" s="102">
        <f t="shared" si="79"/>
        <v>2</v>
      </c>
      <c r="G428" s="102">
        <f t="shared" si="80"/>
        <v>345</v>
      </c>
      <c r="H428" s="102">
        <f>+A429-A428</f>
        <v>1.9999999999999574E-2</v>
      </c>
      <c r="I428" s="102">
        <f>+A428+H428/2</f>
        <v>8.51</v>
      </c>
      <c r="J428" s="102">
        <f t="shared" si="81"/>
        <v>19</v>
      </c>
      <c r="K428" s="102">
        <f t="shared" si="82"/>
        <v>161.69</v>
      </c>
      <c r="L428" s="102">
        <f t="shared" si="83"/>
        <v>38.631779999999999</v>
      </c>
      <c r="M428" s="105">
        <f t="shared" si="84"/>
        <v>123.05822000000001</v>
      </c>
      <c r="N428" s="105">
        <f>AVERAGE(B428:B429)*1000</f>
        <v>265</v>
      </c>
      <c r="O428" s="105">
        <f>AVERAGE(G428:G429)</f>
        <v>346</v>
      </c>
      <c r="P428" s="105">
        <f>AVERAGE(F428:F429)</f>
        <v>2</v>
      </c>
      <c r="Q428" s="105">
        <f>AVERAGE(D428:D429)</f>
        <v>202.5</v>
      </c>
      <c r="R428" s="106">
        <f t="shared" si="85"/>
        <v>1.4977463512799063</v>
      </c>
      <c r="S428" s="105">
        <f t="shared" si="86"/>
        <v>1.0851283164234171</v>
      </c>
      <c r="T428" s="105">
        <f t="shared" si="87"/>
        <v>3.5256729534709197</v>
      </c>
      <c r="U428" s="39" t="str">
        <f t="shared" si="88"/>
        <v>clays</v>
      </c>
      <c r="V428" s="107">
        <f t="shared" si="89"/>
        <v>15.410023727615005</v>
      </c>
      <c r="W428" s="107">
        <f t="shared" si="90"/>
        <v>19.529820972875907</v>
      </c>
      <c r="X428" s="107">
        <f t="shared" si="91"/>
        <v>30</v>
      </c>
    </row>
    <row r="429" spans="1:24" x14ac:dyDescent="0.2">
      <c r="A429">
        <v>8.52</v>
      </c>
      <c r="B429">
        <v>0.26500000000000001</v>
      </c>
      <c r="C429">
        <v>-2</v>
      </c>
      <c r="D429">
        <v>205</v>
      </c>
      <c r="E429" s="102">
        <v>0.6</v>
      </c>
      <c r="F429" s="102">
        <f t="shared" si="79"/>
        <v>2</v>
      </c>
      <c r="G429" s="102">
        <f t="shared" si="80"/>
        <v>347</v>
      </c>
      <c r="H429" s="102">
        <f>+A430-A429</f>
        <v>1.9999999999999574E-2</v>
      </c>
      <c r="I429" s="102">
        <f>+A429+H429/2</f>
        <v>8.5299999999999994</v>
      </c>
      <c r="J429" s="102">
        <f t="shared" si="81"/>
        <v>19</v>
      </c>
      <c r="K429" s="102">
        <f t="shared" si="82"/>
        <v>162.07</v>
      </c>
      <c r="L429" s="102">
        <f t="shared" si="83"/>
        <v>38.827979999999997</v>
      </c>
      <c r="M429" s="105">
        <f t="shared" si="84"/>
        <v>123.24202</v>
      </c>
      <c r="N429" s="105">
        <f>AVERAGE(B429:B430)*1000</f>
        <v>265</v>
      </c>
      <c r="O429" s="105">
        <f>AVERAGE(G429:G430)</f>
        <v>349.4</v>
      </c>
      <c r="P429" s="105">
        <f>AVERAGE(F429:F430)</f>
        <v>2</v>
      </c>
      <c r="Q429" s="105">
        <f>AVERAGE(D429:D430)</f>
        <v>211</v>
      </c>
      <c r="R429" s="106">
        <f t="shared" si="85"/>
        <v>1.5200172798206326</v>
      </c>
      <c r="S429" s="105">
        <f t="shared" si="86"/>
        <v>1.0676346554209151</v>
      </c>
      <c r="T429" s="105">
        <f t="shared" si="87"/>
        <v>3.5171720552435066</v>
      </c>
      <c r="U429" s="39" t="str">
        <f t="shared" si="88"/>
        <v>clays</v>
      </c>
      <c r="V429" s="107">
        <f t="shared" si="89"/>
        <v>15.481476058423546</v>
      </c>
      <c r="W429" s="107">
        <f t="shared" si="90"/>
        <v>19.600333776187906</v>
      </c>
      <c r="X429" s="107">
        <f t="shared" si="91"/>
        <v>30</v>
      </c>
    </row>
    <row r="430" spans="1:24" x14ac:dyDescent="0.2">
      <c r="A430">
        <v>8.5399999999999991</v>
      </c>
      <c r="B430">
        <v>0.26500000000000001</v>
      </c>
      <c r="C430">
        <v>-2</v>
      </c>
      <c r="D430">
        <v>217</v>
      </c>
      <c r="E430" s="102">
        <v>0.6</v>
      </c>
      <c r="F430" s="102">
        <f t="shared" si="79"/>
        <v>2</v>
      </c>
      <c r="G430" s="102">
        <f t="shared" si="80"/>
        <v>351.8</v>
      </c>
      <c r="H430" s="102">
        <f>+A431-A430</f>
        <v>2.000000000000135E-2</v>
      </c>
      <c r="I430" s="102">
        <f>+A430+H430/2</f>
        <v>8.5500000000000007</v>
      </c>
      <c r="J430" s="102">
        <f t="shared" si="81"/>
        <v>19</v>
      </c>
      <c r="K430" s="102">
        <f t="shared" si="82"/>
        <v>162.45000000000002</v>
      </c>
      <c r="L430" s="102">
        <f t="shared" si="83"/>
        <v>39.024180000000008</v>
      </c>
      <c r="M430" s="105">
        <f t="shared" si="84"/>
        <v>123.42582000000002</v>
      </c>
      <c r="N430" s="105">
        <f>AVERAGE(B430:B431)*1000</f>
        <v>255.5</v>
      </c>
      <c r="O430" s="105">
        <f>AVERAGE(G430:G431)</f>
        <v>342.9</v>
      </c>
      <c r="P430" s="105">
        <f>AVERAGE(F430:F431)</f>
        <v>2</v>
      </c>
      <c r="Q430" s="105">
        <f>AVERAGE(D430:D431)</f>
        <v>218.5</v>
      </c>
      <c r="R430" s="106">
        <f t="shared" si="85"/>
        <v>1.4620117573454237</v>
      </c>
      <c r="S430" s="105">
        <f t="shared" si="86"/>
        <v>1.1083402604599615</v>
      </c>
      <c r="T430" s="105">
        <f t="shared" si="87"/>
        <v>3.5387494764164091</v>
      </c>
      <c r="U430" s="39" t="str">
        <f t="shared" si="88"/>
        <v>clays</v>
      </c>
      <c r="V430" s="107">
        <f t="shared" si="89"/>
        <v>15.306608868022549</v>
      </c>
      <c r="W430" s="107">
        <f t="shared" si="90"/>
        <v>19.414459517052833</v>
      </c>
      <c r="X430" s="107">
        <f t="shared" si="91"/>
        <v>30</v>
      </c>
    </row>
    <row r="431" spans="1:24" x14ac:dyDescent="0.2">
      <c r="A431">
        <v>8.56</v>
      </c>
      <c r="B431">
        <v>0.246</v>
      </c>
      <c r="C431">
        <v>-2</v>
      </c>
      <c r="D431">
        <v>220</v>
      </c>
      <c r="E431" s="102">
        <v>0.6</v>
      </c>
      <c r="F431" s="102">
        <f t="shared" si="79"/>
        <v>2</v>
      </c>
      <c r="G431" s="102">
        <f t="shared" si="80"/>
        <v>334</v>
      </c>
      <c r="H431" s="102">
        <f>+A432-A431</f>
        <v>1.9999999999999574E-2</v>
      </c>
      <c r="I431" s="102">
        <f>+A431+H431/2</f>
        <v>8.57</v>
      </c>
      <c r="J431" s="102">
        <f t="shared" si="81"/>
        <v>19</v>
      </c>
      <c r="K431" s="102">
        <f t="shared" si="82"/>
        <v>162.83000000000001</v>
      </c>
      <c r="L431" s="102">
        <f t="shared" si="83"/>
        <v>39.220380000000006</v>
      </c>
      <c r="M431" s="105">
        <f t="shared" si="84"/>
        <v>123.60962000000001</v>
      </c>
      <c r="N431" s="105">
        <f>AVERAGE(B431:B432)*1000</f>
        <v>255.5</v>
      </c>
      <c r="O431" s="105">
        <f>AVERAGE(G431:G432)</f>
        <v>342.9</v>
      </c>
      <c r="P431" s="105">
        <f>AVERAGE(F431:F432)</f>
        <v>2</v>
      </c>
      <c r="Q431" s="105">
        <f>AVERAGE(D431:D432)</f>
        <v>218.5</v>
      </c>
      <c r="R431" s="106">
        <f t="shared" si="85"/>
        <v>1.4567636402409452</v>
      </c>
      <c r="S431" s="105">
        <f t="shared" si="86"/>
        <v>1.1106791803187652</v>
      </c>
      <c r="T431" s="105">
        <f t="shared" si="87"/>
        <v>3.5405353086508309</v>
      </c>
      <c r="U431" s="39" t="str">
        <f t="shared" si="88"/>
        <v>clays</v>
      </c>
      <c r="V431" s="107">
        <f t="shared" si="89"/>
        <v>15.293759330361242</v>
      </c>
      <c r="W431" s="107">
        <f t="shared" si="90"/>
        <v>19.397280025731273</v>
      </c>
      <c r="X431" s="107">
        <f t="shared" si="91"/>
        <v>30</v>
      </c>
    </row>
    <row r="432" spans="1:24" x14ac:dyDescent="0.2">
      <c r="A432">
        <v>8.58</v>
      </c>
      <c r="B432">
        <v>0.26500000000000001</v>
      </c>
      <c r="C432">
        <v>-2</v>
      </c>
      <c r="D432">
        <v>217</v>
      </c>
      <c r="E432" s="102">
        <v>0.6</v>
      </c>
      <c r="F432" s="102">
        <f t="shared" si="79"/>
        <v>2</v>
      </c>
      <c r="G432" s="102">
        <f t="shared" si="80"/>
        <v>351.8</v>
      </c>
      <c r="H432" s="102">
        <f>+A433-A432</f>
        <v>1.9999999999999574E-2</v>
      </c>
      <c r="I432" s="102">
        <f>+A432+H432/2</f>
        <v>8.59</v>
      </c>
      <c r="J432" s="102">
        <f t="shared" si="81"/>
        <v>19</v>
      </c>
      <c r="K432" s="102">
        <f t="shared" si="82"/>
        <v>163.21</v>
      </c>
      <c r="L432" s="102">
        <f t="shared" si="83"/>
        <v>39.416580000000003</v>
      </c>
      <c r="M432" s="105">
        <f t="shared" si="84"/>
        <v>123.79342</v>
      </c>
      <c r="N432" s="105">
        <f>AVERAGE(B432:B433)*1000</f>
        <v>274.49999999999994</v>
      </c>
      <c r="O432" s="105">
        <f>AVERAGE(G432:G433)</f>
        <v>361.1</v>
      </c>
      <c r="P432" s="105">
        <f>AVERAGE(F432:F433)</f>
        <v>2</v>
      </c>
      <c r="Q432" s="105">
        <f>AVERAGE(D432:D433)</f>
        <v>216.5</v>
      </c>
      <c r="R432" s="106">
        <f t="shared" si="85"/>
        <v>1.5985502298910557</v>
      </c>
      <c r="S432" s="105">
        <f t="shared" si="86"/>
        <v>1.0106624892617111</v>
      </c>
      <c r="T432" s="105">
        <f t="shared" si="87"/>
        <v>3.4882953117536348</v>
      </c>
      <c r="U432" s="39" t="str">
        <f t="shared" si="88"/>
        <v>clays</v>
      </c>
      <c r="V432" s="107">
        <f t="shared" si="89"/>
        <v>15.726628439543619</v>
      </c>
      <c r="W432" s="107">
        <f t="shared" si="90"/>
        <v>19.840989160190912</v>
      </c>
      <c r="X432" s="107">
        <f t="shared" si="91"/>
        <v>30</v>
      </c>
    </row>
    <row r="433" spans="1:24" x14ac:dyDescent="0.2">
      <c r="A433">
        <v>8.6</v>
      </c>
      <c r="B433">
        <v>0.28399999999999997</v>
      </c>
      <c r="C433">
        <v>-2</v>
      </c>
      <c r="D433">
        <v>216</v>
      </c>
      <c r="E433" s="102">
        <v>0.6</v>
      </c>
      <c r="F433" s="102">
        <f t="shared" si="79"/>
        <v>2</v>
      </c>
      <c r="G433" s="102">
        <f t="shared" si="80"/>
        <v>370.4</v>
      </c>
      <c r="H433" s="102">
        <f>+A434-A433</f>
        <v>1.9999999999999574E-2</v>
      </c>
      <c r="I433" s="102">
        <f>+A433+H433/2</f>
        <v>8.61</v>
      </c>
      <c r="J433" s="102">
        <f t="shared" si="81"/>
        <v>19</v>
      </c>
      <c r="K433" s="102">
        <f t="shared" si="82"/>
        <v>163.58999999999997</v>
      </c>
      <c r="L433" s="102">
        <f t="shared" si="83"/>
        <v>39.612779999999994</v>
      </c>
      <c r="M433" s="105">
        <f t="shared" si="84"/>
        <v>123.97721999999999</v>
      </c>
      <c r="N433" s="105">
        <f>AVERAGE(B433:B434)*1000</f>
        <v>284</v>
      </c>
      <c r="O433" s="105">
        <f>AVERAGE(G433:G434)</f>
        <v>370.2</v>
      </c>
      <c r="P433" s="105">
        <f>AVERAGE(F433:F434)</f>
        <v>2</v>
      </c>
      <c r="Q433" s="105">
        <f>AVERAGE(D433:D434)</f>
        <v>215.5</v>
      </c>
      <c r="R433" s="106">
        <f t="shared" si="85"/>
        <v>1.6665158325053588</v>
      </c>
      <c r="S433" s="105">
        <f t="shared" si="86"/>
        <v>0.9680073568559121</v>
      </c>
      <c r="T433" s="105">
        <f t="shared" si="87"/>
        <v>3.4648066650239717</v>
      </c>
      <c r="U433" s="39" t="str">
        <f t="shared" si="88"/>
        <v>clays</v>
      </c>
      <c r="V433" s="107">
        <f t="shared" si="89"/>
        <v>15.927700273202371</v>
      </c>
      <c r="W433" s="107">
        <f t="shared" si="90"/>
        <v>20.039903883685142</v>
      </c>
      <c r="X433" s="107">
        <f t="shared" si="91"/>
        <v>30</v>
      </c>
    </row>
    <row r="434" spans="1:24" x14ac:dyDescent="0.2">
      <c r="A434">
        <v>8.6199999999999992</v>
      </c>
      <c r="B434">
        <v>0.28399999999999997</v>
      </c>
      <c r="C434">
        <v>-2</v>
      </c>
      <c r="D434">
        <v>215</v>
      </c>
      <c r="E434" s="102">
        <v>0.6</v>
      </c>
      <c r="F434" s="102">
        <f t="shared" si="79"/>
        <v>2</v>
      </c>
      <c r="G434" s="102">
        <f t="shared" si="80"/>
        <v>370</v>
      </c>
      <c r="H434" s="102">
        <f>+A435-A434</f>
        <v>2.000000000000135E-2</v>
      </c>
      <c r="I434" s="102">
        <f>+A434+H434/2</f>
        <v>8.629999999999999</v>
      </c>
      <c r="J434" s="102">
        <f t="shared" si="81"/>
        <v>19</v>
      </c>
      <c r="K434" s="102">
        <f t="shared" si="82"/>
        <v>163.96999999999997</v>
      </c>
      <c r="L434" s="102">
        <f t="shared" si="83"/>
        <v>39.808979999999991</v>
      </c>
      <c r="M434" s="105">
        <f t="shared" si="84"/>
        <v>124.16101999999998</v>
      </c>
      <c r="N434" s="105">
        <f>AVERAGE(B434:B435)*1000</f>
        <v>284</v>
      </c>
      <c r="O434" s="105">
        <f>AVERAGE(G434:G435)</f>
        <v>369.4</v>
      </c>
      <c r="P434" s="105">
        <f>AVERAGE(F434:F435)</f>
        <v>2</v>
      </c>
      <c r="Q434" s="105">
        <f>AVERAGE(D434:D435)</f>
        <v>213.5</v>
      </c>
      <c r="R434" s="106">
        <f t="shared" si="85"/>
        <v>1.6545450415919589</v>
      </c>
      <c r="S434" s="105">
        <f t="shared" si="86"/>
        <v>0.97356763861169249</v>
      </c>
      <c r="T434" s="105">
        <f t="shared" si="87"/>
        <v>3.4686077300924021</v>
      </c>
      <c r="U434" s="39" t="str">
        <f t="shared" si="88"/>
        <v>clays</v>
      </c>
      <c r="V434" s="107">
        <f t="shared" si="89"/>
        <v>15.896414294988562</v>
      </c>
      <c r="W434" s="107">
        <f t="shared" si="90"/>
        <v>20.00546453875705</v>
      </c>
      <c r="X434" s="107">
        <f t="shared" si="91"/>
        <v>30</v>
      </c>
    </row>
    <row r="435" spans="1:24" x14ac:dyDescent="0.2">
      <c r="A435">
        <v>8.64</v>
      </c>
      <c r="B435">
        <v>0.28399999999999997</v>
      </c>
      <c r="C435">
        <v>-2</v>
      </c>
      <c r="D435">
        <v>212</v>
      </c>
      <c r="E435" s="102">
        <v>0.6</v>
      </c>
      <c r="F435" s="102">
        <f t="shared" si="79"/>
        <v>2</v>
      </c>
      <c r="G435" s="102">
        <f t="shared" si="80"/>
        <v>368.8</v>
      </c>
      <c r="H435" s="102">
        <f>+A436-A435</f>
        <v>1.9999999999999574E-2</v>
      </c>
      <c r="I435" s="102">
        <f>+A435+H435/2</f>
        <v>8.65</v>
      </c>
      <c r="J435" s="102">
        <f t="shared" si="81"/>
        <v>19</v>
      </c>
      <c r="K435" s="102">
        <f t="shared" si="82"/>
        <v>164.35</v>
      </c>
      <c r="L435" s="102">
        <f t="shared" si="83"/>
        <v>40.005180000000003</v>
      </c>
      <c r="M435" s="105">
        <f t="shared" si="84"/>
        <v>124.34482</v>
      </c>
      <c r="N435" s="105">
        <f>AVERAGE(B435:B436)*1000</f>
        <v>293.5</v>
      </c>
      <c r="O435" s="105">
        <f>AVERAGE(G435:G436)</f>
        <v>378.5</v>
      </c>
      <c r="P435" s="105">
        <f>AVERAGE(F435:F436)</f>
        <v>2</v>
      </c>
      <c r="Q435" s="105">
        <f>AVERAGE(D435:D436)</f>
        <v>212.5</v>
      </c>
      <c r="R435" s="106">
        <f t="shared" si="85"/>
        <v>1.7222269492207236</v>
      </c>
      <c r="S435" s="105">
        <f t="shared" si="86"/>
        <v>0.93392481905206637</v>
      </c>
      <c r="T435" s="105">
        <f t="shared" si="87"/>
        <v>3.4460142026874112</v>
      </c>
      <c r="U435" s="39" t="str">
        <f t="shared" si="88"/>
        <v>clays</v>
      </c>
      <c r="V435" s="107">
        <f t="shared" si="89"/>
        <v>16.092451030299738</v>
      </c>
      <c r="W435" s="107">
        <f t="shared" si="90"/>
        <v>20.196994188153425</v>
      </c>
      <c r="X435" s="107">
        <f t="shared" si="91"/>
        <v>30</v>
      </c>
    </row>
    <row r="436" spans="1:24" x14ac:dyDescent="0.2">
      <c r="A436">
        <v>8.66</v>
      </c>
      <c r="B436">
        <v>0.30299999999999999</v>
      </c>
      <c r="C436">
        <v>-2</v>
      </c>
      <c r="D436">
        <v>213</v>
      </c>
      <c r="E436" s="102">
        <v>0.6</v>
      </c>
      <c r="F436" s="102">
        <f t="shared" si="79"/>
        <v>2</v>
      </c>
      <c r="G436" s="102">
        <f t="shared" si="80"/>
        <v>388.2</v>
      </c>
      <c r="H436" s="102">
        <f>+A437-A436</f>
        <v>1.9999999999999574E-2</v>
      </c>
      <c r="I436" s="102">
        <f>+A436+H436/2</f>
        <v>8.67</v>
      </c>
      <c r="J436" s="102">
        <f t="shared" si="81"/>
        <v>19</v>
      </c>
      <c r="K436" s="102">
        <f t="shared" si="82"/>
        <v>164.73</v>
      </c>
      <c r="L436" s="102">
        <f t="shared" si="83"/>
        <v>40.20138</v>
      </c>
      <c r="M436" s="105">
        <f t="shared" si="84"/>
        <v>124.52861999999999</v>
      </c>
      <c r="N436" s="105">
        <f>AVERAGE(B436:B437)*1000</f>
        <v>303</v>
      </c>
      <c r="O436" s="105">
        <f>AVERAGE(G436:G437)</f>
        <v>388.2</v>
      </c>
      <c r="P436" s="105">
        <f>AVERAGE(F436:F437)</f>
        <v>2</v>
      </c>
      <c r="Q436" s="105">
        <f>AVERAGE(D436:D437)</f>
        <v>213</v>
      </c>
      <c r="R436" s="106">
        <f t="shared" si="85"/>
        <v>1.7945272339804297</v>
      </c>
      <c r="S436" s="105">
        <f t="shared" si="86"/>
        <v>0.89497471696424569</v>
      </c>
      <c r="T436" s="105">
        <f t="shared" si="87"/>
        <v>3.4228814952369255</v>
      </c>
      <c r="U436" s="39" t="str">
        <f t="shared" si="88"/>
        <v>clays</v>
      </c>
      <c r="V436" s="107">
        <f t="shared" si="89"/>
        <v>16.296402634497273</v>
      </c>
      <c r="W436" s="107">
        <f t="shared" si="90"/>
        <v>20.393450589921553</v>
      </c>
      <c r="X436" s="107">
        <f t="shared" si="91"/>
        <v>30</v>
      </c>
    </row>
    <row r="437" spans="1:24" x14ac:dyDescent="0.2">
      <c r="A437">
        <v>8.68</v>
      </c>
      <c r="B437">
        <v>0.30299999999999999</v>
      </c>
      <c r="C437">
        <v>-2</v>
      </c>
      <c r="D437">
        <v>213</v>
      </c>
      <c r="E437" s="102">
        <v>0.6</v>
      </c>
      <c r="F437" s="102">
        <f t="shared" si="79"/>
        <v>2</v>
      </c>
      <c r="G437" s="102">
        <f t="shared" si="80"/>
        <v>388.2</v>
      </c>
      <c r="H437" s="102">
        <f>+A438-A437</f>
        <v>1.9999999999999574E-2</v>
      </c>
      <c r="I437" s="102">
        <f>+A437+H437/2</f>
        <v>8.69</v>
      </c>
      <c r="J437" s="102">
        <f t="shared" si="81"/>
        <v>19</v>
      </c>
      <c r="K437" s="102">
        <f t="shared" si="82"/>
        <v>165.10999999999999</v>
      </c>
      <c r="L437" s="102">
        <f t="shared" si="83"/>
        <v>40.397579999999998</v>
      </c>
      <c r="M437" s="105">
        <f t="shared" si="84"/>
        <v>124.71241999999998</v>
      </c>
      <c r="N437" s="105">
        <f>AVERAGE(B437:B438)*1000</f>
        <v>303</v>
      </c>
      <c r="O437" s="105">
        <f>AVERAGE(G437:G438)</f>
        <v>386.79999999999995</v>
      </c>
      <c r="P437" s="105">
        <f>AVERAGE(F437:F438)</f>
        <v>2</v>
      </c>
      <c r="Q437" s="105">
        <f>AVERAGE(D437:D438)</f>
        <v>209.5</v>
      </c>
      <c r="R437" s="106">
        <f t="shared" si="85"/>
        <v>1.7776096398418058</v>
      </c>
      <c r="S437" s="105">
        <f t="shared" si="86"/>
        <v>0.90216067481618478</v>
      </c>
      <c r="T437" s="105">
        <f t="shared" si="87"/>
        <v>3.4279360932125718</v>
      </c>
      <c r="U437" s="39" t="str">
        <f t="shared" si="88"/>
        <v>clays</v>
      </c>
      <c r="V437" s="107">
        <f t="shared" si="89"/>
        <v>16.252889228826394</v>
      </c>
      <c r="W437" s="107">
        <f t="shared" si="90"/>
        <v>20.348200364240157</v>
      </c>
      <c r="X437" s="107">
        <f t="shared" si="91"/>
        <v>30</v>
      </c>
    </row>
    <row r="438" spans="1:24" x14ac:dyDescent="0.2">
      <c r="A438">
        <v>8.6999999999999993</v>
      </c>
      <c r="B438">
        <v>0.30299999999999999</v>
      </c>
      <c r="C438">
        <v>-2</v>
      </c>
      <c r="D438">
        <v>206</v>
      </c>
      <c r="E438" s="102">
        <v>0.6</v>
      </c>
      <c r="F438" s="102">
        <f t="shared" si="79"/>
        <v>2</v>
      </c>
      <c r="G438" s="102">
        <f t="shared" si="80"/>
        <v>385.4</v>
      </c>
      <c r="H438" s="102">
        <f>+A439-A438</f>
        <v>2.000000000000135E-2</v>
      </c>
      <c r="I438" s="102">
        <f>+A438+H438/2</f>
        <v>8.7100000000000009</v>
      </c>
      <c r="J438" s="102">
        <f t="shared" si="81"/>
        <v>19</v>
      </c>
      <c r="K438" s="102">
        <f t="shared" si="82"/>
        <v>165.49</v>
      </c>
      <c r="L438" s="102">
        <f t="shared" si="83"/>
        <v>40.59378000000001</v>
      </c>
      <c r="M438" s="105">
        <f t="shared" si="84"/>
        <v>124.89622</v>
      </c>
      <c r="N438" s="105">
        <f>AVERAGE(B438:B439)*1000</f>
        <v>293.5</v>
      </c>
      <c r="O438" s="105">
        <f>AVERAGE(G438:G439)</f>
        <v>376.29999999999995</v>
      </c>
      <c r="P438" s="105">
        <f>AVERAGE(F438:F439)</f>
        <v>2</v>
      </c>
      <c r="Q438" s="105">
        <f>AVERAGE(D438:D439)</f>
        <v>207</v>
      </c>
      <c r="R438" s="106">
        <f t="shared" si="85"/>
        <v>1.6878813466092084</v>
      </c>
      <c r="S438" s="105">
        <f t="shared" si="86"/>
        <v>0.94872159764717079</v>
      </c>
      <c r="T438" s="105">
        <f t="shared" si="87"/>
        <v>3.4565839699347851</v>
      </c>
      <c r="U438" s="39" t="str">
        <f t="shared" si="88"/>
        <v>clays</v>
      </c>
      <c r="V438" s="107">
        <f t="shared" si="89"/>
        <v>16.004552479008044</v>
      </c>
      <c r="W438" s="107">
        <f t="shared" si="90"/>
        <v>20.100761050278003</v>
      </c>
      <c r="X438" s="107">
        <f t="shared" si="91"/>
        <v>30</v>
      </c>
    </row>
    <row r="439" spans="1:24" x14ac:dyDescent="0.2">
      <c r="A439">
        <v>8.7200000000000006</v>
      </c>
      <c r="B439">
        <v>0.28399999999999997</v>
      </c>
      <c r="C439">
        <v>-2</v>
      </c>
      <c r="D439">
        <v>208</v>
      </c>
      <c r="E439" s="102">
        <v>0.6</v>
      </c>
      <c r="F439" s="102">
        <f t="shared" si="79"/>
        <v>2</v>
      </c>
      <c r="G439" s="102">
        <f t="shared" si="80"/>
        <v>367.2</v>
      </c>
      <c r="H439" s="102">
        <f>+A440-A439</f>
        <v>1.9999999999999574E-2</v>
      </c>
      <c r="I439" s="102">
        <f>+A439+H439/2</f>
        <v>8.73</v>
      </c>
      <c r="J439" s="102">
        <f t="shared" si="81"/>
        <v>19</v>
      </c>
      <c r="K439" s="102">
        <f t="shared" si="82"/>
        <v>165.87</v>
      </c>
      <c r="L439" s="102">
        <f t="shared" si="83"/>
        <v>40.789980000000007</v>
      </c>
      <c r="M439" s="105">
        <f t="shared" si="84"/>
        <v>125.08001999999999</v>
      </c>
      <c r="N439" s="105">
        <f>AVERAGE(B439:B440)*1000</f>
        <v>284</v>
      </c>
      <c r="O439" s="105">
        <f>AVERAGE(G439:G440)</f>
        <v>366.79999999999995</v>
      </c>
      <c r="P439" s="105">
        <f>AVERAGE(F439:F440)</f>
        <v>2</v>
      </c>
      <c r="Q439" s="105">
        <f>AVERAGE(D439:D440)</f>
        <v>207</v>
      </c>
      <c r="R439" s="106">
        <f t="shared" si="85"/>
        <v>1.6064116395248416</v>
      </c>
      <c r="S439" s="105">
        <f t="shared" si="86"/>
        <v>0.99537152242074378</v>
      </c>
      <c r="T439" s="105">
        <f t="shared" si="87"/>
        <v>3.4839802711349162</v>
      </c>
      <c r="U439" s="39" t="str">
        <f t="shared" si="88"/>
        <v>clays</v>
      </c>
      <c r="V439" s="107">
        <f t="shared" si="89"/>
        <v>15.772387866958512</v>
      </c>
      <c r="W439" s="107">
        <f t="shared" si="90"/>
        <v>19.864425264527817</v>
      </c>
      <c r="X439" s="107">
        <f t="shared" si="91"/>
        <v>30</v>
      </c>
    </row>
    <row r="440" spans="1:24" x14ac:dyDescent="0.2">
      <c r="A440">
        <v>8.74</v>
      </c>
      <c r="B440">
        <v>0.28399999999999997</v>
      </c>
      <c r="C440">
        <v>-2</v>
      </c>
      <c r="D440">
        <v>206</v>
      </c>
      <c r="E440" s="102">
        <v>0.6</v>
      </c>
      <c r="F440" s="102">
        <f t="shared" si="79"/>
        <v>2</v>
      </c>
      <c r="G440" s="102">
        <f t="shared" si="80"/>
        <v>366.4</v>
      </c>
      <c r="H440" s="102">
        <f>+A441-A440</f>
        <v>1.9999999999999574E-2</v>
      </c>
      <c r="I440" s="102">
        <f>+A440+H440/2</f>
        <v>8.75</v>
      </c>
      <c r="J440" s="102">
        <f t="shared" si="81"/>
        <v>19</v>
      </c>
      <c r="K440" s="102">
        <f t="shared" si="82"/>
        <v>166.25</v>
      </c>
      <c r="L440" s="102">
        <f t="shared" si="83"/>
        <v>40.986180000000004</v>
      </c>
      <c r="M440" s="105">
        <f t="shared" si="84"/>
        <v>125.26382</v>
      </c>
      <c r="N440" s="105">
        <f>AVERAGE(B440:B441)*1000</f>
        <v>284</v>
      </c>
      <c r="O440" s="105">
        <f>AVERAGE(G440:G441)</f>
        <v>367.2</v>
      </c>
      <c r="P440" s="105">
        <f>AVERAGE(F440:F441)</f>
        <v>2</v>
      </c>
      <c r="Q440" s="105">
        <f>AVERAGE(D440:D441)</f>
        <v>208</v>
      </c>
      <c r="R440" s="106">
        <f t="shared" si="85"/>
        <v>1.6042142096576648</v>
      </c>
      <c r="S440" s="105">
        <f t="shared" si="86"/>
        <v>0.99527245583478485</v>
      </c>
      <c r="T440" s="105">
        <f t="shared" si="87"/>
        <v>3.4845221400562973</v>
      </c>
      <c r="U440" s="39" t="str">
        <f t="shared" si="88"/>
        <v>clays</v>
      </c>
      <c r="V440" s="107">
        <f t="shared" si="89"/>
        <v>15.769134667373518</v>
      </c>
      <c r="W440" s="107">
        <f t="shared" si="90"/>
        <v>19.857885947612793</v>
      </c>
      <c r="X440" s="107">
        <f t="shared" si="91"/>
        <v>30</v>
      </c>
    </row>
    <row r="441" spans="1:24" x14ac:dyDescent="0.2">
      <c r="A441">
        <v>8.76</v>
      </c>
      <c r="B441">
        <v>0.28399999999999997</v>
      </c>
      <c r="C441">
        <v>-2</v>
      </c>
      <c r="D441">
        <v>210</v>
      </c>
      <c r="E441" s="102">
        <v>0.6</v>
      </c>
      <c r="F441" s="102">
        <f t="shared" si="79"/>
        <v>2</v>
      </c>
      <c r="G441" s="102">
        <f t="shared" si="80"/>
        <v>368</v>
      </c>
      <c r="H441" s="102">
        <f>+A442-A441</f>
        <v>1.9999999999999574E-2</v>
      </c>
      <c r="I441" s="102">
        <f>+A441+H441/2</f>
        <v>8.77</v>
      </c>
      <c r="J441" s="102">
        <f t="shared" si="81"/>
        <v>19</v>
      </c>
      <c r="K441" s="102">
        <f t="shared" si="82"/>
        <v>166.63</v>
      </c>
      <c r="L441" s="102">
        <f t="shared" si="83"/>
        <v>41.182379999999995</v>
      </c>
      <c r="M441" s="105">
        <f t="shared" si="84"/>
        <v>125.44762</v>
      </c>
      <c r="N441" s="105">
        <f>AVERAGE(B441:B442)*1000</f>
        <v>274.49999999999994</v>
      </c>
      <c r="O441" s="105">
        <f>AVERAGE(G441:G442)</f>
        <v>358.5</v>
      </c>
      <c r="P441" s="105">
        <f>AVERAGE(F441:F442)</f>
        <v>2</v>
      </c>
      <c r="Q441" s="105">
        <f>AVERAGE(D441:D442)</f>
        <v>210</v>
      </c>
      <c r="R441" s="106">
        <f t="shared" si="85"/>
        <v>1.5294829826185623</v>
      </c>
      <c r="S441" s="105">
        <f t="shared" si="86"/>
        <v>1.042372439672695</v>
      </c>
      <c r="T441" s="105">
        <f t="shared" si="87"/>
        <v>3.510971035518347</v>
      </c>
      <c r="U441" s="39" t="str">
        <f t="shared" si="88"/>
        <v>clays</v>
      </c>
      <c r="V441" s="107">
        <f t="shared" si="89"/>
        <v>15.550181847147645</v>
      </c>
      <c r="W441" s="107">
        <f t="shared" si="90"/>
        <v>19.629991142153916</v>
      </c>
      <c r="X441" s="107">
        <f t="shared" si="91"/>
        <v>30</v>
      </c>
    </row>
    <row r="442" spans="1:24" x14ac:dyDescent="0.2">
      <c r="A442">
        <v>8.7799999999999994</v>
      </c>
      <c r="B442">
        <v>0.26500000000000001</v>
      </c>
      <c r="C442">
        <v>-2</v>
      </c>
      <c r="D442">
        <v>210</v>
      </c>
      <c r="E442" s="102">
        <v>0.6</v>
      </c>
      <c r="F442" s="102">
        <f t="shared" si="79"/>
        <v>2</v>
      </c>
      <c r="G442" s="102">
        <f t="shared" si="80"/>
        <v>349</v>
      </c>
      <c r="H442" s="102">
        <f>+A443-A442</f>
        <v>2.000000000000135E-2</v>
      </c>
      <c r="I442" s="102">
        <f>+A442+H442/2</f>
        <v>8.7899999999999991</v>
      </c>
      <c r="J442" s="102">
        <f t="shared" si="81"/>
        <v>19</v>
      </c>
      <c r="K442" s="102">
        <f t="shared" si="82"/>
        <v>167.01</v>
      </c>
      <c r="L442" s="102">
        <f t="shared" si="83"/>
        <v>41.378579999999992</v>
      </c>
      <c r="M442" s="105">
        <f t="shared" si="84"/>
        <v>125.63141999999999</v>
      </c>
      <c r="N442" s="105">
        <f>AVERAGE(B442:B443)*1000</f>
        <v>274.49999999999994</v>
      </c>
      <c r="O442" s="105">
        <f>AVERAGE(G442:G443)</f>
        <v>358.5</v>
      </c>
      <c r="P442" s="105">
        <f>AVERAGE(F442:F443)</f>
        <v>2</v>
      </c>
      <c r="Q442" s="105">
        <f>AVERAGE(D442:D443)</f>
        <v>210</v>
      </c>
      <c r="R442" s="106">
        <f t="shared" si="85"/>
        <v>1.5242206129644957</v>
      </c>
      <c r="S442" s="105">
        <f t="shared" si="86"/>
        <v>1.0444409629745677</v>
      </c>
      <c r="T442" s="105">
        <f t="shared" si="87"/>
        <v>3.5126753156580564</v>
      </c>
      <c r="U442" s="39" t="str">
        <f t="shared" si="88"/>
        <v>clays</v>
      </c>
      <c r="V442" s="107">
        <f t="shared" si="89"/>
        <v>15.537568882070317</v>
      </c>
      <c r="W442" s="107">
        <f t="shared" si="90"/>
        <v>19.613526136153109</v>
      </c>
      <c r="X442" s="107">
        <f t="shared" si="91"/>
        <v>30</v>
      </c>
    </row>
    <row r="443" spans="1:24" x14ac:dyDescent="0.2">
      <c r="A443">
        <v>8.8000000000000007</v>
      </c>
      <c r="B443">
        <v>0.28399999999999997</v>
      </c>
      <c r="C443">
        <v>-2</v>
      </c>
      <c r="D443">
        <v>210</v>
      </c>
      <c r="E443" s="102">
        <v>0.6</v>
      </c>
      <c r="F443" s="102">
        <f t="shared" si="79"/>
        <v>2</v>
      </c>
      <c r="G443" s="102">
        <f t="shared" si="80"/>
        <v>368</v>
      </c>
      <c r="H443" s="102">
        <f>+A444-A443</f>
        <v>1.9999999999999574E-2</v>
      </c>
      <c r="I443" s="102">
        <f>+A443+H443/2</f>
        <v>8.81</v>
      </c>
      <c r="J443" s="102">
        <f t="shared" si="81"/>
        <v>19</v>
      </c>
      <c r="K443" s="102">
        <f t="shared" si="82"/>
        <v>167.39000000000001</v>
      </c>
      <c r="L443" s="102">
        <f t="shared" si="83"/>
        <v>41.574780000000004</v>
      </c>
      <c r="M443" s="105">
        <f t="shared" si="84"/>
        <v>125.81522000000001</v>
      </c>
      <c r="N443" s="105">
        <f>AVERAGE(B443:B444)*1000</f>
        <v>284</v>
      </c>
      <c r="O443" s="105">
        <f>AVERAGE(G443:G444)</f>
        <v>369</v>
      </c>
      <c r="P443" s="105">
        <f>AVERAGE(F443:F444)</f>
        <v>2</v>
      </c>
      <c r="Q443" s="105">
        <f>AVERAGE(D443:D444)</f>
        <v>212.5</v>
      </c>
      <c r="R443" s="106">
        <f t="shared" si="85"/>
        <v>1.6024293404247909</v>
      </c>
      <c r="S443" s="105">
        <f t="shared" si="86"/>
        <v>0.99201428500570421</v>
      </c>
      <c r="T443" s="105">
        <f t="shared" si="87"/>
        <v>3.4844776901037489</v>
      </c>
      <c r="U443" s="39" t="str">
        <f t="shared" si="88"/>
        <v>clays</v>
      </c>
      <c r="V443" s="107">
        <f t="shared" si="89"/>
        <v>15.77341310061273</v>
      </c>
      <c r="W443" s="107">
        <f t="shared" si="90"/>
        <v>19.852567771024887</v>
      </c>
      <c r="X443" s="107">
        <f t="shared" si="91"/>
        <v>30</v>
      </c>
    </row>
    <row r="444" spans="1:24" x14ac:dyDescent="0.2">
      <c r="A444">
        <v>8.82</v>
      </c>
      <c r="B444">
        <v>0.28399999999999997</v>
      </c>
      <c r="C444">
        <v>-2</v>
      </c>
      <c r="D444">
        <v>215</v>
      </c>
      <c r="E444" s="102">
        <v>0.6</v>
      </c>
      <c r="F444" s="102">
        <f t="shared" si="79"/>
        <v>2</v>
      </c>
      <c r="G444" s="102">
        <f t="shared" si="80"/>
        <v>370</v>
      </c>
      <c r="H444" s="102">
        <f>+A445-A444</f>
        <v>1.9999999999999574E-2</v>
      </c>
      <c r="I444" s="102">
        <f>+A444+H444/2</f>
        <v>8.83</v>
      </c>
      <c r="J444" s="102">
        <f t="shared" si="81"/>
        <v>19</v>
      </c>
      <c r="K444" s="102">
        <f t="shared" si="82"/>
        <v>167.77</v>
      </c>
      <c r="L444" s="102">
        <f t="shared" si="83"/>
        <v>41.770980000000002</v>
      </c>
      <c r="M444" s="105">
        <f t="shared" si="84"/>
        <v>125.99902</v>
      </c>
      <c r="N444" s="105">
        <f>AVERAGE(B444:B445)*1000</f>
        <v>284</v>
      </c>
      <c r="O444" s="105">
        <f>AVERAGE(G444:G445)</f>
        <v>369.6</v>
      </c>
      <c r="P444" s="105">
        <f>AVERAGE(F444:F445)</f>
        <v>2</v>
      </c>
      <c r="Q444" s="105">
        <f>AVERAGE(D444:D445)</f>
        <v>214</v>
      </c>
      <c r="R444" s="106">
        <f t="shared" si="85"/>
        <v>1.6018378555642736</v>
      </c>
      <c r="S444" s="105">
        <f t="shared" si="86"/>
        <v>0.9909329633850269</v>
      </c>
      <c r="T444" s="105">
        <f t="shared" si="87"/>
        <v>3.4844626091583333</v>
      </c>
      <c r="U444" s="39" t="str">
        <f t="shared" si="88"/>
        <v>clays</v>
      </c>
      <c r="V444" s="107">
        <f t="shared" si="89"/>
        <v>15.774830414073495</v>
      </c>
      <c r="W444" s="107">
        <f t="shared" si="90"/>
        <v>19.850804082430376</v>
      </c>
      <c r="X444" s="107">
        <f t="shared" si="91"/>
        <v>30</v>
      </c>
    </row>
    <row r="445" spans="1:24" x14ac:dyDescent="0.2">
      <c r="A445">
        <v>8.84</v>
      </c>
      <c r="B445">
        <v>0.28399999999999997</v>
      </c>
      <c r="C445">
        <v>-2</v>
      </c>
      <c r="D445">
        <v>213</v>
      </c>
      <c r="E445" s="102">
        <v>0.6</v>
      </c>
      <c r="F445" s="102">
        <f t="shared" si="79"/>
        <v>2</v>
      </c>
      <c r="G445" s="102">
        <f t="shared" si="80"/>
        <v>369.2</v>
      </c>
      <c r="H445" s="102">
        <f>+A446-A445</f>
        <v>1.9999999999999574E-2</v>
      </c>
      <c r="I445" s="102">
        <f>+A445+H445/2</f>
        <v>8.85</v>
      </c>
      <c r="J445" s="102">
        <f t="shared" si="81"/>
        <v>19</v>
      </c>
      <c r="K445" s="102">
        <f t="shared" si="82"/>
        <v>168.15</v>
      </c>
      <c r="L445" s="102">
        <f t="shared" si="83"/>
        <v>41.967179999999999</v>
      </c>
      <c r="M445" s="105">
        <f t="shared" si="84"/>
        <v>126.18282000000001</v>
      </c>
      <c r="N445" s="105">
        <f>AVERAGE(B445:B446)*1000</f>
        <v>284</v>
      </c>
      <c r="O445" s="105">
        <f>AVERAGE(G445:G446)</f>
        <v>369.79999999999995</v>
      </c>
      <c r="P445" s="105">
        <f>AVERAGE(F445:F446)</f>
        <v>2</v>
      </c>
      <c r="Q445" s="105">
        <f>AVERAGE(D445:D446)</f>
        <v>214.5</v>
      </c>
      <c r="R445" s="106">
        <f t="shared" si="85"/>
        <v>1.5980780901869203</v>
      </c>
      <c r="S445" s="105">
        <f t="shared" si="86"/>
        <v>0.99181750557897375</v>
      </c>
      <c r="T445" s="105">
        <f t="shared" si="87"/>
        <v>3.4855542303195985</v>
      </c>
      <c r="U445" s="39" t="str">
        <f t="shared" si="88"/>
        <v>clays</v>
      </c>
      <c r="V445" s="107">
        <f t="shared" si="89"/>
        <v>15.766950628190578</v>
      </c>
      <c r="W445" s="107">
        <f t="shared" si="90"/>
        <v>19.839577970561912</v>
      </c>
      <c r="X445" s="107">
        <f t="shared" si="91"/>
        <v>30</v>
      </c>
    </row>
    <row r="446" spans="1:24" x14ac:dyDescent="0.2">
      <c r="A446">
        <v>8.86</v>
      </c>
      <c r="B446">
        <v>0.28399999999999997</v>
      </c>
      <c r="C446">
        <v>-2</v>
      </c>
      <c r="D446">
        <v>216</v>
      </c>
      <c r="E446" s="102">
        <v>0.6</v>
      </c>
      <c r="F446" s="102">
        <f t="shared" si="79"/>
        <v>2</v>
      </c>
      <c r="G446" s="102">
        <f t="shared" si="80"/>
        <v>370.4</v>
      </c>
      <c r="H446" s="102">
        <f>+A447-A446</f>
        <v>2.000000000000135E-2</v>
      </c>
      <c r="I446" s="102">
        <f>+A446+H446/2</f>
        <v>8.870000000000001</v>
      </c>
      <c r="J446" s="102">
        <f t="shared" si="81"/>
        <v>19</v>
      </c>
      <c r="K446" s="102">
        <f t="shared" si="82"/>
        <v>168.53000000000003</v>
      </c>
      <c r="L446" s="102">
        <f t="shared" si="83"/>
        <v>42.163380000000011</v>
      </c>
      <c r="M446" s="105">
        <f t="shared" si="84"/>
        <v>126.36662000000001</v>
      </c>
      <c r="N446" s="105">
        <f>AVERAGE(B446:B447)*1000</f>
        <v>274.49999999999994</v>
      </c>
      <c r="O446" s="105">
        <f>AVERAGE(G446:G447)</f>
        <v>362.7</v>
      </c>
      <c r="P446" s="105">
        <f>AVERAGE(F446:F447)</f>
        <v>2</v>
      </c>
      <c r="Q446" s="105">
        <f>AVERAGE(D446:D447)</f>
        <v>220.5</v>
      </c>
      <c r="R446" s="106">
        <f t="shared" si="85"/>
        <v>1.5365608417792604</v>
      </c>
      <c r="S446" s="105">
        <f t="shared" si="86"/>
        <v>1.0300252356182729</v>
      </c>
      <c r="T446" s="105">
        <f t="shared" si="87"/>
        <v>3.5072723487696105</v>
      </c>
      <c r="U446" s="39" t="str">
        <f t="shared" si="88"/>
        <v>clays</v>
      </c>
      <c r="V446" s="107">
        <f t="shared" si="89"/>
        <v>15.5876332571079</v>
      </c>
      <c r="W446" s="107">
        <f t="shared" si="90"/>
        <v>19.652047374189998</v>
      </c>
      <c r="X446" s="107">
        <f t="shared" si="91"/>
        <v>30</v>
      </c>
    </row>
    <row r="447" spans="1:24" x14ac:dyDescent="0.2">
      <c r="A447">
        <v>8.8800000000000008</v>
      </c>
      <c r="B447">
        <v>0.26500000000000001</v>
      </c>
      <c r="C447">
        <v>-2</v>
      </c>
      <c r="D447">
        <v>225</v>
      </c>
      <c r="E447" s="102">
        <v>0.6</v>
      </c>
      <c r="F447" s="102">
        <f t="shared" si="79"/>
        <v>2</v>
      </c>
      <c r="G447" s="102">
        <f t="shared" si="80"/>
        <v>355</v>
      </c>
      <c r="H447" s="102">
        <f>+A448-A447</f>
        <v>1.9999999999999574E-2</v>
      </c>
      <c r="I447" s="102">
        <f>+A447+H447/2</f>
        <v>8.89</v>
      </c>
      <c r="J447" s="102">
        <f t="shared" si="81"/>
        <v>19</v>
      </c>
      <c r="K447" s="102">
        <f t="shared" si="82"/>
        <v>168.91000000000003</v>
      </c>
      <c r="L447" s="102">
        <f t="shared" si="83"/>
        <v>42.359580000000008</v>
      </c>
      <c r="M447" s="105">
        <f t="shared" si="84"/>
        <v>126.55042000000002</v>
      </c>
      <c r="N447" s="105">
        <f>AVERAGE(B447:B448)*1000</f>
        <v>274.49999999999994</v>
      </c>
      <c r="O447" s="105">
        <f>AVERAGE(G447:G448)</f>
        <v>364.9</v>
      </c>
      <c r="P447" s="105">
        <f>AVERAGE(F447:F448)</f>
        <v>2</v>
      </c>
      <c r="Q447" s="105">
        <f>AVERAGE(D447:D448)</f>
        <v>226</v>
      </c>
      <c r="R447" s="106">
        <f t="shared" si="85"/>
        <v>1.5487107826271926</v>
      </c>
      <c r="S447" s="105">
        <f t="shared" si="86"/>
        <v>1.0204602275626311</v>
      </c>
      <c r="T447" s="105">
        <f t="shared" si="87"/>
        <v>3.5026467850974816</v>
      </c>
      <c r="U447" s="39" t="str">
        <f t="shared" si="88"/>
        <v>clays</v>
      </c>
      <c r="V447" s="107">
        <f t="shared" si="89"/>
        <v>15.627184573612421</v>
      </c>
      <c r="W447" s="107">
        <f t="shared" si="90"/>
        <v>19.689673542670526</v>
      </c>
      <c r="X447" s="107">
        <f t="shared" si="91"/>
        <v>30</v>
      </c>
    </row>
    <row r="448" spans="1:24" x14ac:dyDescent="0.2">
      <c r="A448">
        <v>8.9</v>
      </c>
      <c r="B448">
        <v>0.28399999999999997</v>
      </c>
      <c r="C448">
        <v>-2</v>
      </c>
      <c r="D448">
        <v>227</v>
      </c>
      <c r="E448" s="102">
        <v>0.6</v>
      </c>
      <c r="F448" s="102">
        <f t="shared" si="79"/>
        <v>2</v>
      </c>
      <c r="G448" s="102">
        <f t="shared" si="80"/>
        <v>374.8</v>
      </c>
      <c r="H448" s="102">
        <f>+A449-A448</f>
        <v>1.9999999999999574E-2</v>
      </c>
      <c r="I448" s="102">
        <f>+A448+H448/2</f>
        <v>8.91</v>
      </c>
      <c r="J448" s="102">
        <f t="shared" si="81"/>
        <v>19</v>
      </c>
      <c r="K448" s="102">
        <f t="shared" si="82"/>
        <v>169.29</v>
      </c>
      <c r="L448" s="102">
        <f t="shared" si="83"/>
        <v>42.555780000000006</v>
      </c>
      <c r="M448" s="105">
        <f t="shared" si="84"/>
        <v>126.73421999999999</v>
      </c>
      <c r="N448" s="105">
        <f>AVERAGE(B448:B449)*1000</f>
        <v>293.5</v>
      </c>
      <c r="O448" s="105">
        <f>AVERAGE(G448:G449)</f>
        <v>384.70000000000005</v>
      </c>
      <c r="P448" s="105">
        <f>AVERAGE(F448:F449)</f>
        <v>2</v>
      </c>
      <c r="Q448" s="105">
        <f>AVERAGE(D448:D449)</f>
        <v>228</v>
      </c>
      <c r="R448" s="106">
        <f t="shared" si="85"/>
        <v>1.6996987869574616</v>
      </c>
      <c r="S448" s="105">
        <f t="shared" si="86"/>
        <v>0.92846200269253965</v>
      </c>
      <c r="T448" s="105">
        <f t="shared" si="87"/>
        <v>3.4505033616662137</v>
      </c>
      <c r="U448" s="39" t="str">
        <f t="shared" si="88"/>
        <v>clays</v>
      </c>
      <c r="V448" s="107">
        <f t="shared" si="89"/>
        <v>16.068577767653629</v>
      </c>
      <c r="W448" s="107">
        <f t="shared" si="90"/>
        <v>20.13409160911344</v>
      </c>
      <c r="X448" s="107">
        <f t="shared" si="91"/>
        <v>30</v>
      </c>
    </row>
    <row r="449" spans="1:24" x14ac:dyDescent="0.2">
      <c r="A449">
        <v>8.92</v>
      </c>
      <c r="B449">
        <v>0.30299999999999999</v>
      </c>
      <c r="C449">
        <v>-2</v>
      </c>
      <c r="D449">
        <v>229</v>
      </c>
      <c r="E449" s="102">
        <v>0.6</v>
      </c>
      <c r="F449" s="102">
        <f t="shared" si="79"/>
        <v>2</v>
      </c>
      <c r="G449" s="102">
        <f t="shared" si="80"/>
        <v>394.6</v>
      </c>
      <c r="H449" s="102">
        <f>+A450-A449</f>
        <v>1.9999999999999574E-2</v>
      </c>
      <c r="I449" s="102">
        <f>+A449+H449/2</f>
        <v>8.93</v>
      </c>
      <c r="J449" s="102">
        <f t="shared" si="81"/>
        <v>19</v>
      </c>
      <c r="K449" s="102">
        <f t="shared" si="82"/>
        <v>169.67</v>
      </c>
      <c r="L449" s="102">
        <f t="shared" si="83"/>
        <v>42.751979999999996</v>
      </c>
      <c r="M449" s="105">
        <f t="shared" si="84"/>
        <v>126.91801999999998</v>
      </c>
      <c r="N449" s="105">
        <f>AVERAGE(B449:B450)*1000</f>
        <v>312.5</v>
      </c>
      <c r="O449" s="105">
        <f>AVERAGE(G449:G450)</f>
        <v>404.3</v>
      </c>
      <c r="P449" s="105">
        <f>AVERAGE(F449:F450)</f>
        <v>2</v>
      </c>
      <c r="Q449" s="105">
        <f>AVERAGE(D449:D450)</f>
        <v>229.5</v>
      </c>
      <c r="R449" s="106">
        <f t="shared" si="85"/>
        <v>1.8486736556400742</v>
      </c>
      <c r="S449" s="105">
        <f t="shared" si="86"/>
        <v>0.85240591569705482</v>
      </c>
      <c r="T449" s="105">
        <f t="shared" si="87"/>
        <v>3.4035410247638977</v>
      </c>
      <c r="U449" s="39" t="str">
        <f t="shared" si="88"/>
        <v>clays</v>
      </c>
      <c r="V449" s="107">
        <f t="shared" si="89"/>
        <v>16.48118374639628</v>
      </c>
      <c r="W449" s="107">
        <f t="shared" si="90"/>
        <v>20.535462776293205</v>
      </c>
      <c r="X449" s="107">
        <f t="shared" si="91"/>
        <v>30</v>
      </c>
    </row>
    <row r="450" spans="1:24" x14ac:dyDescent="0.2">
      <c r="A450">
        <v>8.94</v>
      </c>
      <c r="B450">
        <v>0.32200000000000001</v>
      </c>
      <c r="C450">
        <v>-2</v>
      </c>
      <c r="D450">
        <v>230</v>
      </c>
      <c r="E450" s="102">
        <v>0.6</v>
      </c>
      <c r="F450" s="102">
        <f t="shared" si="79"/>
        <v>2</v>
      </c>
      <c r="G450" s="102">
        <f t="shared" si="80"/>
        <v>414</v>
      </c>
      <c r="H450" s="102">
        <f>+A451-A450</f>
        <v>2.000000000000135E-2</v>
      </c>
      <c r="I450" s="102">
        <f>+A450+H450/2</f>
        <v>8.9499999999999993</v>
      </c>
      <c r="J450" s="102">
        <f t="shared" si="81"/>
        <v>19</v>
      </c>
      <c r="K450" s="102">
        <f t="shared" si="82"/>
        <v>170.04999999999998</v>
      </c>
      <c r="L450" s="102">
        <f t="shared" si="83"/>
        <v>42.948179999999994</v>
      </c>
      <c r="M450" s="105">
        <f t="shared" si="84"/>
        <v>127.10181999999999</v>
      </c>
      <c r="N450" s="105">
        <f>AVERAGE(B450:B451)*1000</f>
        <v>331.5</v>
      </c>
      <c r="O450" s="105">
        <f>AVERAGE(G450:G451)</f>
        <v>423.1</v>
      </c>
      <c r="P450" s="105">
        <f>AVERAGE(F450:F451)</f>
        <v>2</v>
      </c>
      <c r="Q450" s="105">
        <f>AVERAGE(D450:D451)</f>
        <v>229</v>
      </c>
      <c r="R450" s="106">
        <f t="shared" si="85"/>
        <v>1.9909234973975987</v>
      </c>
      <c r="S450" s="105">
        <f t="shared" si="86"/>
        <v>0.79035763683066562</v>
      </c>
      <c r="T450" s="105">
        <f t="shared" si="87"/>
        <v>3.3622053219628758</v>
      </c>
      <c r="U450" s="39" t="str">
        <f t="shared" si="88"/>
        <v>clays</v>
      </c>
      <c r="V450" s="107">
        <f t="shared" si="89"/>
        <v>16.85600240049741</v>
      </c>
      <c r="W450" s="107">
        <f t="shared" si="90"/>
        <v>20.889600295127991</v>
      </c>
      <c r="X450" s="107">
        <f t="shared" si="91"/>
        <v>30</v>
      </c>
    </row>
    <row r="451" spans="1:24" x14ac:dyDescent="0.2">
      <c r="A451">
        <v>8.9600000000000009</v>
      </c>
      <c r="B451">
        <v>0.34100000000000003</v>
      </c>
      <c r="C451">
        <v>-2</v>
      </c>
      <c r="D451">
        <v>228</v>
      </c>
      <c r="E451" s="102">
        <v>0.6</v>
      </c>
      <c r="F451" s="102">
        <f t="shared" si="79"/>
        <v>2</v>
      </c>
      <c r="G451" s="102">
        <f t="shared" si="80"/>
        <v>432.2</v>
      </c>
      <c r="H451" s="102">
        <f>+A452-A451</f>
        <v>1.9999999999999574E-2</v>
      </c>
      <c r="I451" s="102">
        <f>+A451+H451/2</f>
        <v>8.9700000000000006</v>
      </c>
      <c r="J451" s="102">
        <f t="shared" si="81"/>
        <v>19</v>
      </c>
      <c r="K451" s="102">
        <f t="shared" si="82"/>
        <v>170.43</v>
      </c>
      <c r="L451" s="102">
        <f t="shared" si="83"/>
        <v>43.144380000000005</v>
      </c>
      <c r="M451" s="105">
        <f t="shared" si="84"/>
        <v>127.28561999999999</v>
      </c>
      <c r="N451" s="105">
        <f>AVERAGE(B451:B452)*1000</f>
        <v>341</v>
      </c>
      <c r="O451" s="105">
        <f>AVERAGE(G451:G452)</f>
        <v>431.6</v>
      </c>
      <c r="P451" s="105">
        <f>AVERAGE(F451:F452)</f>
        <v>2</v>
      </c>
      <c r="Q451" s="105">
        <f>AVERAGE(D451:D452)</f>
        <v>226.5</v>
      </c>
      <c r="R451" s="106">
        <f t="shared" si="85"/>
        <v>2.0518421483903682</v>
      </c>
      <c r="S451" s="105">
        <f t="shared" si="86"/>
        <v>0.76578473791017343</v>
      </c>
      <c r="T451" s="105">
        <f t="shared" si="87"/>
        <v>3.3453111174805268</v>
      </c>
      <c r="U451" s="39" t="str">
        <f t="shared" si="88"/>
        <v>clays</v>
      </c>
      <c r="V451" s="107">
        <f t="shared" si="89"/>
        <v>17.012679447142311</v>
      </c>
      <c r="W451" s="107">
        <f t="shared" si="90"/>
        <v>21.033583414054238</v>
      </c>
      <c r="X451" s="107">
        <f t="shared" si="91"/>
        <v>30</v>
      </c>
    </row>
    <row r="452" spans="1:24" x14ac:dyDescent="0.2">
      <c r="A452">
        <v>8.98</v>
      </c>
      <c r="B452">
        <v>0.34100000000000003</v>
      </c>
      <c r="C452">
        <v>-2</v>
      </c>
      <c r="D452">
        <v>225</v>
      </c>
      <c r="E452" s="102">
        <v>0.6</v>
      </c>
      <c r="F452" s="102">
        <f t="shared" ref="F452:F515" si="92">IF(C452=0,1,ABS(C452))</f>
        <v>2</v>
      </c>
      <c r="G452" s="102">
        <f t="shared" ref="G452:G515" si="93">+B452*1000+D452*(1-E452)</f>
        <v>431</v>
      </c>
      <c r="H452" s="102">
        <f>+A453-A452</f>
        <v>1.9999999999999574E-2</v>
      </c>
      <c r="I452" s="102">
        <f>+A452+H452/2</f>
        <v>8.99</v>
      </c>
      <c r="J452" s="102">
        <f t="shared" ref="J452:J515" si="94">IF(I452&lt;$B$1,17,19)</f>
        <v>19</v>
      </c>
      <c r="K452" s="102">
        <f t="shared" ref="K452:K515" si="95">+J452*I452</f>
        <v>170.81</v>
      </c>
      <c r="L452" s="102">
        <f t="shared" ref="L452:L515" si="96">IF(I452&lt;$B$1,0,9.81*(I452-$B$1))</f>
        <v>43.340580000000003</v>
      </c>
      <c r="M452" s="105">
        <f t="shared" ref="M452:M515" si="97">+K452-L452</f>
        <v>127.46942</v>
      </c>
      <c r="N452" s="105">
        <f>AVERAGE(B452:B453)*1000</f>
        <v>388.5</v>
      </c>
      <c r="O452" s="105">
        <f>AVERAGE(G452:G453)</f>
        <v>478.9</v>
      </c>
      <c r="P452" s="105">
        <f>AVERAGE(F452:F453)</f>
        <v>1.5</v>
      </c>
      <c r="Q452" s="105">
        <f>AVERAGE(D452:D453)</f>
        <v>226</v>
      </c>
      <c r="R452" s="106">
        <f t="shared" ref="R452:R515" si="98">(O452-K452)/M452</f>
        <v>2.4169718509741394</v>
      </c>
      <c r="S452" s="105">
        <f t="shared" ref="S452:S515" si="99">+P452/(O452-K452)*100</f>
        <v>0.48687071959492356</v>
      </c>
      <c r="T452" s="105">
        <f t="shared" ref="T452:T515" si="100">+SQRT((3.47-LOG(R452))^2+(1.22+LOG(S452))^2)</f>
        <v>3.2173423514629413</v>
      </c>
      <c r="U452" s="39" t="str">
        <f t="shared" ref="U452:U515" si="101">(IF(T452&lt;1.31, "gravelly sand to dense sand", IF(T452&lt;2.05, "sands", IF(T452&lt;2.6, "sand mixtures", IF(T452&lt;2.95, "silt mixtures", IF(T452&lt;3.6, "clays","organic clay"))))))</f>
        <v>clays</v>
      </c>
      <c r="V452" s="107">
        <f t="shared" ref="V452:V515" si="102">DEGREES(ATAN(0.373*(LOG(O452/M452)+0.29)))</f>
        <v>17.878916499485008</v>
      </c>
      <c r="W452" s="107">
        <f t="shared" ref="W452:W515" si="103">17.6+11*LOG(R452)</f>
        <v>21.815987517158671</v>
      </c>
      <c r="X452" s="107">
        <f t="shared" ref="X452:X515" si="104">IF(N452/100&lt;20, 30,IF(N452/100&lt;40,30+5/20*(N452/100-20),IF(N452/100&lt;120, 35+5/80*(N452/100-40), IF(N452/100&lt;200, 40+5/80*(N452/100-120),45))))</f>
        <v>30</v>
      </c>
    </row>
    <row r="453" spans="1:24" x14ac:dyDescent="0.2">
      <c r="A453">
        <v>9</v>
      </c>
      <c r="B453">
        <v>0.436</v>
      </c>
      <c r="C453">
        <v>-1</v>
      </c>
      <c r="D453">
        <v>227</v>
      </c>
      <c r="E453" s="102">
        <v>0.6</v>
      </c>
      <c r="F453" s="102">
        <f t="shared" si="92"/>
        <v>1</v>
      </c>
      <c r="G453" s="102">
        <f t="shared" si="93"/>
        <v>526.79999999999995</v>
      </c>
      <c r="H453" s="102">
        <f>+A454-A453</f>
        <v>1.9999999999999574E-2</v>
      </c>
      <c r="I453" s="102">
        <f>+A453+H453/2</f>
        <v>9.01</v>
      </c>
      <c r="J453" s="102">
        <f t="shared" si="94"/>
        <v>19</v>
      </c>
      <c r="K453" s="102">
        <f t="shared" si="95"/>
        <v>171.19</v>
      </c>
      <c r="L453" s="102">
        <f t="shared" si="96"/>
        <v>43.53678</v>
      </c>
      <c r="M453" s="105">
        <f t="shared" si="97"/>
        <v>127.65322</v>
      </c>
      <c r="N453" s="105">
        <f>AVERAGE(B453:B454)*1000</f>
        <v>464.5</v>
      </c>
      <c r="O453" s="105">
        <f>AVERAGE(G453:G454)</f>
        <v>555.9</v>
      </c>
      <c r="P453" s="105">
        <f>AVERAGE(F453:F454)</f>
        <v>1.5</v>
      </c>
      <c r="Q453" s="105">
        <f>AVERAGE(D453:D454)</f>
        <v>228.5</v>
      </c>
      <c r="R453" s="106">
        <f t="shared" si="98"/>
        <v>3.0137116791883507</v>
      </c>
      <c r="S453" s="105">
        <f t="shared" si="99"/>
        <v>0.38990408359543555</v>
      </c>
      <c r="T453" s="105">
        <f t="shared" si="100"/>
        <v>3.0988909566190941</v>
      </c>
      <c r="U453" s="39" t="str">
        <f t="shared" si="101"/>
        <v>clays</v>
      </c>
      <c r="V453" s="107">
        <f t="shared" si="102"/>
        <v>19.111400977728707</v>
      </c>
      <c r="W453" s="107">
        <f t="shared" si="103"/>
        <v>22.870118712702627</v>
      </c>
      <c r="X453" s="107">
        <f t="shared" si="104"/>
        <v>30</v>
      </c>
    </row>
    <row r="454" spans="1:24" x14ac:dyDescent="0.2">
      <c r="A454">
        <v>9.02</v>
      </c>
      <c r="B454">
        <v>0.49299999999999999</v>
      </c>
      <c r="C454">
        <v>-2</v>
      </c>
      <c r="D454">
        <v>230</v>
      </c>
      <c r="E454" s="102">
        <v>0.6</v>
      </c>
      <c r="F454" s="102">
        <f t="shared" si="92"/>
        <v>2</v>
      </c>
      <c r="G454" s="102">
        <f t="shared" si="93"/>
        <v>585</v>
      </c>
      <c r="H454" s="102">
        <f>+A455-A454</f>
        <v>1.9999999999999574E-2</v>
      </c>
      <c r="I454" s="102">
        <f>+A454+H454/2</f>
        <v>9.0299999999999994</v>
      </c>
      <c r="J454" s="102">
        <f t="shared" si="94"/>
        <v>19</v>
      </c>
      <c r="K454" s="102">
        <f t="shared" si="95"/>
        <v>171.57</v>
      </c>
      <c r="L454" s="102">
        <f t="shared" si="96"/>
        <v>43.732979999999998</v>
      </c>
      <c r="M454" s="105">
        <f t="shared" si="97"/>
        <v>127.83702</v>
      </c>
      <c r="N454" s="105">
        <f>AVERAGE(B454:B455)*1000</f>
        <v>284.5</v>
      </c>
      <c r="O454" s="105">
        <f>AVERAGE(G454:G455)</f>
        <v>371.5</v>
      </c>
      <c r="P454" s="105">
        <f>AVERAGE(F454:F455)</f>
        <v>2</v>
      </c>
      <c r="Q454" s="105">
        <f>AVERAGE(D454:D455)</f>
        <v>217.5</v>
      </c>
      <c r="R454" s="106">
        <f t="shared" si="98"/>
        <v>1.563944466164809</v>
      </c>
      <c r="S454" s="105">
        <f t="shared" si="99"/>
        <v>1.0003501225428899</v>
      </c>
      <c r="T454" s="105">
        <f t="shared" si="100"/>
        <v>3.4956396961578009</v>
      </c>
      <c r="U454" s="39" t="str">
        <f t="shared" si="101"/>
        <v>clays</v>
      </c>
      <c r="V454" s="107">
        <f t="shared" si="102"/>
        <v>15.694391919428879</v>
      </c>
      <c r="W454" s="107">
        <f t="shared" si="103"/>
        <v>19.736434604804725</v>
      </c>
      <c r="X454" s="107">
        <f t="shared" si="104"/>
        <v>30</v>
      </c>
    </row>
    <row r="455" spans="1:24" x14ac:dyDescent="0.2">
      <c r="A455">
        <v>9.0399999999999991</v>
      </c>
      <c r="B455">
        <v>7.5999999999999998E-2</v>
      </c>
      <c r="C455">
        <v>-2</v>
      </c>
      <c r="D455">
        <v>205</v>
      </c>
      <c r="E455" s="102">
        <v>0.6</v>
      </c>
      <c r="F455" s="102">
        <f t="shared" si="92"/>
        <v>2</v>
      </c>
      <c r="G455" s="102">
        <f t="shared" si="93"/>
        <v>158</v>
      </c>
      <c r="H455" s="102">
        <f>+A456-A455</f>
        <v>2.000000000000135E-2</v>
      </c>
      <c r="I455" s="102">
        <f>+A455+H455/2</f>
        <v>9.0500000000000007</v>
      </c>
      <c r="J455" s="102">
        <f t="shared" si="94"/>
        <v>19</v>
      </c>
      <c r="K455" s="102">
        <f t="shared" si="95"/>
        <v>171.95000000000002</v>
      </c>
      <c r="L455" s="102">
        <f t="shared" si="96"/>
        <v>43.929180000000009</v>
      </c>
      <c r="M455" s="105">
        <f t="shared" si="97"/>
        <v>128.02082000000001</v>
      </c>
      <c r="N455" s="105">
        <f>AVERAGE(B455:B456)*1000</f>
        <v>76</v>
      </c>
      <c r="O455" s="105">
        <f>AVERAGE(G455:G456)</f>
        <v>134.6</v>
      </c>
      <c r="P455" s="105">
        <f>AVERAGE(F455:F456)</f>
        <v>2</v>
      </c>
      <c r="Q455" s="105">
        <f>AVERAGE(D455:D456)</f>
        <v>146.5</v>
      </c>
      <c r="R455" s="106">
        <f t="shared" si="98"/>
        <v>-0.29174942013338157</v>
      </c>
      <c r="S455" s="105">
        <f t="shared" si="99"/>
        <v>-5.3547523427041464</v>
      </c>
      <c r="T455" s="105" t="e">
        <f t="shared" si="100"/>
        <v>#NUM!</v>
      </c>
      <c r="U455" s="39" t="e">
        <f t="shared" si="101"/>
        <v>#NUM!</v>
      </c>
      <c r="V455" s="107">
        <f t="shared" si="102"/>
        <v>6.6330274705067227</v>
      </c>
      <c r="W455" s="107" t="e">
        <f t="shared" si="103"/>
        <v>#NUM!</v>
      </c>
      <c r="X455" s="107">
        <f t="shared" si="104"/>
        <v>30</v>
      </c>
    </row>
    <row r="456" spans="1:24" x14ac:dyDescent="0.2">
      <c r="A456">
        <v>9.06</v>
      </c>
      <c r="B456">
        <v>7.5999999999999998E-2</v>
      </c>
      <c r="C456">
        <v>-2</v>
      </c>
      <c r="D456">
        <v>88</v>
      </c>
      <c r="E456" s="102">
        <v>0.6</v>
      </c>
      <c r="F456" s="102">
        <f t="shared" si="92"/>
        <v>2</v>
      </c>
      <c r="G456" s="102">
        <f t="shared" si="93"/>
        <v>111.2</v>
      </c>
      <c r="H456" s="102">
        <f>+A457-A456</f>
        <v>1.9999999999999574E-2</v>
      </c>
      <c r="I456" s="102">
        <f>+A456+H456/2</f>
        <v>9.07</v>
      </c>
      <c r="J456" s="102">
        <f t="shared" si="94"/>
        <v>19</v>
      </c>
      <c r="K456" s="102">
        <f t="shared" si="95"/>
        <v>172.33</v>
      </c>
      <c r="L456" s="102">
        <f t="shared" si="96"/>
        <v>44.125380000000007</v>
      </c>
      <c r="M456" s="105">
        <f t="shared" si="97"/>
        <v>128.20462000000001</v>
      </c>
      <c r="N456" s="105">
        <f>AVERAGE(B456:B457)*1000</f>
        <v>246.5</v>
      </c>
      <c r="O456" s="105">
        <f>AVERAGE(G456:G457)</f>
        <v>269.5</v>
      </c>
      <c r="P456" s="105">
        <f>AVERAGE(F456:F457)</f>
        <v>3</v>
      </c>
      <c r="Q456" s="105">
        <f>AVERAGE(D456:D457)</f>
        <v>57.5</v>
      </c>
      <c r="R456" s="106">
        <f t="shared" si="98"/>
        <v>0.75792900443057343</v>
      </c>
      <c r="S456" s="105">
        <f t="shared" si="99"/>
        <v>3.0873726458783577</v>
      </c>
      <c r="T456" s="105">
        <f t="shared" si="100"/>
        <v>3.9766143943123531</v>
      </c>
      <c r="U456" s="39" t="str">
        <f t="shared" si="101"/>
        <v>organic clay</v>
      </c>
      <c r="V456" s="107">
        <f t="shared" si="102"/>
        <v>12.872220248323448</v>
      </c>
      <c r="W456" s="107">
        <f t="shared" si="103"/>
        <v>16.275913796637639</v>
      </c>
      <c r="X456" s="107">
        <f t="shared" si="104"/>
        <v>30</v>
      </c>
    </row>
    <row r="457" spans="1:24" x14ac:dyDescent="0.2">
      <c r="A457">
        <v>9.08</v>
      </c>
      <c r="B457">
        <v>0.41699999999999998</v>
      </c>
      <c r="C457">
        <v>4</v>
      </c>
      <c r="D457">
        <v>27</v>
      </c>
      <c r="E457" s="102">
        <v>0.6</v>
      </c>
      <c r="F457" s="102">
        <f t="shared" si="92"/>
        <v>4</v>
      </c>
      <c r="G457" s="102">
        <f t="shared" si="93"/>
        <v>427.8</v>
      </c>
      <c r="H457" s="102">
        <f>+A458-A457</f>
        <v>1.9999999999999574E-2</v>
      </c>
      <c r="I457" s="102">
        <f>+A457+H457/2</f>
        <v>9.09</v>
      </c>
      <c r="J457" s="102">
        <f t="shared" si="94"/>
        <v>19</v>
      </c>
      <c r="K457" s="102">
        <f t="shared" si="95"/>
        <v>172.71</v>
      </c>
      <c r="L457" s="102">
        <f t="shared" si="96"/>
        <v>44.321579999999997</v>
      </c>
      <c r="M457" s="105">
        <f t="shared" si="97"/>
        <v>128.38842</v>
      </c>
      <c r="N457" s="105">
        <f>AVERAGE(B457:B458)*1000</f>
        <v>407.5</v>
      </c>
      <c r="O457" s="105">
        <f>AVERAGE(G457:G458)</f>
        <v>421.5</v>
      </c>
      <c r="P457" s="105">
        <f>AVERAGE(F457:F458)</f>
        <v>4</v>
      </c>
      <c r="Q457" s="105">
        <f>AVERAGE(D457:D458)</f>
        <v>35</v>
      </c>
      <c r="R457" s="106">
        <f t="shared" si="98"/>
        <v>1.9377915858766701</v>
      </c>
      <c r="S457" s="105">
        <f t="shared" si="99"/>
        <v>1.6077816632501307</v>
      </c>
      <c r="T457" s="105">
        <f t="shared" si="100"/>
        <v>3.4876436131013437</v>
      </c>
      <c r="U457" s="39" t="str">
        <f t="shared" si="101"/>
        <v>clays</v>
      </c>
      <c r="V457" s="107">
        <f t="shared" si="102"/>
        <v>16.738100379715672</v>
      </c>
      <c r="W457" s="107">
        <f t="shared" si="103"/>
        <v>20.760377723969086</v>
      </c>
      <c r="X457" s="107">
        <f t="shared" si="104"/>
        <v>30</v>
      </c>
    </row>
    <row r="458" spans="1:24" x14ac:dyDescent="0.2">
      <c r="A458">
        <v>9.1</v>
      </c>
      <c r="B458">
        <v>0.39800000000000002</v>
      </c>
      <c r="C458">
        <v>4</v>
      </c>
      <c r="D458">
        <v>43</v>
      </c>
      <c r="E458" s="102">
        <v>0.6</v>
      </c>
      <c r="F458" s="102">
        <f t="shared" si="92"/>
        <v>4</v>
      </c>
      <c r="G458" s="102">
        <f t="shared" si="93"/>
        <v>415.2</v>
      </c>
      <c r="H458" s="102">
        <f>+A459-A458</f>
        <v>1.9999999999999574E-2</v>
      </c>
      <c r="I458" s="102">
        <f>+A458+H458/2</f>
        <v>9.11</v>
      </c>
      <c r="J458" s="102">
        <f t="shared" si="94"/>
        <v>19</v>
      </c>
      <c r="K458" s="102">
        <f t="shared" si="95"/>
        <v>173.08999999999997</v>
      </c>
      <c r="L458" s="102">
        <f t="shared" si="96"/>
        <v>44.517779999999995</v>
      </c>
      <c r="M458" s="105">
        <f t="shared" si="97"/>
        <v>128.57221999999999</v>
      </c>
      <c r="N458" s="105">
        <f>AVERAGE(B458:B459)*1000</f>
        <v>398</v>
      </c>
      <c r="O458" s="105">
        <f>AVERAGE(G458:G459)</f>
        <v>419.4</v>
      </c>
      <c r="P458" s="105">
        <f>AVERAGE(F458:F459)</f>
        <v>4.5</v>
      </c>
      <c r="Q458" s="105">
        <f>AVERAGE(D458:D459)</f>
        <v>53.5</v>
      </c>
      <c r="R458" s="106">
        <f t="shared" si="98"/>
        <v>1.9157326520456754</v>
      </c>
      <c r="S458" s="105">
        <f t="shared" si="99"/>
        <v>1.8269660184320573</v>
      </c>
      <c r="T458" s="105">
        <f t="shared" si="100"/>
        <v>3.5152146399172057</v>
      </c>
      <c r="U458" s="39" t="str">
        <f t="shared" si="101"/>
        <v>clays</v>
      </c>
      <c r="V458" s="107">
        <f t="shared" si="102"/>
        <v>16.68339557450178</v>
      </c>
      <c r="W458" s="107">
        <f t="shared" si="103"/>
        <v>20.705683916328347</v>
      </c>
      <c r="X458" s="107">
        <f t="shared" si="104"/>
        <v>30</v>
      </c>
    </row>
    <row r="459" spans="1:24" x14ac:dyDescent="0.2">
      <c r="A459">
        <v>9.1199999999999992</v>
      </c>
      <c r="B459">
        <v>0.39800000000000002</v>
      </c>
      <c r="C459">
        <v>5</v>
      </c>
      <c r="D459">
        <v>64</v>
      </c>
      <c r="E459" s="102">
        <v>0.6</v>
      </c>
      <c r="F459" s="102">
        <f t="shared" si="92"/>
        <v>5</v>
      </c>
      <c r="G459" s="102">
        <f t="shared" si="93"/>
        <v>423.6</v>
      </c>
      <c r="H459" s="102">
        <f>+A460-A459</f>
        <v>2.000000000000135E-2</v>
      </c>
      <c r="I459" s="102">
        <f>+A459+H459/2</f>
        <v>9.129999999999999</v>
      </c>
      <c r="J459" s="102">
        <f t="shared" si="94"/>
        <v>19</v>
      </c>
      <c r="K459" s="102">
        <f t="shared" si="95"/>
        <v>173.46999999999997</v>
      </c>
      <c r="L459" s="102">
        <f t="shared" si="96"/>
        <v>44.713979999999992</v>
      </c>
      <c r="M459" s="105">
        <f t="shared" si="97"/>
        <v>128.75601999999998</v>
      </c>
      <c r="N459" s="105">
        <f>AVERAGE(B459:B460)*1000</f>
        <v>388.5</v>
      </c>
      <c r="O459" s="105">
        <f>AVERAGE(G459:G460)</f>
        <v>418.3</v>
      </c>
      <c r="P459" s="105">
        <f>AVERAGE(F459:F460)</f>
        <v>5.5</v>
      </c>
      <c r="Q459" s="105">
        <f>AVERAGE(D459:D460)</f>
        <v>74.5</v>
      </c>
      <c r="R459" s="106">
        <f t="shared" si="98"/>
        <v>1.9015033238834198</v>
      </c>
      <c r="S459" s="105">
        <f t="shared" si="99"/>
        <v>2.2464567250745411</v>
      </c>
      <c r="T459" s="105">
        <f t="shared" si="100"/>
        <v>3.5568901488401745</v>
      </c>
      <c r="U459" s="39" t="str">
        <f t="shared" si="101"/>
        <v>clays</v>
      </c>
      <c r="V459" s="107">
        <f t="shared" si="102"/>
        <v>16.648856912352858</v>
      </c>
      <c r="W459" s="107">
        <f t="shared" si="103"/>
        <v>20.670067977984921</v>
      </c>
      <c r="X459" s="107">
        <f t="shared" si="104"/>
        <v>30</v>
      </c>
    </row>
    <row r="460" spans="1:24" x14ac:dyDescent="0.2">
      <c r="A460">
        <v>9.14</v>
      </c>
      <c r="B460">
        <v>0.379</v>
      </c>
      <c r="C460">
        <v>6</v>
      </c>
      <c r="D460">
        <v>85</v>
      </c>
      <c r="E460" s="102">
        <v>0.6</v>
      </c>
      <c r="F460" s="102">
        <f t="shared" si="92"/>
        <v>6</v>
      </c>
      <c r="G460" s="102">
        <f t="shared" si="93"/>
        <v>413</v>
      </c>
      <c r="H460" s="102">
        <f>+A461-A460</f>
        <v>1.9999999999999574E-2</v>
      </c>
      <c r="I460" s="102">
        <f>+A460+H460/2</f>
        <v>9.15</v>
      </c>
      <c r="J460" s="102">
        <f t="shared" si="94"/>
        <v>19</v>
      </c>
      <c r="K460" s="102">
        <f t="shared" si="95"/>
        <v>173.85</v>
      </c>
      <c r="L460" s="102">
        <f t="shared" si="96"/>
        <v>44.910180000000004</v>
      </c>
      <c r="M460" s="105">
        <f t="shared" si="97"/>
        <v>128.93982</v>
      </c>
      <c r="N460" s="105">
        <f>AVERAGE(B460:B461)*1000</f>
        <v>398</v>
      </c>
      <c r="O460" s="105">
        <f>AVERAGE(G460:G461)</f>
        <v>435.8</v>
      </c>
      <c r="P460" s="105">
        <f>AVERAGE(F460:F461)</f>
        <v>6</v>
      </c>
      <c r="Q460" s="105">
        <f>AVERAGE(D460:D461)</f>
        <v>94.5</v>
      </c>
      <c r="R460" s="106">
        <f t="shared" si="98"/>
        <v>2.0315679050893669</v>
      </c>
      <c r="S460" s="105">
        <f t="shared" si="99"/>
        <v>2.2905134567665582</v>
      </c>
      <c r="T460" s="105">
        <f t="shared" si="100"/>
        <v>3.534897228644212</v>
      </c>
      <c r="U460" s="39" t="str">
        <f t="shared" si="101"/>
        <v>clays</v>
      </c>
      <c r="V460" s="107">
        <f t="shared" si="102"/>
        <v>16.98527920930924</v>
      </c>
      <c r="W460" s="107">
        <f t="shared" si="103"/>
        <v>20.98614477501949</v>
      </c>
      <c r="X460" s="107">
        <f t="shared" si="104"/>
        <v>30</v>
      </c>
    </row>
    <row r="461" spans="1:24" x14ac:dyDescent="0.2">
      <c r="A461">
        <v>9.16</v>
      </c>
      <c r="B461">
        <v>0.41699999999999998</v>
      </c>
      <c r="C461">
        <v>6</v>
      </c>
      <c r="D461">
        <v>104</v>
      </c>
      <c r="E461" s="102">
        <v>0.6</v>
      </c>
      <c r="F461" s="102">
        <f t="shared" si="92"/>
        <v>6</v>
      </c>
      <c r="G461" s="102">
        <f t="shared" si="93"/>
        <v>458.6</v>
      </c>
      <c r="H461" s="102">
        <f>+A462-A461</f>
        <v>1.9999999999999574E-2</v>
      </c>
      <c r="I461" s="102">
        <f>+A461+H461/2</f>
        <v>9.17</v>
      </c>
      <c r="J461" s="102">
        <f t="shared" si="94"/>
        <v>19</v>
      </c>
      <c r="K461" s="102">
        <f t="shared" si="95"/>
        <v>174.23</v>
      </c>
      <c r="L461" s="102">
        <f t="shared" si="96"/>
        <v>45.106380000000001</v>
      </c>
      <c r="M461" s="105">
        <f t="shared" si="97"/>
        <v>129.12361999999999</v>
      </c>
      <c r="N461" s="105">
        <f>AVERAGE(B461:B462)*1000</f>
        <v>426.5</v>
      </c>
      <c r="O461" s="105">
        <f>AVERAGE(G461:G462)</f>
        <v>477.9</v>
      </c>
      <c r="P461" s="105">
        <f>AVERAGE(F461:F462)</f>
        <v>3.5</v>
      </c>
      <c r="Q461" s="105">
        <f>AVERAGE(D461:D462)</f>
        <v>128.5</v>
      </c>
      <c r="R461" s="106">
        <f t="shared" si="98"/>
        <v>2.3517773123151287</v>
      </c>
      <c r="S461" s="105">
        <f t="shared" si="99"/>
        <v>1.1525669312082196</v>
      </c>
      <c r="T461" s="105">
        <f t="shared" si="100"/>
        <v>3.3532094572682603</v>
      </c>
      <c r="U461" s="39" t="str">
        <f t="shared" si="101"/>
        <v>clays</v>
      </c>
      <c r="V461" s="107">
        <f t="shared" si="102"/>
        <v>17.752861723252579</v>
      </c>
      <c r="W461" s="107">
        <f t="shared" si="103"/>
        <v>21.685358160354518</v>
      </c>
      <c r="X461" s="107">
        <f t="shared" si="104"/>
        <v>30</v>
      </c>
    </row>
    <row r="462" spans="1:24" x14ac:dyDescent="0.2">
      <c r="A462">
        <v>9.18</v>
      </c>
      <c r="B462">
        <v>0.436</v>
      </c>
      <c r="C462">
        <v>0</v>
      </c>
      <c r="D462">
        <v>153</v>
      </c>
      <c r="E462" s="102">
        <v>0.6</v>
      </c>
      <c r="F462" s="102">
        <f t="shared" si="92"/>
        <v>1</v>
      </c>
      <c r="G462" s="102">
        <f t="shared" si="93"/>
        <v>497.2</v>
      </c>
      <c r="H462" s="102">
        <f>+A463-A462</f>
        <v>1.9999999999999574E-2</v>
      </c>
      <c r="I462" s="102">
        <f>+A462+H462/2</f>
        <v>9.19</v>
      </c>
      <c r="J462" s="102">
        <f t="shared" si="94"/>
        <v>19</v>
      </c>
      <c r="K462" s="102">
        <f t="shared" si="95"/>
        <v>174.60999999999999</v>
      </c>
      <c r="L462" s="102">
        <f t="shared" si="96"/>
        <v>45.302579999999999</v>
      </c>
      <c r="M462" s="105">
        <f t="shared" si="97"/>
        <v>129.30741999999998</v>
      </c>
      <c r="N462" s="105">
        <f>AVERAGE(B462:B463)*1000</f>
        <v>445.5</v>
      </c>
      <c r="O462" s="105">
        <f>AVERAGE(G462:G463)</f>
        <v>507.70000000000005</v>
      </c>
      <c r="P462" s="105">
        <f>AVERAGE(F462:F463)</f>
        <v>1.5</v>
      </c>
      <c r="Q462" s="105">
        <f>AVERAGE(D462:D463)</f>
        <v>155.5</v>
      </c>
      <c r="R462" s="106">
        <f t="shared" si="98"/>
        <v>2.5759542646508615</v>
      </c>
      <c r="S462" s="105">
        <f t="shared" si="99"/>
        <v>0.45032873998018547</v>
      </c>
      <c r="T462" s="105">
        <f t="shared" si="100"/>
        <v>3.1813383173264396</v>
      </c>
      <c r="U462" s="39" t="str">
        <f t="shared" si="101"/>
        <v>clays</v>
      </c>
      <c r="V462" s="107">
        <f t="shared" si="102"/>
        <v>18.248727671466924</v>
      </c>
      <c r="W462" s="107">
        <f t="shared" si="103"/>
        <v>22.120319627767795</v>
      </c>
      <c r="X462" s="107">
        <f t="shared" si="104"/>
        <v>30</v>
      </c>
    </row>
    <row r="463" spans="1:24" x14ac:dyDescent="0.2">
      <c r="A463">
        <v>9.1999999999999993</v>
      </c>
      <c r="B463">
        <v>0.45500000000000002</v>
      </c>
      <c r="C463">
        <v>-2</v>
      </c>
      <c r="D463">
        <v>158</v>
      </c>
      <c r="E463" s="102">
        <v>0.6</v>
      </c>
      <c r="F463" s="102">
        <f t="shared" si="92"/>
        <v>2</v>
      </c>
      <c r="G463" s="102">
        <f t="shared" si="93"/>
        <v>518.20000000000005</v>
      </c>
      <c r="H463" s="102">
        <f>+A464-A463</f>
        <v>2.000000000000135E-2</v>
      </c>
      <c r="I463" s="102">
        <f>+A463+H463/2</f>
        <v>9.2100000000000009</v>
      </c>
      <c r="J463" s="102">
        <f t="shared" si="94"/>
        <v>19</v>
      </c>
      <c r="K463" s="102">
        <f t="shared" si="95"/>
        <v>174.99</v>
      </c>
      <c r="L463" s="102">
        <f t="shared" si="96"/>
        <v>45.498780000000011</v>
      </c>
      <c r="M463" s="105">
        <f t="shared" si="97"/>
        <v>129.49122</v>
      </c>
      <c r="N463" s="105">
        <f>AVERAGE(B463:B464)*1000</f>
        <v>483</v>
      </c>
      <c r="O463" s="105">
        <f>AVERAGE(G463:G464)</f>
        <v>546.6</v>
      </c>
      <c r="P463" s="105">
        <f>AVERAGE(F463:F464)</f>
        <v>2</v>
      </c>
      <c r="Q463" s="105">
        <f>AVERAGE(D463:D464)</f>
        <v>159</v>
      </c>
      <c r="R463" s="106">
        <f t="shared" si="98"/>
        <v>2.8697698577556072</v>
      </c>
      <c r="S463" s="105">
        <f t="shared" si="99"/>
        <v>0.5381986491213907</v>
      </c>
      <c r="T463" s="105">
        <f t="shared" si="100"/>
        <v>3.158695476019707</v>
      </c>
      <c r="U463" s="39" t="str">
        <f t="shared" si="101"/>
        <v>clays</v>
      </c>
      <c r="V463" s="107">
        <f t="shared" si="102"/>
        <v>18.852733690030945</v>
      </c>
      <c r="W463" s="107">
        <f t="shared" si="103"/>
        <v>22.636317766980287</v>
      </c>
      <c r="X463" s="107">
        <f t="shared" si="104"/>
        <v>30</v>
      </c>
    </row>
    <row r="464" spans="1:24" x14ac:dyDescent="0.2">
      <c r="A464">
        <v>9.2200000000000006</v>
      </c>
      <c r="B464">
        <v>0.51100000000000001</v>
      </c>
      <c r="C464">
        <v>-2</v>
      </c>
      <c r="D464">
        <v>160</v>
      </c>
      <c r="E464" s="102">
        <v>0.6</v>
      </c>
      <c r="F464" s="102">
        <f t="shared" si="92"/>
        <v>2</v>
      </c>
      <c r="G464" s="102">
        <f t="shared" si="93"/>
        <v>575</v>
      </c>
      <c r="H464" s="102">
        <f>+A465-A464</f>
        <v>1.9999999999999574E-2</v>
      </c>
      <c r="I464" s="102">
        <f>+A464+H464/2</f>
        <v>9.23</v>
      </c>
      <c r="J464" s="102">
        <f t="shared" si="94"/>
        <v>19</v>
      </c>
      <c r="K464" s="102">
        <f t="shared" si="95"/>
        <v>175.37</v>
      </c>
      <c r="L464" s="102">
        <f t="shared" si="96"/>
        <v>45.694980000000008</v>
      </c>
      <c r="M464" s="105">
        <f t="shared" si="97"/>
        <v>129.67501999999999</v>
      </c>
      <c r="N464" s="105">
        <f>AVERAGE(B464:B465)*1000</f>
        <v>558.5</v>
      </c>
      <c r="O464" s="105">
        <f>AVERAGE(G464:G465)</f>
        <v>618.5</v>
      </c>
      <c r="P464" s="105">
        <f>AVERAGE(F464:F465)</f>
        <v>1.5</v>
      </c>
      <c r="Q464" s="105">
        <f>AVERAGE(D464:D465)</f>
        <v>150</v>
      </c>
      <c r="R464" s="106">
        <f t="shared" si="98"/>
        <v>3.4172348691367085</v>
      </c>
      <c r="S464" s="105">
        <f t="shared" si="99"/>
        <v>0.33850111705368624</v>
      </c>
      <c r="T464" s="105">
        <f t="shared" si="100"/>
        <v>3.0304860767537409</v>
      </c>
      <c r="U464" s="39" t="str">
        <f t="shared" si="101"/>
        <v>clays</v>
      </c>
      <c r="V464" s="107">
        <f t="shared" si="102"/>
        <v>19.861964968532046</v>
      </c>
      <c r="W464" s="107">
        <f t="shared" si="103"/>
        <v>23.470423121340307</v>
      </c>
      <c r="X464" s="107">
        <f t="shared" si="104"/>
        <v>30</v>
      </c>
    </row>
    <row r="465" spans="1:24" x14ac:dyDescent="0.2">
      <c r="A465">
        <v>9.24</v>
      </c>
      <c r="B465">
        <v>0.60599999999999998</v>
      </c>
      <c r="C465">
        <v>-1</v>
      </c>
      <c r="D465">
        <v>140</v>
      </c>
      <c r="E465" s="102">
        <v>0.6</v>
      </c>
      <c r="F465" s="102">
        <f t="shared" si="92"/>
        <v>1</v>
      </c>
      <c r="G465" s="102">
        <f t="shared" si="93"/>
        <v>662</v>
      </c>
      <c r="H465" s="102">
        <f>+A466-A465</f>
        <v>1.9999999999999574E-2</v>
      </c>
      <c r="I465" s="102">
        <f>+A465+H465/2</f>
        <v>9.25</v>
      </c>
      <c r="J465" s="102">
        <f t="shared" si="94"/>
        <v>19</v>
      </c>
      <c r="K465" s="102">
        <f t="shared" si="95"/>
        <v>175.75</v>
      </c>
      <c r="L465" s="102">
        <f t="shared" si="96"/>
        <v>45.891179999999999</v>
      </c>
      <c r="M465" s="105">
        <f t="shared" si="97"/>
        <v>129.85882000000001</v>
      </c>
      <c r="N465" s="105">
        <f>AVERAGE(B465:B466)*1000</f>
        <v>653.5</v>
      </c>
      <c r="O465" s="105">
        <f>AVERAGE(G465:G466)</f>
        <v>705.3</v>
      </c>
      <c r="P465" s="105">
        <f>AVERAGE(F465:F466)</f>
        <v>1</v>
      </c>
      <c r="Q465" s="105">
        <f>AVERAGE(D465:D466)</f>
        <v>129.5</v>
      </c>
      <c r="R465" s="106">
        <f t="shared" si="98"/>
        <v>4.0778901271396117</v>
      </c>
      <c r="S465" s="105">
        <f t="shared" si="99"/>
        <v>0.18883958077613069</v>
      </c>
      <c r="T465" s="105">
        <f t="shared" si="100"/>
        <v>2.9022779512669179</v>
      </c>
      <c r="U465" s="39" t="str">
        <f t="shared" si="101"/>
        <v>silt mixtures</v>
      </c>
      <c r="V465" s="107">
        <f t="shared" si="102"/>
        <v>20.921285747738871</v>
      </c>
      <c r="W465" s="107">
        <f t="shared" si="103"/>
        <v>24.314790721783424</v>
      </c>
      <c r="X465" s="107">
        <f t="shared" si="104"/>
        <v>30</v>
      </c>
    </row>
    <row r="466" spans="1:24" x14ac:dyDescent="0.2">
      <c r="A466">
        <v>9.26</v>
      </c>
      <c r="B466">
        <v>0.70099999999999996</v>
      </c>
      <c r="C466">
        <v>-1</v>
      </c>
      <c r="D466">
        <v>119</v>
      </c>
      <c r="E466" s="102">
        <v>0.6</v>
      </c>
      <c r="F466" s="102">
        <f t="shared" si="92"/>
        <v>1</v>
      </c>
      <c r="G466" s="102">
        <f t="shared" si="93"/>
        <v>748.6</v>
      </c>
      <c r="H466" s="102">
        <f>+A467-A466</f>
        <v>1.9999999999999574E-2</v>
      </c>
      <c r="I466" s="102">
        <f>+A466+H466/2</f>
        <v>9.27</v>
      </c>
      <c r="J466" s="102">
        <f t="shared" si="94"/>
        <v>19</v>
      </c>
      <c r="K466" s="102">
        <f t="shared" si="95"/>
        <v>176.13</v>
      </c>
      <c r="L466" s="102">
        <f t="shared" si="96"/>
        <v>46.087379999999996</v>
      </c>
      <c r="M466" s="105">
        <f t="shared" si="97"/>
        <v>130.04262</v>
      </c>
      <c r="N466" s="105">
        <f>AVERAGE(B466:B467)*1000</f>
        <v>606</v>
      </c>
      <c r="O466" s="105">
        <f>AVERAGE(G466:G467)</f>
        <v>651.20000000000005</v>
      </c>
      <c r="P466" s="105">
        <f>AVERAGE(F466:F467)</f>
        <v>1</v>
      </c>
      <c r="Q466" s="105">
        <f>AVERAGE(D466:D467)</f>
        <v>113</v>
      </c>
      <c r="R466" s="106">
        <f t="shared" si="98"/>
        <v>3.6531869320996457</v>
      </c>
      <c r="S466" s="105">
        <f t="shared" si="99"/>
        <v>0.21049529543014708</v>
      </c>
      <c r="T466" s="105">
        <f t="shared" si="100"/>
        <v>2.9576458553898304</v>
      </c>
      <c r="U466" s="39" t="str">
        <f t="shared" si="101"/>
        <v>clays</v>
      </c>
      <c r="V466" s="107">
        <f t="shared" si="102"/>
        <v>20.260691886651205</v>
      </c>
      <c r="W466" s="107">
        <f t="shared" si="103"/>
        <v>23.789390849990795</v>
      </c>
      <c r="X466" s="107">
        <f t="shared" si="104"/>
        <v>30</v>
      </c>
    </row>
    <row r="467" spans="1:24" x14ac:dyDescent="0.2">
      <c r="A467">
        <v>9.2799999999999994</v>
      </c>
      <c r="B467">
        <v>0.51100000000000001</v>
      </c>
      <c r="C467">
        <v>1</v>
      </c>
      <c r="D467">
        <v>107</v>
      </c>
      <c r="E467" s="102">
        <v>0.6</v>
      </c>
      <c r="F467" s="102">
        <f t="shared" si="92"/>
        <v>1</v>
      </c>
      <c r="G467" s="102">
        <f t="shared" si="93"/>
        <v>553.79999999999995</v>
      </c>
      <c r="H467" s="102">
        <f>+A468-A467</f>
        <v>2.000000000000135E-2</v>
      </c>
      <c r="I467" s="102">
        <f>+A467+H467/2</f>
        <v>9.2899999999999991</v>
      </c>
      <c r="J467" s="102">
        <f t="shared" si="94"/>
        <v>19</v>
      </c>
      <c r="K467" s="102">
        <f t="shared" si="95"/>
        <v>176.51</v>
      </c>
      <c r="L467" s="102">
        <f t="shared" si="96"/>
        <v>46.283579999999994</v>
      </c>
      <c r="M467" s="105">
        <f t="shared" si="97"/>
        <v>130.22641999999999</v>
      </c>
      <c r="N467" s="105">
        <f>AVERAGE(B467:B468)*1000</f>
        <v>492.5</v>
      </c>
      <c r="O467" s="105">
        <f>AVERAGE(G467:G468)</f>
        <v>536.5</v>
      </c>
      <c r="P467" s="105">
        <f>AVERAGE(F467:F468)</f>
        <v>1.5</v>
      </c>
      <c r="Q467" s="105">
        <f>AVERAGE(D467:D468)</f>
        <v>110</v>
      </c>
      <c r="R467" s="106">
        <f t="shared" si="98"/>
        <v>2.7643392178023478</v>
      </c>
      <c r="S467" s="105">
        <f t="shared" si="99"/>
        <v>0.41667824106225171</v>
      </c>
      <c r="T467" s="105">
        <f t="shared" si="100"/>
        <v>3.1426938225502341</v>
      </c>
      <c r="U467" s="39" t="str">
        <f t="shared" si="101"/>
        <v>clays</v>
      </c>
      <c r="V467" s="107">
        <f t="shared" si="102"/>
        <v>18.650399954634672</v>
      </c>
      <c r="W467" s="107">
        <f t="shared" si="103"/>
        <v>22.457504686644146</v>
      </c>
      <c r="X467" s="107">
        <f t="shared" si="104"/>
        <v>30</v>
      </c>
    </row>
    <row r="468" spans="1:24" x14ac:dyDescent="0.2">
      <c r="A468">
        <v>9.3000000000000007</v>
      </c>
      <c r="B468">
        <v>0.47399999999999998</v>
      </c>
      <c r="C468">
        <v>2</v>
      </c>
      <c r="D468">
        <v>113</v>
      </c>
      <c r="E468" s="102">
        <v>0.6</v>
      </c>
      <c r="F468" s="102">
        <f t="shared" si="92"/>
        <v>2</v>
      </c>
      <c r="G468" s="102">
        <f t="shared" si="93"/>
        <v>519.20000000000005</v>
      </c>
      <c r="H468" s="102">
        <f>+A469-A468</f>
        <v>1.9999999999999574E-2</v>
      </c>
      <c r="I468" s="102">
        <f>+A468+H468/2</f>
        <v>9.31</v>
      </c>
      <c r="J468" s="102">
        <f t="shared" si="94"/>
        <v>19</v>
      </c>
      <c r="K468" s="102">
        <f t="shared" si="95"/>
        <v>176.89000000000001</v>
      </c>
      <c r="L468" s="102">
        <f t="shared" si="96"/>
        <v>46.479780000000005</v>
      </c>
      <c r="M468" s="105">
        <f t="shared" si="97"/>
        <v>130.41022000000001</v>
      </c>
      <c r="N468" s="105">
        <f>AVERAGE(B468:B469)*1000</f>
        <v>445.5</v>
      </c>
      <c r="O468" s="105">
        <f>AVERAGE(G468:G469)</f>
        <v>495.70000000000005</v>
      </c>
      <c r="P468" s="105">
        <f>AVERAGE(F468:F469)</f>
        <v>2</v>
      </c>
      <c r="Q468" s="105">
        <f>AVERAGE(D468:D469)</f>
        <v>125.5</v>
      </c>
      <c r="R468" s="106">
        <f t="shared" si="98"/>
        <v>2.4446703640251513</v>
      </c>
      <c r="S468" s="105">
        <f t="shared" si="99"/>
        <v>0.62733289420030725</v>
      </c>
      <c r="T468" s="105">
        <f t="shared" si="100"/>
        <v>3.2454072740532802</v>
      </c>
      <c r="U468" s="39" t="str">
        <f t="shared" si="101"/>
        <v>clays</v>
      </c>
      <c r="V468" s="107">
        <f t="shared" si="102"/>
        <v>17.976972575302035</v>
      </c>
      <c r="W468" s="107">
        <f t="shared" si="103"/>
        <v>21.870423385132582</v>
      </c>
      <c r="X468" s="107">
        <f t="shared" si="104"/>
        <v>30</v>
      </c>
    </row>
    <row r="469" spans="1:24" x14ac:dyDescent="0.2">
      <c r="A469">
        <v>9.32</v>
      </c>
      <c r="B469">
        <v>0.41699999999999998</v>
      </c>
      <c r="C469">
        <v>2</v>
      </c>
      <c r="D469">
        <v>138</v>
      </c>
      <c r="E469" s="102">
        <v>0.6</v>
      </c>
      <c r="F469" s="102">
        <f t="shared" si="92"/>
        <v>2</v>
      </c>
      <c r="G469" s="102">
        <f t="shared" si="93"/>
        <v>472.2</v>
      </c>
      <c r="H469" s="102">
        <f>+A470-A469</f>
        <v>1.9999999999999574E-2</v>
      </c>
      <c r="I469" s="102">
        <f>+A469+H469/2</f>
        <v>9.33</v>
      </c>
      <c r="J469" s="102">
        <f t="shared" si="94"/>
        <v>19</v>
      </c>
      <c r="K469" s="102">
        <f t="shared" si="95"/>
        <v>177.27</v>
      </c>
      <c r="L469" s="102">
        <f t="shared" si="96"/>
        <v>46.675980000000003</v>
      </c>
      <c r="M469" s="105">
        <f t="shared" si="97"/>
        <v>130.59402</v>
      </c>
      <c r="N469" s="105">
        <f>AVERAGE(B469:B470)*1000</f>
        <v>398</v>
      </c>
      <c r="O469" s="105">
        <f>AVERAGE(G469:G470)</f>
        <v>454.6</v>
      </c>
      <c r="P469" s="105">
        <f>AVERAGE(F469:F470)</f>
        <v>2</v>
      </c>
      <c r="Q469" s="105">
        <f>AVERAGE(D469:D470)</f>
        <v>141.5</v>
      </c>
      <c r="R469" s="106">
        <f t="shared" si="98"/>
        <v>2.1236041282747866</v>
      </c>
      <c r="S469" s="105">
        <f t="shared" si="99"/>
        <v>0.72116251397252362</v>
      </c>
      <c r="T469" s="105">
        <f t="shared" si="100"/>
        <v>3.3226709227594533</v>
      </c>
      <c r="U469" s="39" t="str">
        <f t="shared" si="101"/>
        <v>clays</v>
      </c>
      <c r="V469" s="107">
        <f t="shared" si="102"/>
        <v>17.235269406910149</v>
      </c>
      <c r="W469" s="107">
        <f t="shared" si="103"/>
        <v>21.19780917029636</v>
      </c>
      <c r="X469" s="107">
        <f t="shared" si="104"/>
        <v>30</v>
      </c>
    </row>
    <row r="470" spans="1:24" x14ac:dyDescent="0.2">
      <c r="A470">
        <v>9.34</v>
      </c>
      <c r="B470">
        <v>0.379</v>
      </c>
      <c r="C470">
        <v>2</v>
      </c>
      <c r="D470">
        <v>145</v>
      </c>
      <c r="E470" s="102">
        <v>0.6</v>
      </c>
      <c r="F470" s="102">
        <f t="shared" si="92"/>
        <v>2</v>
      </c>
      <c r="G470" s="102">
        <f t="shared" si="93"/>
        <v>437</v>
      </c>
      <c r="H470" s="102">
        <f>+A471-A470</f>
        <v>1.9999999999999574E-2</v>
      </c>
      <c r="I470" s="102">
        <f>+A470+H470/2</f>
        <v>9.35</v>
      </c>
      <c r="J470" s="102">
        <f t="shared" si="94"/>
        <v>19</v>
      </c>
      <c r="K470" s="102">
        <f t="shared" si="95"/>
        <v>177.65</v>
      </c>
      <c r="L470" s="102">
        <f t="shared" si="96"/>
        <v>46.87218</v>
      </c>
      <c r="M470" s="105">
        <f t="shared" si="97"/>
        <v>130.77782000000002</v>
      </c>
      <c r="N470" s="105">
        <f>AVERAGE(B470:B471)*1000</f>
        <v>369.5</v>
      </c>
      <c r="O470" s="105">
        <f>AVERAGE(G470:G471)</f>
        <v>427.9</v>
      </c>
      <c r="P470" s="105">
        <f>AVERAGE(F470:F471)</f>
        <v>1.5</v>
      </c>
      <c r="Q470" s="105">
        <f>AVERAGE(D470:D471)</f>
        <v>146</v>
      </c>
      <c r="R470" s="106">
        <f t="shared" si="98"/>
        <v>1.9135507840702646</v>
      </c>
      <c r="S470" s="105">
        <f t="shared" si="99"/>
        <v>0.59940059940059953</v>
      </c>
      <c r="T470" s="105">
        <f t="shared" si="100"/>
        <v>3.3406292506530266</v>
      </c>
      <c r="U470" s="39" t="str">
        <f t="shared" si="101"/>
        <v>clays</v>
      </c>
      <c r="V470" s="107">
        <f t="shared" si="102"/>
        <v>16.709412691390686</v>
      </c>
      <c r="W470" s="107">
        <f t="shared" si="103"/>
        <v>20.700239917865726</v>
      </c>
      <c r="X470" s="107">
        <f t="shared" si="104"/>
        <v>30</v>
      </c>
    </row>
    <row r="471" spans="1:24" x14ac:dyDescent="0.2">
      <c r="A471">
        <v>9.36</v>
      </c>
      <c r="B471">
        <v>0.36</v>
      </c>
      <c r="C471">
        <v>0</v>
      </c>
      <c r="D471">
        <v>147</v>
      </c>
      <c r="E471" s="102">
        <v>0.6</v>
      </c>
      <c r="F471" s="102">
        <f t="shared" si="92"/>
        <v>1</v>
      </c>
      <c r="G471" s="102">
        <f t="shared" si="93"/>
        <v>418.8</v>
      </c>
      <c r="H471" s="102">
        <f>+A472-A471</f>
        <v>2.000000000000135E-2</v>
      </c>
      <c r="I471" s="102">
        <f>+A471+H471/2</f>
        <v>9.370000000000001</v>
      </c>
      <c r="J471" s="102">
        <f t="shared" si="94"/>
        <v>19</v>
      </c>
      <c r="K471" s="102">
        <f t="shared" si="95"/>
        <v>178.03000000000003</v>
      </c>
      <c r="L471" s="102">
        <f t="shared" si="96"/>
        <v>47.068380000000012</v>
      </c>
      <c r="M471" s="105">
        <f t="shared" si="97"/>
        <v>130.96162000000001</v>
      </c>
      <c r="N471" s="105">
        <f>AVERAGE(B471:B472)*1000</f>
        <v>350.50000000000006</v>
      </c>
      <c r="O471" s="105">
        <f>AVERAGE(G471:G472)</f>
        <v>410.9</v>
      </c>
      <c r="P471" s="105">
        <f>AVERAGE(F471:F472)</f>
        <v>1</v>
      </c>
      <c r="Q471" s="105">
        <f>AVERAGE(D471:D472)</f>
        <v>151</v>
      </c>
      <c r="R471" s="106">
        <f t="shared" si="98"/>
        <v>1.7781545463472423</v>
      </c>
      <c r="S471" s="105">
        <f t="shared" si="99"/>
        <v>0.42942414222527603</v>
      </c>
      <c r="T471" s="105">
        <f t="shared" si="100"/>
        <v>3.3310676516948927</v>
      </c>
      <c r="U471" s="39" t="str">
        <f t="shared" si="101"/>
        <v>clays</v>
      </c>
      <c r="V471" s="107">
        <f t="shared" si="102"/>
        <v>16.351628133696209</v>
      </c>
      <c r="W471" s="107">
        <f t="shared" si="103"/>
        <v>20.349664549521957</v>
      </c>
      <c r="X471" s="107">
        <f t="shared" si="104"/>
        <v>30</v>
      </c>
    </row>
    <row r="472" spans="1:24" x14ac:dyDescent="0.2">
      <c r="A472">
        <v>9.3800000000000008</v>
      </c>
      <c r="B472">
        <v>0.34100000000000003</v>
      </c>
      <c r="C472">
        <v>0</v>
      </c>
      <c r="D472">
        <v>155</v>
      </c>
      <c r="E472" s="102">
        <v>0.6</v>
      </c>
      <c r="F472" s="102">
        <f t="shared" si="92"/>
        <v>1</v>
      </c>
      <c r="G472" s="102">
        <f t="shared" si="93"/>
        <v>403</v>
      </c>
      <c r="H472" s="102">
        <f>+A473-A472</f>
        <v>1.9999999999999574E-2</v>
      </c>
      <c r="I472" s="102">
        <f>+A472+H472/2</f>
        <v>9.39</v>
      </c>
      <c r="J472" s="102">
        <f t="shared" si="94"/>
        <v>19</v>
      </c>
      <c r="K472" s="102">
        <f t="shared" si="95"/>
        <v>178.41000000000003</v>
      </c>
      <c r="L472" s="102">
        <f t="shared" si="96"/>
        <v>47.264580000000009</v>
      </c>
      <c r="M472" s="105">
        <f t="shared" si="97"/>
        <v>131.14542</v>
      </c>
      <c r="N472" s="105">
        <f>AVERAGE(B472:B473)*1000</f>
        <v>341</v>
      </c>
      <c r="O472" s="105">
        <f>AVERAGE(G472:G473)</f>
        <v>403.8</v>
      </c>
      <c r="P472" s="105">
        <f>AVERAGE(F472:F473)</f>
        <v>1</v>
      </c>
      <c r="Q472" s="105">
        <f>AVERAGE(D472:D473)</f>
        <v>157</v>
      </c>
      <c r="R472" s="106">
        <f t="shared" si="98"/>
        <v>1.7186265444877906</v>
      </c>
      <c r="S472" s="105">
        <f t="shared" si="99"/>
        <v>0.443675407072186</v>
      </c>
      <c r="T472" s="105">
        <f t="shared" si="100"/>
        <v>3.3490077577602801</v>
      </c>
      <c r="U472" s="39" t="str">
        <f t="shared" si="101"/>
        <v>clays</v>
      </c>
      <c r="V472" s="107">
        <f t="shared" si="102"/>
        <v>16.190555715864523</v>
      </c>
      <c r="W472" s="107">
        <f t="shared" si="103"/>
        <v>20.186996667888025</v>
      </c>
      <c r="X472" s="107">
        <f t="shared" si="104"/>
        <v>30</v>
      </c>
    </row>
    <row r="473" spans="1:24" x14ac:dyDescent="0.2">
      <c r="A473">
        <v>9.4</v>
      </c>
      <c r="B473">
        <v>0.34100000000000003</v>
      </c>
      <c r="C473">
        <v>1</v>
      </c>
      <c r="D473">
        <v>159</v>
      </c>
      <c r="E473" s="102">
        <v>0.6</v>
      </c>
      <c r="F473" s="102">
        <f t="shared" si="92"/>
        <v>1</v>
      </c>
      <c r="G473" s="102">
        <f t="shared" si="93"/>
        <v>404.6</v>
      </c>
      <c r="H473" s="102">
        <f>+A474-A473</f>
        <v>1.9999999999999574E-2</v>
      </c>
      <c r="I473" s="102">
        <f>+A473+H473/2</f>
        <v>9.41</v>
      </c>
      <c r="J473" s="102">
        <f t="shared" si="94"/>
        <v>19</v>
      </c>
      <c r="K473" s="102">
        <f t="shared" si="95"/>
        <v>178.79</v>
      </c>
      <c r="L473" s="102">
        <f t="shared" si="96"/>
        <v>47.46078</v>
      </c>
      <c r="M473" s="105">
        <f t="shared" si="97"/>
        <v>131.32921999999999</v>
      </c>
      <c r="N473" s="105">
        <f>AVERAGE(B473:B474)*1000</f>
        <v>341</v>
      </c>
      <c r="O473" s="105">
        <f>AVERAGE(G473:G474)</f>
        <v>405.20000000000005</v>
      </c>
      <c r="P473" s="105">
        <f>AVERAGE(F473:F474)</f>
        <v>1</v>
      </c>
      <c r="Q473" s="105">
        <f>AVERAGE(D473:D474)</f>
        <v>160.5</v>
      </c>
      <c r="R473" s="106">
        <f t="shared" si="98"/>
        <v>1.7239880051065564</v>
      </c>
      <c r="S473" s="105">
        <f t="shared" si="99"/>
        <v>0.44167660439026529</v>
      </c>
      <c r="T473" s="105">
        <f t="shared" si="100"/>
        <v>3.3471938152607206</v>
      </c>
      <c r="U473" s="39" t="str">
        <f t="shared" si="101"/>
        <v>clays</v>
      </c>
      <c r="V473" s="107">
        <f t="shared" si="102"/>
        <v>16.208192111581049</v>
      </c>
      <c r="W473" s="107">
        <f t="shared" si="103"/>
        <v>20.201876638164663</v>
      </c>
      <c r="X473" s="107">
        <f t="shared" si="104"/>
        <v>30</v>
      </c>
    </row>
    <row r="474" spans="1:24" x14ac:dyDescent="0.2">
      <c r="A474">
        <v>9.42</v>
      </c>
      <c r="B474">
        <v>0.34100000000000003</v>
      </c>
      <c r="C474">
        <v>0</v>
      </c>
      <c r="D474">
        <v>162</v>
      </c>
      <c r="E474" s="102">
        <v>0.6</v>
      </c>
      <c r="F474" s="102">
        <f t="shared" si="92"/>
        <v>1</v>
      </c>
      <c r="G474" s="102">
        <f t="shared" si="93"/>
        <v>405.8</v>
      </c>
      <c r="H474" s="102">
        <f>+A475-A474</f>
        <v>1.9999999999999574E-2</v>
      </c>
      <c r="I474" s="102">
        <f>+A474+H474/2</f>
        <v>9.43</v>
      </c>
      <c r="J474" s="102">
        <f t="shared" si="94"/>
        <v>19</v>
      </c>
      <c r="K474" s="102">
        <f t="shared" si="95"/>
        <v>179.17</v>
      </c>
      <c r="L474" s="102">
        <f t="shared" si="96"/>
        <v>47.656979999999997</v>
      </c>
      <c r="M474" s="105">
        <f t="shared" si="97"/>
        <v>131.51301999999998</v>
      </c>
      <c r="N474" s="105">
        <f>AVERAGE(B474:B475)*1000</f>
        <v>341</v>
      </c>
      <c r="O474" s="105">
        <f>AVERAGE(G474:G475)</f>
        <v>407.8</v>
      </c>
      <c r="P474" s="105">
        <f>AVERAGE(F474:F475)</f>
        <v>1.5</v>
      </c>
      <c r="Q474" s="105">
        <f>AVERAGE(D474:D475)</f>
        <v>167</v>
      </c>
      <c r="R474" s="106">
        <f t="shared" si="98"/>
        <v>1.7384590514308016</v>
      </c>
      <c r="S474" s="105">
        <f t="shared" si="99"/>
        <v>0.65608187901850146</v>
      </c>
      <c r="T474" s="105">
        <f t="shared" si="100"/>
        <v>3.392214551290992</v>
      </c>
      <c r="U474" s="39" t="str">
        <f t="shared" si="101"/>
        <v>clays</v>
      </c>
      <c r="V474" s="107">
        <f t="shared" si="102"/>
        <v>16.250953200763785</v>
      </c>
      <c r="W474" s="107">
        <f t="shared" si="103"/>
        <v>20.241809120956685</v>
      </c>
      <c r="X474" s="107">
        <f t="shared" si="104"/>
        <v>30</v>
      </c>
    </row>
    <row r="475" spans="1:24" x14ac:dyDescent="0.2">
      <c r="A475">
        <v>9.44</v>
      </c>
      <c r="B475">
        <v>0.34100000000000003</v>
      </c>
      <c r="C475">
        <v>-2</v>
      </c>
      <c r="D475">
        <v>172</v>
      </c>
      <c r="E475" s="102">
        <v>0.6</v>
      </c>
      <c r="F475" s="102">
        <f t="shared" si="92"/>
        <v>2</v>
      </c>
      <c r="G475" s="102">
        <f t="shared" si="93"/>
        <v>409.8</v>
      </c>
      <c r="H475" s="102">
        <f>+A476-A475</f>
        <v>2.000000000000135E-2</v>
      </c>
      <c r="I475" s="102">
        <f>+A475+H475/2</f>
        <v>9.4499999999999993</v>
      </c>
      <c r="J475" s="102">
        <f t="shared" si="94"/>
        <v>19</v>
      </c>
      <c r="K475" s="102">
        <f t="shared" si="95"/>
        <v>179.54999999999998</v>
      </c>
      <c r="L475" s="102">
        <f t="shared" si="96"/>
        <v>47.853179999999995</v>
      </c>
      <c r="M475" s="105">
        <f t="shared" si="97"/>
        <v>131.69682</v>
      </c>
      <c r="N475" s="105">
        <f>AVERAGE(B475:B476)*1000</f>
        <v>331.5</v>
      </c>
      <c r="O475" s="105">
        <f>AVERAGE(G475:G476)</f>
        <v>402.70000000000005</v>
      </c>
      <c r="P475" s="105">
        <f>AVERAGE(F475:F476)</f>
        <v>2</v>
      </c>
      <c r="Q475" s="105">
        <f>AVERAGE(D475:D476)</f>
        <v>178</v>
      </c>
      <c r="R475" s="106">
        <f t="shared" si="98"/>
        <v>1.6944220824770109</v>
      </c>
      <c r="S475" s="105">
        <f t="shared" si="99"/>
        <v>0.89625812233923352</v>
      </c>
      <c r="T475" s="105">
        <f t="shared" si="100"/>
        <v>3.4465258385966955</v>
      </c>
      <c r="U475" s="39" t="str">
        <f t="shared" si="101"/>
        <v>clays</v>
      </c>
      <c r="V475" s="107">
        <f t="shared" si="102"/>
        <v>16.131273756337873</v>
      </c>
      <c r="W475" s="107">
        <f t="shared" si="103"/>
        <v>20.119237629952288</v>
      </c>
      <c r="X475" s="107">
        <f t="shared" si="104"/>
        <v>30</v>
      </c>
    </row>
    <row r="476" spans="1:24" x14ac:dyDescent="0.2">
      <c r="A476">
        <v>9.4600000000000009</v>
      </c>
      <c r="B476">
        <v>0.32200000000000001</v>
      </c>
      <c r="C476">
        <v>-2</v>
      </c>
      <c r="D476">
        <v>184</v>
      </c>
      <c r="E476" s="102">
        <v>0.6</v>
      </c>
      <c r="F476" s="102">
        <f t="shared" si="92"/>
        <v>2</v>
      </c>
      <c r="G476" s="102">
        <f t="shared" si="93"/>
        <v>395.6</v>
      </c>
      <c r="H476" s="102">
        <f>+A477-A476</f>
        <v>1.9999999999999574E-2</v>
      </c>
      <c r="I476" s="102">
        <f>+A476+H476/2</f>
        <v>9.4700000000000006</v>
      </c>
      <c r="J476" s="102">
        <f t="shared" si="94"/>
        <v>19</v>
      </c>
      <c r="K476" s="102">
        <f t="shared" si="95"/>
        <v>179.93</v>
      </c>
      <c r="L476" s="102">
        <f t="shared" si="96"/>
        <v>48.049380000000006</v>
      </c>
      <c r="M476" s="105">
        <f t="shared" si="97"/>
        <v>131.88061999999999</v>
      </c>
      <c r="N476" s="105">
        <f>AVERAGE(B476:B477)*1000</f>
        <v>322</v>
      </c>
      <c r="O476" s="105">
        <f>AVERAGE(G476:G477)</f>
        <v>397.4</v>
      </c>
      <c r="P476" s="105">
        <f>AVERAGE(F476:F477)</f>
        <v>2</v>
      </c>
      <c r="Q476" s="105">
        <f>AVERAGE(D476:D477)</f>
        <v>188.5</v>
      </c>
      <c r="R476" s="106">
        <f t="shared" si="98"/>
        <v>1.648991337771994</v>
      </c>
      <c r="S476" s="105">
        <f t="shared" si="99"/>
        <v>0.91966708051685297</v>
      </c>
      <c r="T476" s="105">
        <f t="shared" si="100"/>
        <v>3.461440422624809</v>
      </c>
      <c r="U476" s="39" t="str">
        <f t="shared" si="101"/>
        <v>clays</v>
      </c>
      <c r="V476" s="107">
        <f t="shared" si="102"/>
        <v>16.005775955685927</v>
      </c>
      <c r="W476" s="107">
        <f t="shared" si="103"/>
        <v>19.989402117095921</v>
      </c>
      <c r="X476" s="107">
        <f t="shared" si="104"/>
        <v>30</v>
      </c>
    </row>
    <row r="477" spans="1:24" x14ac:dyDescent="0.2">
      <c r="A477">
        <v>9.48</v>
      </c>
      <c r="B477">
        <v>0.32200000000000001</v>
      </c>
      <c r="C477">
        <v>-2</v>
      </c>
      <c r="D477">
        <v>193</v>
      </c>
      <c r="E477" s="102">
        <v>0.6</v>
      </c>
      <c r="F477" s="102">
        <f t="shared" si="92"/>
        <v>2</v>
      </c>
      <c r="G477" s="102">
        <f t="shared" si="93"/>
        <v>399.2</v>
      </c>
      <c r="H477" s="102">
        <f>+A478-A477</f>
        <v>1.9999999999999574E-2</v>
      </c>
      <c r="I477" s="102">
        <f>+A477+H477/2</f>
        <v>9.49</v>
      </c>
      <c r="J477" s="102">
        <f t="shared" si="94"/>
        <v>19</v>
      </c>
      <c r="K477" s="102">
        <f t="shared" si="95"/>
        <v>180.31</v>
      </c>
      <c r="L477" s="102">
        <f t="shared" si="96"/>
        <v>48.245580000000004</v>
      </c>
      <c r="M477" s="105">
        <f t="shared" si="97"/>
        <v>132.06441999999998</v>
      </c>
      <c r="N477" s="105">
        <f>AVERAGE(B477:B478)*1000</f>
        <v>322</v>
      </c>
      <c r="O477" s="105">
        <f>AVERAGE(G477:G478)</f>
        <v>400.6</v>
      </c>
      <c r="P477" s="105">
        <f>AVERAGE(F477:F478)</f>
        <v>2</v>
      </c>
      <c r="Q477" s="105">
        <f>AVERAGE(D477:D478)</f>
        <v>196.5</v>
      </c>
      <c r="R477" s="106">
        <f t="shared" si="98"/>
        <v>1.6680495776227999</v>
      </c>
      <c r="S477" s="105">
        <f t="shared" si="99"/>
        <v>0.9078941395433292</v>
      </c>
      <c r="T477" s="105">
        <f t="shared" si="100"/>
        <v>3.4548391622930579</v>
      </c>
      <c r="U477" s="39" t="str">
        <f t="shared" si="101"/>
        <v>clays</v>
      </c>
      <c r="V477" s="107">
        <f t="shared" si="102"/>
        <v>16.062594751177937</v>
      </c>
      <c r="W477" s="107">
        <f t="shared" si="103"/>
        <v>20.044298500115275</v>
      </c>
      <c r="X477" s="107">
        <f t="shared" si="104"/>
        <v>30</v>
      </c>
    </row>
    <row r="478" spans="1:24" x14ac:dyDescent="0.2">
      <c r="A478">
        <v>9.5</v>
      </c>
      <c r="B478">
        <v>0.32200000000000001</v>
      </c>
      <c r="C478">
        <v>-2</v>
      </c>
      <c r="D478">
        <v>200</v>
      </c>
      <c r="E478" s="102">
        <v>0.6</v>
      </c>
      <c r="F478" s="102">
        <f t="shared" si="92"/>
        <v>2</v>
      </c>
      <c r="G478" s="102">
        <f t="shared" si="93"/>
        <v>402</v>
      </c>
      <c r="H478" s="102">
        <f>+A479-A478</f>
        <v>1.9999999999999574E-2</v>
      </c>
      <c r="I478" s="102">
        <f>+A478+H478/2</f>
        <v>9.51</v>
      </c>
      <c r="J478" s="102">
        <f t="shared" si="94"/>
        <v>19</v>
      </c>
      <c r="K478" s="102">
        <f t="shared" si="95"/>
        <v>180.69</v>
      </c>
      <c r="L478" s="102">
        <f t="shared" si="96"/>
        <v>48.441780000000001</v>
      </c>
      <c r="M478" s="105">
        <f t="shared" si="97"/>
        <v>132.24822</v>
      </c>
      <c r="N478" s="105">
        <f>AVERAGE(B478:B479)*1000</f>
        <v>331.5</v>
      </c>
      <c r="O478" s="105">
        <f>AVERAGE(G478:G479)</f>
        <v>411.9</v>
      </c>
      <c r="P478" s="105">
        <f>AVERAGE(F478:F479)</f>
        <v>2</v>
      </c>
      <c r="Q478" s="105">
        <f>AVERAGE(D478:D479)</f>
        <v>201</v>
      </c>
      <c r="R478" s="106">
        <f t="shared" si="98"/>
        <v>1.7483033041957008</v>
      </c>
      <c r="S478" s="105">
        <f t="shared" si="99"/>
        <v>0.86501448899269062</v>
      </c>
      <c r="T478" s="105">
        <f t="shared" si="100"/>
        <v>3.4285136087970054</v>
      </c>
      <c r="U478" s="39" t="str">
        <f t="shared" si="101"/>
        <v>clays</v>
      </c>
      <c r="V478" s="107">
        <f t="shared" si="102"/>
        <v>16.288834082617146</v>
      </c>
      <c r="W478" s="107">
        <f t="shared" si="103"/>
        <v>20.268784561986191</v>
      </c>
      <c r="X478" s="107">
        <f t="shared" si="104"/>
        <v>30</v>
      </c>
    </row>
    <row r="479" spans="1:24" x14ac:dyDescent="0.2">
      <c r="A479">
        <v>9.52</v>
      </c>
      <c r="B479">
        <v>0.34100000000000003</v>
      </c>
      <c r="C479">
        <v>-2</v>
      </c>
      <c r="D479">
        <v>202</v>
      </c>
      <c r="E479" s="102">
        <v>0.6</v>
      </c>
      <c r="F479" s="102">
        <f t="shared" si="92"/>
        <v>2</v>
      </c>
      <c r="G479" s="102">
        <f t="shared" si="93"/>
        <v>421.8</v>
      </c>
      <c r="H479" s="102">
        <f>+A480-A479</f>
        <v>1.9999999999999574E-2</v>
      </c>
      <c r="I479" s="102">
        <f>+A479+H479/2</f>
        <v>9.5299999999999994</v>
      </c>
      <c r="J479" s="102">
        <f t="shared" si="94"/>
        <v>19</v>
      </c>
      <c r="K479" s="102">
        <f t="shared" si="95"/>
        <v>181.07</v>
      </c>
      <c r="L479" s="102">
        <f t="shared" si="96"/>
        <v>48.637979999999999</v>
      </c>
      <c r="M479" s="105">
        <f t="shared" si="97"/>
        <v>132.43201999999999</v>
      </c>
      <c r="N479" s="105">
        <f>AVERAGE(B479:B480)*1000</f>
        <v>341</v>
      </c>
      <c r="O479" s="105">
        <f>AVERAGE(G479:G480)</f>
        <v>422.20000000000005</v>
      </c>
      <c r="P479" s="105">
        <f>AVERAGE(F479:F480)</f>
        <v>2</v>
      </c>
      <c r="Q479" s="105">
        <f>AVERAGE(D479:D480)</f>
        <v>203</v>
      </c>
      <c r="R479" s="106">
        <f t="shared" si="98"/>
        <v>1.820783221459584</v>
      </c>
      <c r="S479" s="105">
        <f t="shared" si="99"/>
        <v>0.82942810931862454</v>
      </c>
      <c r="T479" s="105">
        <f t="shared" si="100"/>
        <v>3.4057685166317855</v>
      </c>
      <c r="U479" s="39" t="str">
        <f t="shared" si="101"/>
        <v>clays</v>
      </c>
      <c r="V479" s="107">
        <f t="shared" si="102"/>
        <v>16.487958712856468</v>
      </c>
      <c r="W479" s="107">
        <f t="shared" si="103"/>
        <v>20.462840669746999</v>
      </c>
      <c r="X479" s="107">
        <f t="shared" si="104"/>
        <v>30</v>
      </c>
    </row>
    <row r="480" spans="1:24" x14ac:dyDescent="0.2">
      <c r="A480">
        <v>9.5399999999999991</v>
      </c>
      <c r="B480">
        <v>0.34100000000000003</v>
      </c>
      <c r="C480">
        <v>-2</v>
      </c>
      <c r="D480">
        <v>204</v>
      </c>
      <c r="E480" s="102">
        <v>0.6</v>
      </c>
      <c r="F480" s="102">
        <f t="shared" si="92"/>
        <v>2</v>
      </c>
      <c r="G480" s="102">
        <f t="shared" si="93"/>
        <v>422.6</v>
      </c>
      <c r="H480" s="102">
        <f>+A481-A480</f>
        <v>2.000000000000135E-2</v>
      </c>
      <c r="I480" s="102">
        <f>+A480+H480/2</f>
        <v>9.5500000000000007</v>
      </c>
      <c r="J480" s="102">
        <f t="shared" si="94"/>
        <v>19</v>
      </c>
      <c r="K480" s="102">
        <f t="shared" si="95"/>
        <v>181.45000000000002</v>
      </c>
      <c r="L480" s="102">
        <f t="shared" si="96"/>
        <v>48.834180000000011</v>
      </c>
      <c r="M480" s="105">
        <f t="shared" si="97"/>
        <v>132.61582000000001</v>
      </c>
      <c r="N480" s="105">
        <f>AVERAGE(B480:B481)*1000</f>
        <v>341</v>
      </c>
      <c r="O480" s="105">
        <f>AVERAGE(G480:G481)</f>
        <v>423.4</v>
      </c>
      <c r="P480" s="105">
        <f>AVERAGE(F480:F481)</f>
        <v>2</v>
      </c>
      <c r="Q480" s="105">
        <f>AVERAGE(D480:D481)</f>
        <v>206</v>
      </c>
      <c r="R480" s="106">
        <f t="shared" si="98"/>
        <v>1.8244429661559227</v>
      </c>
      <c r="S480" s="105">
        <f t="shared" si="99"/>
        <v>0.82661706964248827</v>
      </c>
      <c r="T480" s="105">
        <f t="shared" si="100"/>
        <v>3.4044538526319768</v>
      </c>
      <c r="U480" s="39" t="str">
        <f t="shared" si="101"/>
        <v>clays</v>
      </c>
      <c r="V480" s="107">
        <f t="shared" si="102"/>
        <v>16.500343092144895</v>
      </c>
      <c r="W480" s="107">
        <f t="shared" si="103"/>
        <v>20.47243320594049</v>
      </c>
      <c r="X480" s="107">
        <f t="shared" si="104"/>
        <v>30</v>
      </c>
    </row>
    <row r="481" spans="1:24" x14ac:dyDescent="0.2">
      <c r="A481">
        <v>9.56</v>
      </c>
      <c r="B481">
        <v>0.34100000000000003</v>
      </c>
      <c r="C481">
        <v>-2</v>
      </c>
      <c r="D481">
        <v>208</v>
      </c>
      <c r="E481" s="102">
        <v>0.6</v>
      </c>
      <c r="F481" s="102">
        <f t="shared" si="92"/>
        <v>2</v>
      </c>
      <c r="G481" s="102">
        <f t="shared" si="93"/>
        <v>424.2</v>
      </c>
      <c r="H481" s="102">
        <f>+A482-A481</f>
        <v>1.9999999999999574E-2</v>
      </c>
      <c r="I481" s="102">
        <f>+A481+H481/2</f>
        <v>9.57</v>
      </c>
      <c r="J481" s="102">
        <f t="shared" si="94"/>
        <v>19</v>
      </c>
      <c r="K481" s="102">
        <f t="shared" si="95"/>
        <v>181.83</v>
      </c>
      <c r="L481" s="102">
        <f t="shared" si="96"/>
        <v>49.030380000000008</v>
      </c>
      <c r="M481" s="105">
        <f t="shared" si="97"/>
        <v>132.79962</v>
      </c>
      <c r="N481" s="105">
        <f>AVERAGE(B481:B482)*1000</f>
        <v>341</v>
      </c>
      <c r="O481" s="105">
        <f>AVERAGE(G481:G482)</f>
        <v>424.79999999999995</v>
      </c>
      <c r="P481" s="105">
        <f>AVERAGE(F481:F482)</f>
        <v>2</v>
      </c>
      <c r="Q481" s="105">
        <f>AVERAGE(D481:D482)</f>
        <v>209.5</v>
      </c>
      <c r="R481" s="106">
        <f t="shared" si="98"/>
        <v>1.8295986087911993</v>
      </c>
      <c r="S481" s="105">
        <f t="shared" si="99"/>
        <v>0.82314689056262114</v>
      </c>
      <c r="T481" s="105">
        <f t="shared" si="100"/>
        <v>3.4026886385435762</v>
      </c>
      <c r="U481" s="39" t="str">
        <f t="shared" si="101"/>
        <v>clays</v>
      </c>
      <c r="V481" s="107">
        <f t="shared" si="102"/>
        <v>16.516691386050272</v>
      </c>
      <c r="W481" s="107">
        <f t="shared" si="103"/>
        <v>20.485914035021182</v>
      </c>
      <c r="X481" s="107">
        <f t="shared" si="104"/>
        <v>30</v>
      </c>
    </row>
    <row r="482" spans="1:24" x14ac:dyDescent="0.2">
      <c r="A482">
        <v>9.58</v>
      </c>
      <c r="B482">
        <v>0.34100000000000003</v>
      </c>
      <c r="C482">
        <v>-2</v>
      </c>
      <c r="D482">
        <v>211</v>
      </c>
      <c r="E482" s="102">
        <v>0.6</v>
      </c>
      <c r="F482" s="102">
        <f t="shared" si="92"/>
        <v>2</v>
      </c>
      <c r="G482" s="102">
        <f t="shared" si="93"/>
        <v>425.4</v>
      </c>
      <c r="H482" s="102">
        <f>+A483-A482</f>
        <v>1.9999999999999574E-2</v>
      </c>
      <c r="I482" s="102">
        <f>+A482+H482/2</f>
        <v>9.59</v>
      </c>
      <c r="J482" s="102">
        <f t="shared" si="94"/>
        <v>19</v>
      </c>
      <c r="K482" s="102">
        <f t="shared" si="95"/>
        <v>182.21</v>
      </c>
      <c r="L482" s="102">
        <f t="shared" si="96"/>
        <v>49.226579999999998</v>
      </c>
      <c r="M482" s="105">
        <f t="shared" si="97"/>
        <v>132.98342000000002</v>
      </c>
      <c r="N482" s="105">
        <f>AVERAGE(B482:B483)*1000</f>
        <v>341</v>
      </c>
      <c r="O482" s="105">
        <f>AVERAGE(G482:G483)</f>
        <v>425.79999999999995</v>
      </c>
      <c r="P482" s="105">
        <f>AVERAGE(F482:F483)</f>
        <v>2</v>
      </c>
      <c r="Q482" s="105">
        <f>AVERAGE(D482:D483)</f>
        <v>212</v>
      </c>
      <c r="R482" s="106">
        <f t="shared" si="98"/>
        <v>1.8317321061527814</v>
      </c>
      <c r="S482" s="105">
        <f t="shared" si="99"/>
        <v>0.82105176731392926</v>
      </c>
      <c r="T482" s="105">
        <f t="shared" si="100"/>
        <v>3.4018422869109637</v>
      </c>
      <c r="U482" s="39" t="str">
        <f t="shared" si="101"/>
        <v>clays</v>
      </c>
      <c r="V482" s="107">
        <f t="shared" si="102"/>
        <v>16.524951022257209</v>
      </c>
      <c r="W482" s="107">
        <f t="shared" si="103"/>
        <v>20.491481534595142</v>
      </c>
      <c r="X482" s="107">
        <f t="shared" si="104"/>
        <v>30</v>
      </c>
    </row>
    <row r="483" spans="1:24" x14ac:dyDescent="0.2">
      <c r="A483">
        <v>9.6</v>
      </c>
      <c r="B483">
        <v>0.34100000000000003</v>
      </c>
      <c r="C483">
        <v>-2</v>
      </c>
      <c r="D483">
        <v>213</v>
      </c>
      <c r="E483" s="102">
        <v>0.6</v>
      </c>
      <c r="F483" s="102">
        <f t="shared" si="92"/>
        <v>2</v>
      </c>
      <c r="G483" s="102">
        <f t="shared" si="93"/>
        <v>426.2</v>
      </c>
      <c r="H483" s="102">
        <f>+A484-A483</f>
        <v>1.9999999999999574E-2</v>
      </c>
      <c r="I483" s="102">
        <f>+A483+H483/2</f>
        <v>9.61</v>
      </c>
      <c r="J483" s="102">
        <f t="shared" si="94"/>
        <v>19</v>
      </c>
      <c r="K483" s="102">
        <f t="shared" si="95"/>
        <v>182.58999999999997</v>
      </c>
      <c r="L483" s="102">
        <f t="shared" si="96"/>
        <v>49.422779999999996</v>
      </c>
      <c r="M483" s="105">
        <f t="shared" si="97"/>
        <v>133.16721999999999</v>
      </c>
      <c r="N483" s="105">
        <f>AVERAGE(B483:B484)*1000</f>
        <v>341</v>
      </c>
      <c r="O483" s="105">
        <f>AVERAGE(G483:G484)</f>
        <v>427</v>
      </c>
      <c r="P483" s="105">
        <f>AVERAGE(F483:F484)</f>
        <v>2</v>
      </c>
      <c r="Q483" s="105">
        <f>AVERAGE(D483:D484)</f>
        <v>215</v>
      </c>
      <c r="R483" s="106">
        <f t="shared" si="98"/>
        <v>1.8353615852309604</v>
      </c>
      <c r="S483" s="105">
        <f t="shared" si="99"/>
        <v>0.81829712368561014</v>
      </c>
      <c r="T483" s="105">
        <f t="shared" si="100"/>
        <v>3.4005452985376072</v>
      </c>
      <c r="U483" s="39" t="str">
        <f t="shared" si="101"/>
        <v>clays</v>
      </c>
      <c r="V483" s="107">
        <f t="shared" si="102"/>
        <v>16.53717529089116</v>
      </c>
      <c r="W483" s="107">
        <f t="shared" si="103"/>
        <v>20.500938012784733</v>
      </c>
      <c r="X483" s="107">
        <f t="shared" si="104"/>
        <v>30</v>
      </c>
    </row>
    <row r="484" spans="1:24" x14ac:dyDescent="0.2">
      <c r="A484">
        <v>9.6199999999999992</v>
      </c>
      <c r="B484">
        <v>0.34100000000000003</v>
      </c>
      <c r="C484">
        <v>-2</v>
      </c>
      <c r="D484">
        <v>217</v>
      </c>
      <c r="E484" s="102">
        <v>0.6</v>
      </c>
      <c r="F484" s="102">
        <f t="shared" si="92"/>
        <v>2</v>
      </c>
      <c r="G484" s="102">
        <f t="shared" si="93"/>
        <v>427.8</v>
      </c>
      <c r="H484" s="102">
        <f>+A485-A484</f>
        <v>2.000000000000135E-2</v>
      </c>
      <c r="I484" s="102">
        <f>+A484+H484/2</f>
        <v>9.629999999999999</v>
      </c>
      <c r="J484" s="102">
        <f t="shared" si="94"/>
        <v>19</v>
      </c>
      <c r="K484" s="102">
        <f t="shared" si="95"/>
        <v>182.96999999999997</v>
      </c>
      <c r="L484" s="102">
        <f t="shared" si="96"/>
        <v>49.618979999999993</v>
      </c>
      <c r="M484" s="105">
        <f t="shared" si="97"/>
        <v>133.35101999999998</v>
      </c>
      <c r="N484" s="105">
        <f>AVERAGE(B484:B485)*1000</f>
        <v>341</v>
      </c>
      <c r="O484" s="105">
        <f>AVERAGE(G484:G485)</f>
        <v>428.4</v>
      </c>
      <c r="P484" s="105">
        <f>AVERAGE(F484:F485)</f>
        <v>2</v>
      </c>
      <c r="Q484" s="105">
        <f>AVERAGE(D484:D485)</f>
        <v>218.5</v>
      </c>
      <c r="R484" s="106">
        <f t="shared" si="98"/>
        <v>1.8404808602138929</v>
      </c>
      <c r="S484" s="105">
        <f t="shared" si="99"/>
        <v>0.81489630444525929</v>
      </c>
      <c r="T484" s="105">
        <f t="shared" si="100"/>
        <v>3.3988024154402701</v>
      </c>
      <c r="U484" s="39" t="str">
        <f t="shared" si="101"/>
        <v>clays</v>
      </c>
      <c r="V484" s="107">
        <f t="shared" si="102"/>
        <v>16.553329263487203</v>
      </c>
      <c r="W484" s="107">
        <f t="shared" si="103"/>
        <v>20.514244359732423</v>
      </c>
      <c r="X484" s="107">
        <f t="shared" si="104"/>
        <v>30</v>
      </c>
    </row>
    <row r="485" spans="1:24" x14ac:dyDescent="0.2">
      <c r="A485">
        <v>9.64</v>
      </c>
      <c r="B485">
        <v>0.34100000000000003</v>
      </c>
      <c r="C485">
        <v>-2</v>
      </c>
      <c r="D485">
        <v>220</v>
      </c>
      <c r="E485" s="102">
        <v>0.6</v>
      </c>
      <c r="F485" s="102">
        <f t="shared" si="92"/>
        <v>2</v>
      </c>
      <c r="G485" s="102">
        <f t="shared" si="93"/>
        <v>429</v>
      </c>
      <c r="H485" s="102">
        <f>+A486-A485</f>
        <v>1.9999999999999574E-2</v>
      </c>
      <c r="I485" s="102">
        <f>+A485+H485/2</f>
        <v>9.65</v>
      </c>
      <c r="J485" s="102">
        <f t="shared" si="94"/>
        <v>19</v>
      </c>
      <c r="K485" s="102">
        <f t="shared" si="95"/>
        <v>183.35</v>
      </c>
      <c r="L485" s="102">
        <f t="shared" si="96"/>
        <v>49.815180000000005</v>
      </c>
      <c r="M485" s="105">
        <f t="shared" si="97"/>
        <v>133.53482</v>
      </c>
      <c r="N485" s="105">
        <f>AVERAGE(B485:B486)*1000</f>
        <v>341</v>
      </c>
      <c r="O485" s="105">
        <f>AVERAGE(G485:G486)</f>
        <v>430</v>
      </c>
      <c r="P485" s="105">
        <f>AVERAGE(F485:F486)</f>
        <v>2</v>
      </c>
      <c r="Q485" s="105">
        <f>AVERAGE(D485:D486)</f>
        <v>222.5</v>
      </c>
      <c r="R485" s="106">
        <f t="shared" si="98"/>
        <v>1.8470837793468402</v>
      </c>
      <c r="S485" s="105">
        <f t="shared" si="99"/>
        <v>0.8108655990269612</v>
      </c>
      <c r="T485" s="105">
        <f t="shared" si="100"/>
        <v>3.3966194523108171</v>
      </c>
      <c r="U485" s="39" t="str">
        <f t="shared" si="101"/>
        <v>clays</v>
      </c>
      <c r="V485" s="107">
        <f t="shared" si="102"/>
        <v>16.573372380390939</v>
      </c>
      <c r="W485" s="107">
        <f t="shared" si="103"/>
        <v>20.531352539020439</v>
      </c>
      <c r="X485" s="107">
        <f t="shared" si="104"/>
        <v>30</v>
      </c>
    </row>
    <row r="486" spans="1:24" x14ac:dyDescent="0.2">
      <c r="A486">
        <v>9.66</v>
      </c>
      <c r="B486">
        <v>0.34100000000000003</v>
      </c>
      <c r="C486">
        <v>-2</v>
      </c>
      <c r="D486">
        <v>225</v>
      </c>
      <c r="E486" s="102">
        <v>0.6</v>
      </c>
      <c r="F486" s="102">
        <f t="shared" si="92"/>
        <v>2</v>
      </c>
      <c r="G486" s="102">
        <f t="shared" si="93"/>
        <v>431</v>
      </c>
      <c r="H486" s="102">
        <f>+A487-A486</f>
        <v>1.9999999999999574E-2</v>
      </c>
      <c r="I486" s="102">
        <f>+A486+H486/2</f>
        <v>9.67</v>
      </c>
      <c r="J486" s="102">
        <f t="shared" si="94"/>
        <v>19</v>
      </c>
      <c r="K486" s="102">
        <f t="shared" si="95"/>
        <v>183.73</v>
      </c>
      <c r="L486" s="102">
        <f t="shared" si="96"/>
        <v>50.011380000000003</v>
      </c>
      <c r="M486" s="105">
        <f t="shared" si="97"/>
        <v>133.71861999999999</v>
      </c>
      <c r="N486" s="105">
        <f>AVERAGE(B486:B487)*1000</f>
        <v>341</v>
      </c>
      <c r="O486" s="105">
        <f>AVERAGE(G486:G487)</f>
        <v>431.8</v>
      </c>
      <c r="P486" s="105">
        <f>AVERAGE(F486:F487)</f>
        <v>2</v>
      </c>
      <c r="Q486" s="105">
        <f>AVERAGE(D486:D487)</f>
        <v>227</v>
      </c>
      <c r="R486" s="106">
        <f t="shared" si="98"/>
        <v>1.8551642246981015</v>
      </c>
      <c r="S486" s="105">
        <f t="shared" si="99"/>
        <v>0.80622404966340133</v>
      </c>
      <c r="T486" s="105">
        <f t="shared" si="100"/>
        <v>3.3940032502564401</v>
      </c>
      <c r="U486" s="39" t="str">
        <f t="shared" si="101"/>
        <v>clays</v>
      </c>
      <c r="V486" s="107">
        <f t="shared" si="102"/>
        <v>16.597258643548574</v>
      </c>
      <c r="W486" s="107">
        <f t="shared" si="103"/>
        <v>20.552205967723697</v>
      </c>
      <c r="X486" s="107">
        <f t="shared" si="104"/>
        <v>30</v>
      </c>
    </row>
    <row r="487" spans="1:24" x14ac:dyDescent="0.2">
      <c r="A487">
        <v>9.68</v>
      </c>
      <c r="B487">
        <v>0.34100000000000003</v>
      </c>
      <c r="C487">
        <v>-2</v>
      </c>
      <c r="D487">
        <v>229</v>
      </c>
      <c r="E487" s="102">
        <v>0.6</v>
      </c>
      <c r="F487" s="102">
        <f t="shared" si="92"/>
        <v>2</v>
      </c>
      <c r="G487" s="102">
        <f t="shared" si="93"/>
        <v>432.6</v>
      </c>
      <c r="H487" s="102">
        <f>+A488-A487</f>
        <v>1.9999999999999574E-2</v>
      </c>
      <c r="I487" s="102">
        <f>+A487+H487/2</f>
        <v>9.69</v>
      </c>
      <c r="J487" s="102">
        <f t="shared" si="94"/>
        <v>19</v>
      </c>
      <c r="K487" s="102">
        <f t="shared" si="95"/>
        <v>184.10999999999999</v>
      </c>
      <c r="L487" s="102">
        <f t="shared" si="96"/>
        <v>50.20758</v>
      </c>
      <c r="M487" s="105">
        <f t="shared" si="97"/>
        <v>133.90241999999998</v>
      </c>
      <c r="N487" s="105">
        <f>AVERAGE(B487:B488)*1000</f>
        <v>341</v>
      </c>
      <c r="O487" s="105">
        <f>AVERAGE(G487:G488)</f>
        <v>433</v>
      </c>
      <c r="P487" s="105">
        <f>AVERAGE(F487:F488)</f>
        <v>2</v>
      </c>
      <c r="Q487" s="105">
        <f>AVERAGE(D487:D488)</f>
        <v>230</v>
      </c>
      <c r="R487" s="106">
        <f t="shared" si="98"/>
        <v>1.8587416119887905</v>
      </c>
      <c r="S487" s="105">
        <f t="shared" si="99"/>
        <v>0.80356784121499458</v>
      </c>
      <c r="T487" s="105">
        <f t="shared" si="100"/>
        <v>3.3927385110857942</v>
      </c>
      <c r="U487" s="39" t="str">
        <f t="shared" si="101"/>
        <v>clays</v>
      </c>
      <c r="V487" s="107">
        <f t="shared" si="102"/>
        <v>16.609205582140483</v>
      </c>
      <c r="W487" s="107">
        <f t="shared" si="103"/>
        <v>20.56140923845636</v>
      </c>
      <c r="X487" s="107">
        <f t="shared" si="104"/>
        <v>30</v>
      </c>
    </row>
    <row r="488" spans="1:24" x14ac:dyDescent="0.2">
      <c r="A488">
        <v>9.6999999999999993</v>
      </c>
      <c r="B488">
        <v>0.34100000000000003</v>
      </c>
      <c r="C488">
        <v>-2</v>
      </c>
      <c r="D488">
        <v>231</v>
      </c>
      <c r="E488" s="102">
        <v>0.6</v>
      </c>
      <c r="F488" s="102">
        <f t="shared" si="92"/>
        <v>2</v>
      </c>
      <c r="G488" s="102">
        <f t="shared" si="93"/>
        <v>433.4</v>
      </c>
      <c r="H488" s="102">
        <f>+A489-A488</f>
        <v>2.000000000000135E-2</v>
      </c>
      <c r="I488" s="102">
        <f>+A488+H488/2</f>
        <v>9.7100000000000009</v>
      </c>
      <c r="J488" s="102">
        <f t="shared" si="94"/>
        <v>19</v>
      </c>
      <c r="K488" s="102">
        <f t="shared" si="95"/>
        <v>184.49</v>
      </c>
      <c r="L488" s="102">
        <f t="shared" si="96"/>
        <v>50.403780000000012</v>
      </c>
      <c r="M488" s="105">
        <f t="shared" si="97"/>
        <v>134.08622</v>
      </c>
      <c r="N488" s="105">
        <f>AVERAGE(B488:B489)*1000</f>
        <v>341</v>
      </c>
      <c r="O488" s="105">
        <f>AVERAGE(G488:G489)</f>
        <v>433.6</v>
      </c>
      <c r="P488" s="105">
        <f>AVERAGE(F488:F489)</f>
        <v>2</v>
      </c>
      <c r="Q488" s="105">
        <f>AVERAGE(D488:D489)</f>
        <v>231.5</v>
      </c>
      <c r="R488" s="106">
        <f t="shared" si="98"/>
        <v>1.8578344590517952</v>
      </c>
      <c r="S488" s="105">
        <f t="shared" si="99"/>
        <v>0.80285817510336799</v>
      </c>
      <c r="T488" s="105">
        <f t="shared" si="100"/>
        <v>3.3928113127423662</v>
      </c>
      <c r="U488" s="39" t="str">
        <f t="shared" si="101"/>
        <v>clays</v>
      </c>
      <c r="V488" s="107">
        <f t="shared" si="102"/>
        <v>16.609316569658976</v>
      </c>
      <c r="W488" s="107">
        <f t="shared" si="103"/>
        <v>20.559077152866937</v>
      </c>
      <c r="X488" s="107">
        <f t="shared" si="104"/>
        <v>30</v>
      </c>
    </row>
    <row r="489" spans="1:24" x14ac:dyDescent="0.2">
      <c r="A489">
        <v>9.7200000000000006</v>
      </c>
      <c r="B489">
        <v>0.34100000000000003</v>
      </c>
      <c r="C489">
        <v>-2</v>
      </c>
      <c r="D489">
        <v>232</v>
      </c>
      <c r="E489" s="102">
        <v>0.6</v>
      </c>
      <c r="F489" s="102">
        <f t="shared" si="92"/>
        <v>2</v>
      </c>
      <c r="G489" s="102">
        <f t="shared" si="93"/>
        <v>433.8</v>
      </c>
      <c r="H489" s="102">
        <f>+A490-A489</f>
        <v>1.9999999999999574E-2</v>
      </c>
      <c r="I489" s="102">
        <f>+A489+H489/2</f>
        <v>9.73</v>
      </c>
      <c r="J489" s="102">
        <f t="shared" si="94"/>
        <v>19</v>
      </c>
      <c r="K489" s="102">
        <f t="shared" si="95"/>
        <v>184.87</v>
      </c>
      <c r="L489" s="102">
        <f t="shared" si="96"/>
        <v>50.599980000000009</v>
      </c>
      <c r="M489" s="105">
        <f t="shared" si="97"/>
        <v>134.27001999999999</v>
      </c>
      <c r="N489" s="105">
        <f>AVERAGE(B489:B490)*1000</f>
        <v>341</v>
      </c>
      <c r="O489" s="105">
        <f>AVERAGE(G489:G490)</f>
        <v>433.6</v>
      </c>
      <c r="P489" s="105">
        <f>AVERAGE(F489:F490)</f>
        <v>2</v>
      </c>
      <c r="Q489" s="105">
        <f>AVERAGE(D489:D490)</f>
        <v>231.5</v>
      </c>
      <c r="R489" s="106">
        <f t="shared" si="98"/>
        <v>1.8524611823249899</v>
      </c>
      <c r="S489" s="105">
        <f t="shared" si="99"/>
        <v>0.80408475053270623</v>
      </c>
      <c r="T489" s="105">
        <f t="shared" si="100"/>
        <v>3.3942178659558162</v>
      </c>
      <c r="U489" s="39" t="str">
        <f t="shared" si="101"/>
        <v>clays</v>
      </c>
      <c r="V489" s="107">
        <f t="shared" si="102"/>
        <v>16.597640750486217</v>
      </c>
      <c r="W489" s="107">
        <f t="shared" si="103"/>
        <v>20.545240278838143</v>
      </c>
      <c r="X489" s="107">
        <f t="shared" si="104"/>
        <v>30</v>
      </c>
    </row>
    <row r="490" spans="1:24" x14ac:dyDescent="0.2">
      <c r="A490">
        <v>9.74</v>
      </c>
      <c r="B490">
        <v>0.34100000000000003</v>
      </c>
      <c r="C490">
        <v>-2</v>
      </c>
      <c r="D490">
        <v>231</v>
      </c>
      <c r="E490" s="102">
        <v>0.6</v>
      </c>
      <c r="F490" s="102">
        <f t="shared" si="92"/>
        <v>2</v>
      </c>
      <c r="G490" s="102">
        <f t="shared" si="93"/>
        <v>433.4</v>
      </c>
      <c r="H490" s="102">
        <f>+A491-A490</f>
        <v>1.9999999999999574E-2</v>
      </c>
      <c r="I490" s="102">
        <f>+A490+H490/2</f>
        <v>9.75</v>
      </c>
      <c r="J490" s="102">
        <f t="shared" si="94"/>
        <v>19</v>
      </c>
      <c r="K490" s="102">
        <f t="shared" si="95"/>
        <v>185.25</v>
      </c>
      <c r="L490" s="102">
        <f t="shared" si="96"/>
        <v>50.79618</v>
      </c>
      <c r="M490" s="105">
        <f t="shared" si="97"/>
        <v>134.45382000000001</v>
      </c>
      <c r="N490" s="105">
        <f>AVERAGE(B490:B491)*1000</f>
        <v>331.5</v>
      </c>
      <c r="O490" s="105">
        <f>AVERAGE(G490:G491)</f>
        <v>424.5</v>
      </c>
      <c r="P490" s="105">
        <f>AVERAGE(F490:F491)</f>
        <v>2</v>
      </c>
      <c r="Q490" s="105">
        <f>AVERAGE(D490:D491)</f>
        <v>232.5</v>
      </c>
      <c r="R490" s="106">
        <f t="shared" si="98"/>
        <v>1.7794213656406339</v>
      </c>
      <c r="S490" s="105">
        <f t="shared" si="99"/>
        <v>0.8359456635318705</v>
      </c>
      <c r="T490" s="105">
        <f t="shared" si="100"/>
        <v>3.4163101873577357</v>
      </c>
      <c r="U490" s="39" t="str">
        <f t="shared" si="101"/>
        <v>clays</v>
      </c>
      <c r="V490" s="107">
        <f t="shared" si="102"/>
        <v>16.404987523099297</v>
      </c>
      <c r="W490" s="107">
        <f t="shared" si="103"/>
        <v>20.353066809555806</v>
      </c>
      <c r="X490" s="107">
        <f t="shared" si="104"/>
        <v>30</v>
      </c>
    </row>
    <row r="491" spans="1:24" x14ac:dyDescent="0.2">
      <c r="A491">
        <v>9.76</v>
      </c>
      <c r="B491">
        <v>0.32200000000000001</v>
      </c>
      <c r="C491">
        <v>-2</v>
      </c>
      <c r="D491">
        <v>234</v>
      </c>
      <c r="E491" s="102">
        <v>0.6</v>
      </c>
      <c r="F491" s="102">
        <f t="shared" si="92"/>
        <v>2</v>
      </c>
      <c r="G491" s="102">
        <f t="shared" si="93"/>
        <v>415.6</v>
      </c>
      <c r="H491" s="102">
        <f>+A492-A491</f>
        <v>1.9999999999999574E-2</v>
      </c>
      <c r="I491" s="102">
        <f>+A491+H491/2</f>
        <v>9.77</v>
      </c>
      <c r="J491" s="102">
        <f t="shared" si="94"/>
        <v>19</v>
      </c>
      <c r="K491" s="102">
        <f t="shared" si="95"/>
        <v>185.63</v>
      </c>
      <c r="L491" s="102">
        <f t="shared" si="96"/>
        <v>50.992379999999997</v>
      </c>
      <c r="M491" s="105">
        <f t="shared" si="97"/>
        <v>134.63762</v>
      </c>
      <c r="N491" s="105">
        <f>AVERAGE(B491:B492)*1000</f>
        <v>331.5</v>
      </c>
      <c r="O491" s="105">
        <f>AVERAGE(G491:G492)</f>
        <v>425.3</v>
      </c>
      <c r="P491" s="105">
        <f>AVERAGE(F491:F492)</f>
        <v>2</v>
      </c>
      <c r="Q491" s="105">
        <f>AVERAGE(D491:D492)</f>
        <v>234.5</v>
      </c>
      <c r="R491" s="106">
        <f t="shared" si="98"/>
        <v>1.7801116805243589</v>
      </c>
      <c r="S491" s="105">
        <f t="shared" si="99"/>
        <v>0.83448074435682384</v>
      </c>
      <c r="T491" s="105">
        <f t="shared" si="100"/>
        <v>3.4158968259804232</v>
      </c>
      <c r="U491" s="39" t="str">
        <f t="shared" si="101"/>
        <v>clays</v>
      </c>
      <c r="V491" s="107">
        <f t="shared" si="102"/>
        <v>16.409400775093083</v>
      </c>
      <c r="W491" s="107">
        <f t="shared" si="103"/>
        <v>20.354919748911122</v>
      </c>
      <c r="X491" s="107">
        <f t="shared" si="104"/>
        <v>30</v>
      </c>
    </row>
    <row r="492" spans="1:24" x14ac:dyDescent="0.2">
      <c r="A492">
        <v>9.7799999999999994</v>
      </c>
      <c r="B492">
        <v>0.34100000000000003</v>
      </c>
      <c r="C492">
        <v>-2</v>
      </c>
      <c r="D492">
        <v>235</v>
      </c>
      <c r="E492" s="102">
        <v>0.6</v>
      </c>
      <c r="F492" s="102">
        <f t="shared" si="92"/>
        <v>2</v>
      </c>
      <c r="G492" s="102">
        <f t="shared" si="93"/>
        <v>435</v>
      </c>
      <c r="H492" s="102">
        <f>+A493-A492</f>
        <v>2.000000000000135E-2</v>
      </c>
      <c r="I492" s="102">
        <f>+A492+H492/2</f>
        <v>9.7899999999999991</v>
      </c>
      <c r="J492" s="102">
        <f t="shared" si="94"/>
        <v>19</v>
      </c>
      <c r="K492" s="102">
        <f t="shared" si="95"/>
        <v>186.01</v>
      </c>
      <c r="L492" s="102">
        <f t="shared" si="96"/>
        <v>51.188579999999995</v>
      </c>
      <c r="M492" s="105">
        <f t="shared" si="97"/>
        <v>134.82141999999999</v>
      </c>
      <c r="N492" s="105">
        <f>AVERAGE(B492:B493)*1000</f>
        <v>341</v>
      </c>
      <c r="O492" s="105">
        <f>AVERAGE(G492:G493)</f>
        <v>435.2</v>
      </c>
      <c r="P492" s="105">
        <f>AVERAGE(F492:F493)</f>
        <v>2</v>
      </c>
      <c r="Q492" s="105">
        <f>AVERAGE(D492:D493)</f>
        <v>235.5</v>
      </c>
      <c r="R492" s="106">
        <f t="shared" si="98"/>
        <v>1.8482968062493335</v>
      </c>
      <c r="S492" s="105">
        <f t="shared" si="99"/>
        <v>0.80260042537822551</v>
      </c>
      <c r="T492" s="105">
        <f t="shared" si="100"/>
        <v>3.3948741252503982</v>
      </c>
      <c r="U492" s="39" t="str">
        <f t="shared" si="101"/>
        <v>clays</v>
      </c>
      <c r="V492" s="107">
        <f t="shared" si="102"/>
        <v>16.594103211542411</v>
      </c>
      <c r="W492" s="107">
        <f t="shared" si="103"/>
        <v>20.534488843855943</v>
      </c>
      <c r="X492" s="107">
        <f t="shared" si="104"/>
        <v>30</v>
      </c>
    </row>
    <row r="493" spans="1:24" x14ac:dyDescent="0.2">
      <c r="A493">
        <v>9.8000000000000007</v>
      </c>
      <c r="B493">
        <v>0.34100000000000003</v>
      </c>
      <c r="C493">
        <v>-2</v>
      </c>
      <c r="D493">
        <v>236</v>
      </c>
      <c r="E493" s="102">
        <v>0.6</v>
      </c>
      <c r="F493" s="102">
        <f t="shared" si="92"/>
        <v>2</v>
      </c>
      <c r="G493" s="102">
        <f t="shared" si="93"/>
        <v>435.4</v>
      </c>
      <c r="H493" s="102">
        <f>+A494-A493</f>
        <v>1.9999999999999574E-2</v>
      </c>
      <c r="I493" s="102">
        <f>+A493+H493/2</f>
        <v>9.81</v>
      </c>
      <c r="J493" s="102">
        <f t="shared" si="94"/>
        <v>19</v>
      </c>
      <c r="K493" s="102">
        <f t="shared" si="95"/>
        <v>186.39000000000001</v>
      </c>
      <c r="L493" s="102">
        <f t="shared" si="96"/>
        <v>51.384780000000006</v>
      </c>
      <c r="M493" s="105">
        <f t="shared" si="97"/>
        <v>135.00522000000001</v>
      </c>
      <c r="N493" s="105">
        <f>AVERAGE(B493:B494)*1000</f>
        <v>341</v>
      </c>
      <c r="O493" s="105">
        <f>AVERAGE(G493:G494)</f>
        <v>436</v>
      </c>
      <c r="P493" s="105">
        <f>AVERAGE(F493:F494)</f>
        <v>2</v>
      </c>
      <c r="Q493" s="105">
        <f>AVERAGE(D493:D494)</f>
        <v>237.5</v>
      </c>
      <c r="R493" s="106">
        <f t="shared" si="98"/>
        <v>1.848891472492693</v>
      </c>
      <c r="S493" s="105">
        <f t="shared" si="99"/>
        <v>0.80124994992187815</v>
      </c>
      <c r="T493" s="105">
        <f t="shared" si="100"/>
        <v>3.3945001115969746</v>
      </c>
      <c r="U493" s="39" t="str">
        <f t="shared" si="101"/>
        <v>clays</v>
      </c>
      <c r="V493" s="107">
        <f t="shared" si="102"/>
        <v>16.598145342523758</v>
      </c>
      <c r="W493" s="107">
        <f t="shared" si="103"/>
        <v>20.536025613292086</v>
      </c>
      <c r="X493" s="107">
        <f t="shared" si="104"/>
        <v>30</v>
      </c>
    </row>
    <row r="494" spans="1:24" x14ac:dyDescent="0.2">
      <c r="A494">
        <v>9.82</v>
      </c>
      <c r="B494">
        <v>0.34100000000000003</v>
      </c>
      <c r="C494">
        <v>-2</v>
      </c>
      <c r="D494">
        <v>239</v>
      </c>
      <c r="E494" s="102">
        <v>0.6</v>
      </c>
      <c r="F494" s="102">
        <f t="shared" si="92"/>
        <v>2</v>
      </c>
      <c r="G494" s="102">
        <f t="shared" si="93"/>
        <v>436.6</v>
      </c>
      <c r="H494" s="102">
        <f>+A495-A494</f>
        <v>1.9999999999999574E-2</v>
      </c>
      <c r="I494" s="102">
        <f>+A494+H494/2</f>
        <v>9.83</v>
      </c>
      <c r="J494" s="102">
        <f t="shared" si="94"/>
        <v>19</v>
      </c>
      <c r="K494" s="102">
        <f t="shared" si="95"/>
        <v>186.77</v>
      </c>
      <c r="L494" s="102">
        <f t="shared" si="96"/>
        <v>51.580980000000004</v>
      </c>
      <c r="M494" s="105">
        <f t="shared" si="97"/>
        <v>135.18902</v>
      </c>
      <c r="N494" s="105">
        <f>AVERAGE(B494:B495)*1000</f>
        <v>341</v>
      </c>
      <c r="O494" s="105">
        <f>AVERAGE(G494:G495)</f>
        <v>436.8</v>
      </c>
      <c r="P494" s="105">
        <f>AVERAGE(F494:F495)</f>
        <v>2</v>
      </c>
      <c r="Q494" s="105">
        <f>AVERAGE(D494:D495)</f>
        <v>239.5</v>
      </c>
      <c r="R494" s="106">
        <f t="shared" si="98"/>
        <v>1.8494845217459228</v>
      </c>
      <c r="S494" s="105">
        <f t="shared" si="99"/>
        <v>0.79990401151861767</v>
      </c>
      <c r="T494" s="105">
        <f t="shared" si="100"/>
        <v>3.3941270276278956</v>
      </c>
      <c r="U494" s="39" t="str">
        <f t="shared" si="101"/>
        <v>clays</v>
      </c>
      <c r="V494" s="107">
        <f t="shared" si="102"/>
        <v>16.602174405108308</v>
      </c>
      <c r="W494" s="107">
        <f t="shared" si="103"/>
        <v>20.53755771182864</v>
      </c>
      <c r="X494" s="107">
        <f t="shared" si="104"/>
        <v>30</v>
      </c>
    </row>
    <row r="495" spans="1:24" x14ac:dyDescent="0.2">
      <c r="A495">
        <v>9.84</v>
      </c>
      <c r="B495">
        <v>0.34100000000000003</v>
      </c>
      <c r="C495">
        <v>-2</v>
      </c>
      <c r="D495">
        <v>240</v>
      </c>
      <c r="E495" s="102">
        <v>0.6</v>
      </c>
      <c r="F495" s="102">
        <f t="shared" si="92"/>
        <v>2</v>
      </c>
      <c r="G495" s="102">
        <f t="shared" si="93"/>
        <v>437</v>
      </c>
      <c r="H495" s="102">
        <f>+A496-A495</f>
        <v>1.9999999999999574E-2</v>
      </c>
      <c r="I495" s="102">
        <f>+A495+H495/2</f>
        <v>9.85</v>
      </c>
      <c r="J495" s="102">
        <f t="shared" si="94"/>
        <v>19</v>
      </c>
      <c r="K495" s="102">
        <f t="shared" si="95"/>
        <v>187.15</v>
      </c>
      <c r="L495" s="102">
        <f t="shared" si="96"/>
        <v>51.777180000000001</v>
      </c>
      <c r="M495" s="105">
        <f t="shared" si="97"/>
        <v>135.37281999999999</v>
      </c>
      <c r="N495" s="105">
        <f>AVERAGE(B495:B496)*1000</f>
        <v>360</v>
      </c>
      <c r="O495" s="105">
        <f>AVERAGE(G495:G496)</f>
        <v>456.8</v>
      </c>
      <c r="P495" s="105">
        <f>AVERAGE(F495:F496)</f>
        <v>2</v>
      </c>
      <c r="Q495" s="105">
        <f>AVERAGE(D495:D496)</f>
        <v>242</v>
      </c>
      <c r="R495" s="106">
        <f t="shared" si="98"/>
        <v>1.9919064993992146</v>
      </c>
      <c r="S495" s="105">
        <f t="shared" si="99"/>
        <v>0.7417022065640646</v>
      </c>
      <c r="T495" s="105">
        <f t="shared" si="100"/>
        <v>3.3529294530939815</v>
      </c>
      <c r="U495" s="39" t="str">
        <f t="shared" si="101"/>
        <v>clays</v>
      </c>
      <c r="V495" s="107">
        <f t="shared" si="102"/>
        <v>16.971486481021149</v>
      </c>
      <c r="W495" s="107">
        <f t="shared" si="103"/>
        <v>20.891958435392151</v>
      </c>
      <c r="X495" s="107">
        <f t="shared" si="104"/>
        <v>30</v>
      </c>
    </row>
    <row r="496" spans="1:24" x14ac:dyDescent="0.2">
      <c r="A496">
        <v>9.86</v>
      </c>
      <c r="B496">
        <v>0.379</v>
      </c>
      <c r="C496">
        <v>-2</v>
      </c>
      <c r="D496">
        <v>244</v>
      </c>
      <c r="E496" s="102">
        <v>0.6</v>
      </c>
      <c r="F496" s="102">
        <f t="shared" si="92"/>
        <v>2</v>
      </c>
      <c r="G496" s="102">
        <f t="shared" si="93"/>
        <v>476.6</v>
      </c>
      <c r="H496" s="102">
        <f>+A497-A496</f>
        <v>2.000000000000135E-2</v>
      </c>
      <c r="I496" s="102">
        <f>+A496+H496/2</f>
        <v>9.870000000000001</v>
      </c>
      <c r="J496" s="102">
        <f t="shared" si="94"/>
        <v>19</v>
      </c>
      <c r="K496" s="102">
        <f t="shared" si="95"/>
        <v>187.53000000000003</v>
      </c>
      <c r="L496" s="102">
        <f t="shared" si="96"/>
        <v>51.973380000000013</v>
      </c>
      <c r="M496" s="105">
        <f t="shared" si="97"/>
        <v>135.55662000000001</v>
      </c>
      <c r="N496" s="105">
        <f>AVERAGE(B496:B497)*1000</f>
        <v>379</v>
      </c>
      <c r="O496" s="105">
        <f>AVERAGE(G496:G497)</f>
        <v>477.8</v>
      </c>
      <c r="P496" s="105">
        <f>AVERAGE(F496:F497)</f>
        <v>2</v>
      </c>
      <c r="Q496" s="105">
        <f>AVERAGE(D496:D497)</f>
        <v>247</v>
      </c>
      <c r="R496" s="106">
        <f t="shared" si="98"/>
        <v>2.1413192509521113</v>
      </c>
      <c r="S496" s="105">
        <f t="shared" si="99"/>
        <v>0.68901367692148696</v>
      </c>
      <c r="T496" s="105">
        <f t="shared" si="100"/>
        <v>3.312879005478738</v>
      </c>
      <c r="U496" s="39" t="str">
        <f t="shared" si="101"/>
        <v>clays</v>
      </c>
      <c r="V496" s="107">
        <f t="shared" si="102"/>
        <v>17.340858206414339</v>
      </c>
      <c r="W496" s="107">
        <f t="shared" si="103"/>
        <v>21.237495635660409</v>
      </c>
      <c r="X496" s="107">
        <f t="shared" si="104"/>
        <v>30</v>
      </c>
    </row>
    <row r="497" spans="1:24" x14ac:dyDescent="0.2">
      <c r="A497">
        <v>9.8800000000000008</v>
      </c>
      <c r="B497">
        <v>0.379</v>
      </c>
      <c r="C497">
        <v>-2</v>
      </c>
      <c r="D497">
        <v>250</v>
      </c>
      <c r="E497" s="102">
        <v>0.6</v>
      </c>
      <c r="F497" s="102">
        <f t="shared" si="92"/>
        <v>2</v>
      </c>
      <c r="G497" s="102">
        <f t="shared" si="93"/>
        <v>479</v>
      </c>
      <c r="H497" s="102">
        <f>+A498-A497</f>
        <v>1.9999999999999574E-2</v>
      </c>
      <c r="I497" s="102">
        <f>+A497+H497/2</f>
        <v>9.89</v>
      </c>
      <c r="J497" s="102">
        <f t="shared" si="94"/>
        <v>19</v>
      </c>
      <c r="K497" s="102">
        <f t="shared" si="95"/>
        <v>187.91000000000003</v>
      </c>
      <c r="L497" s="102">
        <f t="shared" si="96"/>
        <v>52.169580000000011</v>
      </c>
      <c r="M497" s="105">
        <f t="shared" si="97"/>
        <v>135.74042000000003</v>
      </c>
      <c r="N497" s="105">
        <f>AVERAGE(B497:B498)*1000</f>
        <v>464</v>
      </c>
      <c r="O497" s="105">
        <f>AVERAGE(G497:G498)</f>
        <v>564</v>
      </c>
      <c r="P497" s="105">
        <f>AVERAGE(F497:F498)</f>
        <v>2</v>
      </c>
      <c r="Q497" s="105">
        <f>AVERAGE(D497:D498)</f>
        <v>250</v>
      </c>
      <c r="R497" s="106">
        <f t="shared" si="98"/>
        <v>2.7706559328459415</v>
      </c>
      <c r="S497" s="105">
        <f t="shared" si="99"/>
        <v>0.53178760403095005</v>
      </c>
      <c r="T497" s="105">
        <f t="shared" si="100"/>
        <v>3.1716993696281426</v>
      </c>
      <c r="U497" s="39" t="str">
        <f t="shared" si="101"/>
        <v>clays</v>
      </c>
      <c r="V497" s="107">
        <f t="shared" si="102"/>
        <v>18.721343865849594</v>
      </c>
      <c r="W497" s="107">
        <f t="shared" si="103"/>
        <v>22.468408570618195</v>
      </c>
      <c r="X497" s="107">
        <f t="shared" si="104"/>
        <v>30</v>
      </c>
    </row>
    <row r="498" spans="1:24" x14ac:dyDescent="0.2">
      <c r="A498">
        <v>9.9</v>
      </c>
      <c r="B498">
        <v>0.54900000000000004</v>
      </c>
      <c r="C498">
        <v>-2</v>
      </c>
      <c r="D498">
        <v>250</v>
      </c>
      <c r="E498" s="102">
        <v>0.6</v>
      </c>
      <c r="F498" s="102">
        <f t="shared" si="92"/>
        <v>2</v>
      </c>
      <c r="G498" s="102">
        <f t="shared" si="93"/>
        <v>649</v>
      </c>
      <c r="H498" s="102">
        <f>+A499-A498</f>
        <v>1.9999999999999574E-2</v>
      </c>
      <c r="I498" s="102">
        <f>+A498+H498/2</f>
        <v>9.91</v>
      </c>
      <c r="J498" s="102">
        <f t="shared" si="94"/>
        <v>19</v>
      </c>
      <c r="K498" s="102">
        <f t="shared" si="95"/>
        <v>188.29</v>
      </c>
      <c r="L498" s="102">
        <f t="shared" si="96"/>
        <v>52.365780000000001</v>
      </c>
      <c r="M498" s="105">
        <f t="shared" si="97"/>
        <v>135.92421999999999</v>
      </c>
      <c r="N498" s="105">
        <f>AVERAGE(B498:B499)*1000</f>
        <v>653.5</v>
      </c>
      <c r="O498" s="105">
        <f>AVERAGE(G498:G499)</f>
        <v>753.9</v>
      </c>
      <c r="P498" s="105">
        <f>AVERAGE(F498:F499)</f>
        <v>2</v>
      </c>
      <c r="Q498" s="105">
        <f>AVERAGE(D498:D499)</f>
        <v>251</v>
      </c>
      <c r="R498" s="106">
        <f t="shared" si="98"/>
        <v>4.161215712696384</v>
      </c>
      <c r="S498" s="105">
        <f t="shared" si="99"/>
        <v>0.35360053747281694</v>
      </c>
      <c r="T498" s="105">
        <f t="shared" si="100"/>
        <v>2.9525509989633147</v>
      </c>
      <c r="U498" s="39" t="str">
        <f t="shared" si="101"/>
        <v>clays</v>
      </c>
      <c r="V498" s="107">
        <f t="shared" si="102"/>
        <v>21.091043513119303</v>
      </c>
      <c r="W498" s="107">
        <f t="shared" si="103"/>
        <v>24.411422526801047</v>
      </c>
      <c r="X498" s="107">
        <f t="shared" si="104"/>
        <v>30</v>
      </c>
    </row>
    <row r="499" spans="1:24" x14ac:dyDescent="0.2">
      <c r="A499">
        <v>9.92</v>
      </c>
      <c r="B499">
        <v>0.75800000000000001</v>
      </c>
      <c r="C499">
        <v>-2</v>
      </c>
      <c r="D499">
        <v>252</v>
      </c>
      <c r="E499" s="102">
        <v>0.6</v>
      </c>
      <c r="F499" s="102">
        <f t="shared" si="92"/>
        <v>2</v>
      </c>
      <c r="G499" s="102">
        <f t="shared" si="93"/>
        <v>858.8</v>
      </c>
      <c r="H499" s="102">
        <f>+A500-A499</f>
        <v>1.9999999999999574E-2</v>
      </c>
      <c r="I499" s="102">
        <f>+A499+H499/2</f>
        <v>9.93</v>
      </c>
      <c r="J499" s="102">
        <f t="shared" si="94"/>
        <v>19</v>
      </c>
      <c r="K499" s="102">
        <f t="shared" si="95"/>
        <v>188.67</v>
      </c>
      <c r="L499" s="102">
        <f t="shared" si="96"/>
        <v>52.561979999999998</v>
      </c>
      <c r="M499" s="105">
        <f t="shared" si="97"/>
        <v>136.10801999999998</v>
      </c>
      <c r="N499" s="105">
        <f>AVERAGE(B499:B500)*1000</f>
        <v>852.5</v>
      </c>
      <c r="O499" s="105">
        <f>AVERAGE(G499:G500)</f>
        <v>946.9</v>
      </c>
      <c r="P499" s="105">
        <f>AVERAGE(F499:F500)</f>
        <v>2</v>
      </c>
      <c r="Q499" s="105">
        <f>AVERAGE(D499:D500)</f>
        <v>236</v>
      </c>
      <c r="R499" s="106">
        <f t="shared" si="98"/>
        <v>5.5707959016669273</v>
      </c>
      <c r="S499" s="105">
        <f t="shared" si="99"/>
        <v>0.26377220632261977</v>
      </c>
      <c r="T499" s="105">
        <f t="shared" si="100"/>
        <v>2.798535601774804</v>
      </c>
      <c r="U499" s="39" t="str">
        <f t="shared" si="101"/>
        <v>silt mixtures</v>
      </c>
      <c r="V499" s="107">
        <f t="shared" si="102"/>
        <v>22.898846283014056</v>
      </c>
      <c r="W499" s="107">
        <f t="shared" si="103"/>
        <v>25.805089721614472</v>
      </c>
      <c r="X499" s="107">
        <f t="shared" si="104"/>
        <v>30</v>
      </c>
    </row>
    <row r="500" spans="1:24" x14ac:dyDescent="0.2">
      <c r="A500">
        <v>9.94</v>
      </c>
      <c r="B500">
        <v>0.94699999999999995</v>
      </c>
      <c r="C500">
        <v>-2</v>
      </c>
      <c r="D500">
        <v>220</v>
      </c>
      <c r="E500" s="102">
        <v>0.6</v>
      </c>
      <c r="F500" s="102">
        <f t="shared" si="92"/>
        <v>2</v>
      </c>
      <c r="G500" s="102">
        <f t="shared" si="93"/>
        <v>1035</v>
      </c>
      <c r="H500" s="102">
        <f>+A501-A500</f>
        <v>2.000000000000135E-2</v>
      </c>
      <c r="I500" s="102">
        <f>+A500+H500/2</f>
        <v>9.9499999999999993</v>
      </c>
      <c r="J500" s="102">
        <f t="shared" si="94"/>
        <v>19</v>
      </c>
      <c r="K500" s="102">
        <f t="shared" si="95"/>
        <v>189.04999999999998</v>
      </c>
      <c r="L500" s="102">
        <f t="shared" si="96"/>
        <v>52.758179999999996</v>
      </c>
      <c r="M500" s="105">
        <f t="shared" si="97"/>
        <v>136.29181999999997</v>
      </c>
      <c r="N500" s="105">
        <f>AVERAGE(B500:B501)*1000</f>
        <v>881</v>
      </c>
      <c r="O500" s="105">
        <f>AVERAGE(G500:G501)</f>
        <v>947</v>
      </c>
      <c r="P500" s="105">
        <f>AVERAGE(F500:F501)</f>
        <v>2</v>
      </c>
      <c r="Q500" s="105">
        <f>AVERAGE(D500:D501)</f>
        <v>165</v>
      </c>
      <c r="R500" s="106">
        <f t="shared" si="98"/>
        <v>5.561228839705862</v>
      </c>
      <c r="S500" s="105">
        <f t="shared" si="99"/>
        <v>0.26386964839369353</v>
      </c>
      <c r="T500" s="105">
        <f t="shared" si="100"/>
        <v>2.7992989773462691</v>
      </c>
      <c r="U500" s="39" t="str">
        <f t="shared" si="101"/>
        <v>silt mixtures</v>
      </c>
      <c r="V500" s="107">
        <f t="shared" si="102"/>
        <v>22.889048477744964</v>
      </c>
      <c r="W500" s="107">
        <f t="shared" si="103"/>
        <v>25.796878429112148</v>
      </c>
      <c r="X500" s="107">
        <f t="shared" si="104"/>
        <v>30</v>
      </c>
    </row>
    <row r="501" spans="1:24" x14ac:dyDescent="0.2">
      <c r="A501">
        <v>9.9600000000000009</v>
      </c>
      <c r="B501">
        <v>0.81499999999999995</v>
      </c>
      <c r="C501">
        <v>-2</v>
      </c>
      <c r="D501">
        <v>110</v>
      </c>
      <c r="E501" s="102">
        <v>0.6</v>
      </c>
      <c r="F501" s="102">
        <f t="shared" si="92"/>
        <v>2</v>
      </c>
      <c r="G501" s="102">
        <f t="shared" si="93"/>
        <v>859</v>
      </c>
      <c r="H501" s="102">
        <f>+A502-A501</f>
        <v>1.9999999999999574E-2</v>
      </c>
      <c r="I501" s="102">
        <f>+A501+H501/2</f>
        <v>9.9700000000000006</v>
      </c>
      <c r="J501" s="102">
        <f t="shared" si="94"/>
        <v>19</v>
      </c>
      <c r="K501" s="102">
        <f t="shared" si="95"/>
        <v>189.43</v>
      </c>
      <c r="L501" s="102">
        <f t="shared" si="96"/>
        <v>52.954380000000008</v>
      </c>
      <c r="M501" s="105">
        <f t="shared" si="97"/>
        <v>136.47561999999999</v>
      </c>
      <c r="N501" s="105">
        <f>AVERAGE(B501:B502)*1000</f>
        <v>890.5</v>
      </c>
      <c r="O501" s="105">
        <f>AVERAGE(G501:G502)</f>
        <v>932.9</v>
      </c>
      <c r="P501" s="105">
        <f>AVERAGE(F501:F502)</f>
        <v>1.5</v>
      </c>
      <c r="Q501" s="105">
        <f>AVERAGE(D501:D502)</f>
        <v>106</v>
      </c>
      <c r="R501" s="106">
        <f t="shared" si="98"/>
        <v>5.447639659010159</v>
      </c>
      <c r="S501" s="105">
        <f t="shared" si="99"/>
        <v>0.20175662770522013</v>
      </c>
      <c r="T501" s="105">
        <f t="shared" si="100"/>
        <v>2.7837135073080095</v>
      </c>
      <c r="U501" s="39" t="str">
        <f t="shared" si="101"/>
        <v>silt mixtures</v>
      </c>
      <c r="V501" s="107">
        <f t="shared" si="102"/>
        <v>22.760141606341463</v>
      </c>
      <c r="W501" s="107">
        <f t="shared" si="103"/>
        <v>25.698292101889169</v>
      </c>
      <c r="X501" s="107">
        <f t="shared" si="104"/>
        <v>30</v>
      </c>
    </row>
    <row r="502" spans="1:24" x14ac:dyDescent="0.2">
      <c r="A502">
        <v>9.98</v>
      </c>
      <c r="B502">
        <v>0.96599999999999997</v>
      </c>
      <c r="C502">
        <v>0</v>
      </c>
      <c r="D502">
        <v>102</v>
      </c>
      <c r="E502" s="102">
        <v>0.6</v>
      </c>
      <c r="F502" s="102">
        <f t="shared" si="92"/>
        <v>1</v>
      </c>
      <c r="G502" s="102">
        <f t="shared" si="93"/>
        <v>1006.8</v>
      </c>
      <c r="H502" s="102">
        <f>+A503-A502</f>
        <v>1.9999999999999574E-2</v>
      </c>
      <c r="I502" s="102">
        <f>+A502+H502/2</f>
        <v>9.99</v>
      </c>
      <c r="J502" s="102">
        <f t="shared" si="94"/>
        <v>19</v>
      </c>
      <c r="K502" s="102">
        <f t="shared" si="95"/>
        <v>189.81</v>
      </c>
      <c r="L502" s="102">
        <f t="shared" si="96"/>
        <v>53.150580000000005</v>
      </c>
      <c r="M502" s="105">
        <f t="shared" si="97"/>
        <v>136.65942000000001</v>
      </c>
      <c r="N502" s="105">
        <f>AVERAGE(B502:B503)*1000</f>
        <v>1202.9999999999998</v>
      </c>
      <c r="O502" s="105">
        <f>AVERAGE(G502:G503)</f>
        <v>1254</v>
      </c>
      <c r="P502" s="105">
        <f>AVERAGE(F502:F503)</f>
        <v>1</v>
      </c>
      <c r="Q502" s="105">
        <f>AVERAGE(D502:D503)</f>
        <v>127.5</v>
      </c>
      <c r="R502" s="106">
        <f t="shared" si="98"/>
        <v>7.7871690074493216</v>
      </c>
      <c r="S502" s="105">
        <f t="shared" si="99"/>
        <v>9.3968182373448339E-2</v>
      </c>
      <c r="T502" s="105">
        <f t="shared" si="100"/>
        <v>2.5858315421576163</v>
      </c>
      <c r="U502" s="39" t="str">
        <f t="shared" si="101"/>
        <v>sand mixtures</v>
      </c>
      <c r="V502" s="107">
        <f t="shared" si="102"/>
        <v>25.043929366602523</v>
      </c>
      <c r="W502" s="107">
        <f t="shared" si="103"/>
        <v>27.405175604753495</v>
      </c>
      <c r="X502" s="107">
        <f t="shared" si="104"/>
        <v>30</v>
      </c>
    </row>
    <row r="503" spans="1:24" x14ac:dyDescent="0.2">
      <c r="A503">
        <v>10</v>
      </c>
      <c r="B503">
        <v>1.44</v>
      </c>
      <c r="C503">
        <v>1</v>
      </c>
      <c r="D503">
        <v>153</v>
      </c>
      <c r="E503" s="102">
        <v>0.6</v>
      </c>
      <c r="F503" s="102">
        <f t="shared" si="92"/>
        <v>1</v>
      </c>
      <c r="G503" s="102">
        <f t="shared" si="93"/>
        <v>1501.2</v>
      </c>
      <c r="H503" s="102">
        <f>+A504-A503</f>
        <v>1.9999999999999574E-2</v>
      </c>
      <c r="I503" s="102">
        <f>+A503+H503/2</f>
        <v>10.01</v>
      </c>
      <c r="J503" s="102">
        <f t="shared" si="94"/>
        <v>19</v>
      </c>
      <c r="K503" s="102">
        <f t="shared" si="95"/>
        <v>190.19</v>
      </c>
      <c r="L503" s="102">
        <f t="shared" si="96"/>
        <v>53.346780000000003</v>
      </c>
      <c r="M503" s="105">
        <f t="shared" si="97"/>
        <v>136.84322</v>
      </c>
      <c r="N503" s="105">
        <f>AVERAGE(B503:B504)*1000</f>
        <v>1591.5</v>
      </c>
      <c r="O503" s="105">
        <f>AVERAGE(G503:G504)</f>
        <v>1648.7</v>
      </c>
      <c r="P503" s="105">
        <f>AVERAGE(F503:F504)</f>
        <v>4.5</v>
      </c>
      <c r="Q503" s="105">
        <f>AVERAGE(D503:D504)</f>
        <v>143</v>
      </c>
      <c r="R503" s="106">
        <f t="shared" si="98"/>
        <v>10.658255483903403</v>
      </c>
      <c r="S503" s="105">
        <f t="shared" si="99"/>
        <v>0.30853405187485861</v>
      </c>
      <c r="T503" s="105">
        <f t="shared" si="100"/>
        <v>2.5432278602452145</v>
      </c>
      <c r="U503" s="39" t="str">
        <f t="shared" si="101"/>
        <v>sand mixtures</v>
      </c>
      <c r="V503" s="107">
        <f t="shared" si="102"/>
        <v>27.083047135276932</v>
      </c>
      <c r="W503" s="107">
        <f t="shared" si="103"/>
        <v>28.904547389226284</v>
      </c>
      <c r="X503" s="107">
        <f t="shared" si="104"/>
        <v>30</v>
      </c>
    </row>
    <row r="504" spans="1:24" x14ac:dyDescent="0.2">
      <c r="A504">
        <v>10.02</v>
      </c>
      <c r="B504">
        <v>1.7430000000000001</v>
      </c>
      <c r="C504">
        <v>8</v>
      </c>
      <c r="D504">
        <v>133</v>
      </c>
      <c r="E504" s="102">
        <v>0.6</v>
      </c>
      <c r="F504" s="102">
        <f t="shared" si="92"/>
        <v>8</v>
      </c>
      <c r="G504" s="102">
        <f t="shared" si="93"/>
        <v>1796.2</v>
      </c>
      <c r="H504" s="102">
        <f>+A505-A504</f>
        <v>1.9999999999999574E-2</v>
      </c>
      <c r="I504" s="102">
        <f>+A504+H504/2</f>
        <v>10.029999999999999</v>
      </c>
      <c r="J504" s="102">
        <f t="shared" si="94"/>
        <v>19</v>
      </c>
      <c r="K504" s="102">
        <f t="shared" si="95"/>
        <v>190.57</v>
      </c>
      <c r="L504" s="102">
        <f t="shared" si="96"/>
        <v>53.542979999999993</v>
      </c>
      <c r="M504" s="105">
        <f t="shared" si="97"/>
        <v>137.02701999999999</v>
      </c>
      <c r="N504" s="105">
        <f>AVERAGE(B504:B505)*1000</f>
        <v>1620</v>
      </c>
      <c r="O504" s="105">
        <f>AVERAGE(G504:G505)</f>
        <v>1662.4</v>
      </c>
      <c r="P504" s="105">
        <f>AVERAGE(F504:F505)</f>
        <v>7.5</v>
      </c>
      <c r="Q504" s="105">
        <f>AVERAGE(D504:D505)</f>
        <v>106</v>
      </c>
      <c r="R504" s="106">
        <f t="shared" si="98"/>
        <v>10.741166231302412</v>
      </c>
      <c r="S504" s="105">
        <f t="shared" si="99"/>
        <v>0.50956971932899853</v>
      </c>
      <c r="T504" s="105">
        <f t="shared" si="100"/>
        <v>2.6092482879458272</v>
      </c>
      <c r="U504" s="39" t="str">
        <f t="shared" si="101"/>
        <v>silt mixtures</v>
      </c>
      <c r="V504" s="107">
        <f t="shared" si="102"/>
        <v>27.134034010790959</v>
      </c>
      <c r="W504" s="107">
        <f t="shared" si="103"/>
        <v>28.941565815999187</v>
      </c>
      <c r="X504" s="107">
        <f t="shared" si="104"/>
        <v>30</v>
      </c>
    </row>
    <row r="505" spans="1:24" x14ac:dyDescent="0.2">
      <c r="A505">
        <v>10.039999999999999</v>
      </c>
      <c r="B505">
        <v>1.4970000000000001</v>
      </c>
      <c r="C505">
        <v>7</v>
      </c>
      <c r="D505">
        <v>79</v>
      </c>
      <c r="E505" s="102">
        <v>0.6</v>
      </c>
      <c r="F505" s="102">
        <f t="shared" si="92"/>
        <v>7</v>
      </c>
      <c r="G505" s="102">
        <f t="shared" si="93"/>
        <v>1528.6</v>
      </c>
      <c r="H505" s="102">
        <f>+A506-A505</f>
        <v>2.000000000000135E-2</v>
      </c>
      <c r="I505" s="102">
        <f>+A505+H505/2</f>
        <v>10.050000000000001</v>
      </c>
      <c r="J505" s="102">
        <f t="shared" si="94"/>
        <v>19</v>
      </c>
      <c r="K505" s="102">
        <f t="shared" si="95"/>
        <v>190.95000000000002</v>
      </c>
      <c r="L505" s="102">
        <f t="shared" si="96"/>
        <v>53.739180000000012</v>
      </c>
      <c r="M505" s="105">
        <f t="shared" si="97"/>
        <v>137.21082000000001</v>
      </c>
      <c r="N505" s="105">
        <f>AVERAGE(B505:B506)*1000</f>
        <v>1459</v>
      </c>
      <c r="O505" s="105">
        <f>AVERAGE(G505:G506)</f>
        <v>1491.4</v>
      </c>
      <c r="P505" s="105">
        <f>AVERAGE(F505:F506)</f>
        <v>9</v>
      </c>
      <c r="Q505" s="105">
        <f>AVERAGE(D505:D506)</f>
        <v>81</v>
      </c>
      <c r="R505" s="106">
        <f t="shared" si="98"/>
        <v>9.4777510986378477</v>
      </c>
      <c r="S505" s="105">
        <f t="shared" si="99"/>
        <v>0.69206813026260139</v>
      </c>
      <c r="T505" s="105">
        <f t="shared" si="100"/>
        <v>2.7093235410348777</v>
      </c>
      <c r="U505" s="39" t="str">
        <f t="shared" si="101"/>
        <v>silt mixtures</v>
      </c>
      <c r="V505" s="107">
        <f t="shared" si="102"/>
        <v>26.320440390121</v>
      </c>
      <c r="W505" s="107">
        <f t="shared" si="103"/>
        <v>28.343758291468134</v>
      </c>
      <c r="X505" s="107">
        <f t="shared" si="104"/>
        <v>30</v>
      </c>
    </row>
    <row r="506" spans="1:24" x14ac:dyDescent="0.2">
      <c r="A506">
        <v>10.06</v>
      </c>
      <c r="B506">
        <v>1.421</v>
      </c>
      <c r="C506">
        <v>11</v>
      </c>
      <c r="D506">
        <v>83</v>
      </c>
      <c r="E506" s="102">
        <v>0.6</v>
      </c>
      <c r="F506" s="102">
        <f t="shared" si="92"/>
        <v>11</v>
      </c>
      <c r="G506" s="102">
        <f t="shared" si="93"/>
        <v>1454.2</v>
      </c>
      <c r="H506" s="102">
        <f>+A507-A506</f>
        <v>1.9999999999999574E-2</v>
      </c>
      <c r="I506" s="102">
        <f>+A506+H506/2</f>
        <v>10.07</v>
      </c>
      <c r="J506" s="102">
        <f t="shared" si="94"/>
        <v>19</v>
      </c>
      <c r="K506" s="102">
        <f t="shared" si="95"/>
        <v>191.33</v>
      </c>
      <c r="L506" s="102">
        <f t="shared" si="96"/>
        <v>53.935380000000002</v>
      </c>
      <c r="M506" s="105">
        <f t="shared" si="97"/>
        <v>137.39462</v>
      </c>
      <c r="N506" s="105">
        <f>AVERAGE(B506:B507)*1000</f>
        <v>1459</v>
      </c>
      <c r="O506" s="105">
        <f>AVERAGE(G506:G507)</f>
        <v>1494.6</v>
      </c>
      <c r="P506" s="105">
        <f>AVERAGE(F506:F507)</f>
        <v>12.5</v>
      </c>
      <c r="Q506" s="105">
        <f>AVERAGE(D506:D507)</f>
        <v>89</v>
      </c>
      <c r="R506" s="106">
        <f t="shared" si="98"/>
        <v>9.4855970342943561</v>
      </c>
      <c r="S506" s="105">
        <f t="shared" si="99"/>
        <v>0.95912589102795276</v>
      </c>
      <c r="T506" s="105">
        <f t="shared" si="100"/>
        <v>2.7675316705211803</v>
      </c>
      <c r="U506" s="39" t="str">
        <f t="shared" si="101"/>
        <v>silt mixtures</v>
      </c>
      <c r="V506" s="107">
        <f t="shared" si="102"/>
        <v>26.326440444281591</v>
      </c>
      <c r="W506" s="107">
        <f t="shared" si="103"/>
        <v>28.347711381824006</v>
      </c>
      <c r="X506" s="107">
        <f t="shared" si="104"/>
        <v>30</v>
      </c>
    </row>
    <row r="507" spans="1:24" x14ac:dyDescent="0.2">
      <c r="A507">
        <v>10.08</v>
      </c>
      <c r="B507">
        <v>1.4970000000000001</v>
      </c>
      <c r="C507">
        <v>14</v>
      </c>
      <c r="D507">
        <v>95</v>
      </c>
      <c r="E507" s="102">
        <v>0.6</v>
      </c>
      <c r="F507" s="102">
        <f t="shared" si="92"/>
        <v>14</v>
      </c>
      <c r="G507" s="102">
        <f t="shared" si="93"/>
        <v>1535</v>
      </c>
      <c r="H507" s="102">
        <f>+A508-A507</f>
        <v>1.9999999999999574E-2</v>
      </c>
      <c r="I507" s="102">
        <f>+A507+H507/2</f>
        <v>10.09</v>
      </c>
      <c r="J507" s="102">
        <f t="shared" si="94"/>
        <v>19</v>
      </c>
      <c r="K507" s="102">
        <f t="shared" si="95"/>
        <v>191.71</v>
      </c>
      <c r="L507" s="102">
        <f t="shared" si="96"/>
        <v>54.13158</v>
      </c>
      <c r="M507" s="105">
        <f t="shared" si="97"/>
        <v>137.57841999999999</v>
      </c>
      <c r="N507" s="105">
        <f>AVERAGE(B507:B508)*1000</f>
        <v>1999</v>
      </c>
      <c r="O507" s="105">
        <f>AVERAGE(G507:G508)</f>
        <v>2038.6</v>
      </c>
      <c r="P507" s="105">
        <f>AVERAGE(F507:F508)</f>
        <v>14.5</v>
      </c>
      <c r="Q507" s="105">
        <f>AVERAGE(D507:D508)</f>
        <v>99</v>
      </c>
      <c r="R507" s="106">
        <f t="shared" si="98"/>
        <v>13.424271044833921</v>
      </c>
      <c r="S507" s="105">
        <f t="shared" si="99"/>
        <v>0.78510360660353351</v>
      </c>
      <c r="T507" s="105">
        <f t="shared" si="100"/>
        <v>2.5939425725212684</v>
      </c>
      <c r="U507" s="39" t="str">
        <f t="shared" si="101"/>
        <v>sand mixtures</v>
      </c>
      <c r="V507" s="107">
        <f t="shared" si="102"/>
        <v>28.584710608562432</v>
      </c>
      <c r="W507" s="107">
        <f t="shared" si="103"/>
        <v>30.00679783489829</v>
      </c>
      <c r="X507" s="107">
        <f t="shared" si="104"/>
        <v>30</v>
      </c>
    </row>
    <row r="508" spans="1:24" x14ac:dyDescent="0.2">
      <c r="A508">
        <v>10.1</v>
      </c>
      <c r="B508">
        <v>2.5009999999999999</v>
      </c>
      <c r="C508">
        <v>15</v>
      </c>
      <c r="D508">
        <v>103</v>
      </c>
      <c r="E508" s="102">
        <v>0.6</v>
      </c>
      <c r="F508" s="102">
        <f t="shared" si="92"/>
        <v>15</v>
      </c>
      <c r="G508" s="102">
        <f t="shared" si="93"/>
        <v>2542.1999999999998</v>
      </c>
      <c r="H508" s="102">
        <f>+A509-A508</f>
        <v>1.9999999999999574E-2</v>
      </c>
      <c r="I508" s="102">
        <f>+A508+H508/2</f>
        <v>10.11</v>
      </c>
      <c r="J508" s="102">
        <f t="shared" si="94"/>
        <v>19</v>
      </c>
      <c r="K508" s="102">
        <f t="shared" si="95"/>
        <v>192.08999999999997</v>
      </c>
      <c r="L508" s="102">
        <f t="shared" si="96"/>
        <v>54.327779999999997</v>
      </c>
      <c r="M508" s="105">
        <f t="shared" si="97"/>
        <v>137.76221999999999</v>
      </c>
      <c r="N508" s="105">
        <f>AVERAGE(B508:B509)*1000</f>
        <v>2974.5</v>
      </c>
      <c r="O508" s="105">
        <f>AVERAGE(G508:G509)</f>
        <v>3012.1</v>
      </c>
      <c r="P508" s="105">
        <f>AVERAGE(F508:F509)</f>
        <v>15.5</v>
      </c>
      <c r="Q508" s="105">
        <f>AVERAGE(D508:D509)</f>
        <v>94</v>
      </c>
      <c r="R508" s="106">
        <f t="shared" si="98"/>
        <v>20.470125989549238</v>
      </c>
      <c r="S508" s="105">
        <f t="shared" si="99"/>
        <v>0.54964344098070583</v>
      </c>
      <c r="T508" s="105">
        <f t="shared" si="100"/>
        <v>2.3627349089697605</v>
      </c>
      <c r="U508" s="39" t="str">
        <f t="shared" si="101"/>
        <v>sand mixtures</v>
      </c>
      <c r="V508" s="107">
        <f t="shared" si="102"/>
        <v>31.295114284505296</v>
      </c>
      <c r="W508" s="107">
        <f t="shared" si="103"/>
        <v>32.022325672334652</v>
      </c>
      <c r="X508" s="107">
        <f t="shared" si="104"/>
        <v>32.436250000000001</v>
      </c>
    </row>
    <row r="509" spans="1:24" x14ac:dyDescent="0.2">
      <c r="A509">
        <v>10.119999999999999</v>
      </c>
      <c r="B509">
        <v>3.448</v>
      </c>
      <c r="C509">
        <v>16</v>
      </c>
      <c r="D509">
        <v>85</v>
      </c>
      <c r="E509" s="102">
        <v>0.6</v>
      </c>
      <c r="F509" s="102">
        <f t="shared" si="92"/>
        <v>16</v>
      </c>
      <c r="G509" s="102">
        <f t="shared" si="93"/>
        <v>3482</v>
      </c>
      <c r="H509" s="102">
        <f>+A510-A509</f>
        <v>2.000000000000135E-2</v>
      </c>
      <c r="I509" s="102">
        <f>+A509+H509/2</f>
        <v>10.129999999999999</v>
      </c>
      <c r="J509" s="102">
        <f t="shared" si="94"/>
        <v>19</v>
      </c>
      <c r="K509" s="102">
        <f t="shared" si="95"/>
        <v>192.46999999999997</v>
      </c>
      <c r="L509" s="102">
        <f t="shared" si="96"/>
        <v>54.523979999999995</v>
      </c>
      <c r="M509" s="105">
        <f t="shared" si="97"/>
        <v>137.94601999999998</v>
      </c>
      <c r="N509" s="105">
        <f>AVERAGE(B509:B510)*1000</f>
        <v>3751.0000000000005</v>
      </c>
      <c r="O509" s="105">
        <f>AVERAGE(G509:G510)</f>
        <v>3784</v>
      </c>
      <c r="P509" s="105">
        <f>AVERAGE(F509:F510)</f>
        <v>14.5</v>
      </c>
      <c r="Q509" s="105">
        <f>AVERAGE(D509:D510)</f>
        <v>82.5</v>
      </c>
      <c r="R509" s="106">
        <f t="shared" si="98"/>
        <v>26.035763844437128</v>
      </c>
      <c r="S509" s="105">
        <f t="shared" si="99"/>
        <v>0.4037276592427182</v>
      </c>
      <c r="T509" s="105">
        <f t="shared" si="100"/>
        <v>2.2142952628700279</v>
      </c>
      <c r="U509" s="39" t="str">
        <f t="shared" si="101"/>
        <v>sand mixtures</v>
      </c>
      <c r="V509" s="107">
        <f t="shared" si="102"/>
        <v>32.807214422482957</v>
      </c>
      <c r="W509" s="107">
        <f t="shared" si="103"/>
        <v>33.171273560152088</v>
      </c>
      <c r="X509" s="107">
        <f t="shared" si="104"/>
        <v>34.377499999999998</v>
      </c>
    </row>
    <row r="510" spans="1:24" x14ac:dyDescent="0.2">
      <c r="A510">
        <v>10.14</v>
      </c>
      <c r="B510">
        <v>4.0540000000000003</v>
      </c>
      <c r="C510">
        <v>13</v>
      </c>
      <c r="D510">
        <v>80</v>
      </c>
      <c r="E510" s="102">
        <v>0.6</v>
      </c>
      <c r="F510" s="102">
        <f t="shared" si="92"/>
        <v>13</v>
      </c>
      <c r="G510" s="102">
        <f t="shared" si="93"/>
        <v>4086.0000000000005</v>
      </c>
      <c r="H510" s="102">
        <f>+A511-A510</f>
        <v>1.9999999999999574E-2</v>
      </c>
      <c r="I510" s="102">
        <f>+A510+H510/2</f>
        <v>10.15</v>
      </c>
      <c r="J510" s="102">
        <f t="shared" si="94"/>
        <v>19</v>
      </c>
      <c r="K510" s="102">
        <f t="shared" si="95"/>
        <v>192.85</v>
      </c>
      <c r="L510" s="102">
        <f t="shared" si="96"/>
        <v>54.720180000000006</v>
      </c>
      <c r="M510" s="105">
        <f t="shared" si="97"/>
        <v>138.12982</v>
      </c>
      <c r="N510" s="105">
        <f>AVERAGE(B510:B511)*1000</f>
        <v>3997</v>
      </c>
      <c r="O510" s="105">
        <f>AVERAGE(G510:G511)</f>
        <v>4028.2000000000003</v>
      </c>
      <c r="P510" s="105">
        <f>AVERAGE(F510:F511)</f>
        <v>7.5</v>
      </c>
      <c r="Q510" s="105">
        <f>AVERAGE(D510:D511)</f>
        <v>78</v>
      </c>
      <c r="R510" s="106">
        <f t="shared" si="98"/>
        <v>27.766270889225805</v>
      </c>
      <c r="S510" s="105">
        <f t="shared" si="99"/>
        <v>0.19554929797802023</v>
      </c>
      <c r="T510" s="105">
        <f t="shared" si="100"/>
        <v>2.0899794398591185</v>
      </c>
      <c r="U510" s="39" t="str">
        <f t="shared" si="101"/>
        <v>sand mixtures</v>
      </c>
      <c r="V510" s="107">
        <f t="shared" si="102"/>
        <v>33.206720350714704</v>
      </c>
      <c r="W510" s="107">
        <f t="shared" si="103"/>
        <v>33.478693119788154</v>
      </c>
      <c r="X510" s="107">
        <f t="shared" si="104"/>
        <v>34.9925</v>
      </c>
    </row>
    <row r="511" spans="1:24" x14ac:dyDescent="0.2">
      <c r="A511">
        <v>10.16</v>
      </c>
      <c r="B511">
        <v>3.94</v>
      </c>
      <c r="C511">
        <v>2</v>
      </c>
      <c r="D511">
        <v>76</v>
      </c>
      <c r="E511" s="102">
        <v>0.6</v>
      </c>
      <c r="F511" s="102">
        <f t="shared" si="92"/>
        <v>2</v>
      </c>
      <c r="G511" s="102">
        <f t="shared" si="93"/>
        <v>3970.4</v>
      </c>
      <c r="H511" s="102">
        <f>+A512-A511</f>
        <v>1.9999999999999574E-2</v>
      </c>
      <c r="I511" s="102">
        <f>+A511+H511/2</f>
        <v>10.17</v>
      </c>
      <c r="J511" s="102">
        <f t="shared" si="94"/>
        <v>19</v>
      </c>
      <c r="K511" s="102">
        <f t="shared" si="95"/>
        <v>193.23</v>
      </c>
      <c r="L511" s="102">
        <f t="shared" si="96"/>
        <v>54.916380000000004</v>
      </c>
      <c r="M511" s="105">
        <f t="shared" si="97"/>
        <v>138.31361999999999</v>
      </c>
      <c r="N511" s="105">
        <f>AVERAGE(B511:B512)*1000</f>
        <v>3873.9999999999995</v>
      </c>
      <c r="O511" s="105">
        <f>AVERAGE(G511:G512)</f>
        <v>3904.6000000000004</v>
      </c>
      <c r="P511" s="105">
        <f>AVERAGE(F511:F512)</f>
        <v>8.5</v>
      </c>
      <c r="Q511" s="105">
        <f>AVERAGE(D511:D512)</f>
        <v>76.5</v>
      </c>
      <c r="R511" s="106">
        <f t="shared" si="98"/>
        <v>26.833004587689924</v>
      </c>
      <c r="S511" s="105">
        <f t="shared" si="99"/>
        <v>0.22902593920843245</v>
      </c>
      <c r="T511" s="105">
        <f t="shared" si="100"/>
        <v>2.1220973682884887</v>
      </c>
      <c r="U511" s="39" t="str">
        <f t="shared" si="101"/>
        <v>sand mixtures</v>
      </c>
      <c r="V511" s="107">
        <f t="shared" si="102"/>
        <v>32.995076444209751</v>
      </c>
      <c r="W511" s="107">
        <f t="shared" si="103"/>
        <v>33.315362353947847</v>
      </c>
      <c r="X511" s="107">
        <f t="shared" si="104"/>
        <v>34.685000000000002</v>
      </c>
    </row>
    <row r="512" spans="1:24" x14ac:dyDescent="0.2">
      <c r="A512">
        <v>10.18</v>
      </c>
      <c r="B512">
        <v>3.8079999999999998</v>
      </c>
      <c r="C512">
        <v>15</v>
      </c>
      <c r="D512">
        <v>77</v>
      </c>
      <c r="E512" s="102">
        <v>0.6</v>
      </c>
      <c r="F512" s="102">
        <f t="shared" si="92"/>
        <v>15</v>
      </c>
      <c r="G512" s="102">
        <f t="shared" si="93"/>
        <v>3838.8</v>
      </c>
      <c r="H512" s="102">
        <f>+A513-A512</f>
        <v>1.9999999999999574E-2</v>
      </c>
      <c r="I512" s="102">
        <f>+A512+H512/2</f>
        <v>10.19</v>
      </c>
      <c r="J512" s="102">
        <f t="shared" si="94"/>
        <v>19</v>
      </c>
      <c r="K512" s="102">
        <f t="shared" si="95"/>
        <v>193.60999999999999</v>
      </c>
      <c r="L512" s="102">
        <f t="shared" si="96"/>
        <v>55.112579999999994</v>
      </c>
      <c r="M512" s="105">
        <f t="shared" si="97"/>
        <v>138.49741999999998</v>
      </c>
      <c r="N512" s="105">
        <f>AVERAGE(B512:B513)*1000</f>
        <v>3912</v>
      </c>
      <c r="O512" s="105">
        <f>AVERAGE(G512:G513)</f>
        <v>3943.2</v>
      </c>
      <c r="P512" s="105">
        <f>AVERAGE(F512:F513)</f>
        <v>14</v>
      </c>
      <c r="Q512" s="105">
        <f>AVERAGE(D512:D513)</f>
        <v>78</v>
      </c>
      <c r="R512" s="106">
        <f t="shared" si="98"/>
        <v>27.073356312341417</v>
      </c>
      <c r="S512" s="105">
        <f t="shared" si="99"/>
        <v>0.37337415557434284</v>
      </c>
      <c r="T512" s="105">
        <f t="shared" si="100"/>
        <v>2.1860300126837338</v>
      </c>
      <c r="U512" s="39" t="str">
        <f t="shared" si="101"/>
        <v>sand mixtures</v>
      </c>
      <c r="V512" s="107">
        <f t="shared" si="102"/>
        <v>33.05059840792935</v>
      </c>
      <c r="W512" s="107">
        <f t="shared" si="103"/>
        <v>33.357963089549173</v>
      </c>
      <c r="X512" s="107">
        <f t="shared" si="104"/>
        <v>34.78</v>
      </c>
    </row>
    <row r="513" spans="1:24" x14ac:dyDescent="0.2">
      <c r="A513">
        <v>10.199999999999999</v>
      </c>
      <c r="B513">
        <v>4.016</v>
      </c>
      <c r="C513">
        <v>13</v>
      </c>
      <c r="D513">
        <v>79</v>
      </c>
      <c r="E513" s="102">
        <v>0.6</v>
      </c>
      <c r="F513" s="102">
        <f t="shared" si="92"/>
        <v>13</v>
      </c>
      <c r="G513" s="102">
        <f t="shared" si="93"/>
        <v>4047.6</v>
      </c>
      <c r="H513" s="102">
        <f>+A514-A513</f>
        <v>2.000000000000135E-2</v>
      </c>
      <c r="I513" s="102">
        <f>+A513+H513/2</f>
        <v>10.210000000000001</v>
      </c>
      <c r="J513" s="102">
        <f t="shared" si="94"/>
        <v>19</v>
      </c>
      <c r="K513" s="102">
        <f t="shared" si="95"/>
        <v>193.99</v>
      </c>
      <c r="L513" s="102">
        <f t="shared" si="96"/>
        <v>55.308780000000013</v>
      </c>
      <c r="M513" s="105">
        <f t="shared" si="97"/>
        <v>138.68122</v>
      </c>
      <c r="N513" s="105">
        <f>AVERAGE(B513:B514)*1000</f>
        <v>5067.5</v>
      </c>
      <c r="O513" s="105">
        <f>AVERAGE(G513:G514)</f>
        <v>5099.5</v>
      </c>
      <c r="P513" s="105">
        <f>AVERAGE(F513:F514)</f>
        <v>15.5</v>
      </c>
      <c r="Q513" s="105">
        <f>AVERAGE(D513:D514)</f>
        <v>80</v>
      </c>
      <c r="R513" s="106">
        <f t="shared" si="98"/>
        <v>35.372561620095354</v>
      </c>
      <c r="S513" s="105">
        <f t="shared" si="99"/>
        <v>0.31597122419483398</v>
      </c>
      <c r="T513" s="105">
        <f t="shared" si="100"/>
        <v>2.0516858785626981</v>
      </c>
      <c r="U513" s="39" t="str">
        <f t="shared" si="101"/>
        <v>sand mixtures</v>
      </c>
      <c r="V513" s="107">
        <f t="shared" si="102"/>
        <v>34.687310198887523</v>
      </c>
      <c r="W513" s="107">
        <f t="shared" si="103"/>
        <v>34.635331629946279</v>
      </c>
      <c r="X513" s="107">
        <f t="shared" si="104"/>
        <v>35.667187499999997</v>
      </c>
    </row>
    <row r="514" spans="1:24" x14ac:dyDescent="0.2">
      <c r="A514">
        <v>10.220000000000001</v>
      </c>
      <c r="B514">
        <v>6.1189999999999998</v>
      </c>
      <c r="C514">
        <v>18</v>
      </c>
      <c r="D514">
        <v>81</v>
      </c>
      <c r="E514" s="102">
        <v>0.6</v>
      </c>
      <c r="F514" s="102">
        <f t="shared" si="92"/>
        <v>18</v>
      </c>
      <c r="G514" s="102">
        <f t="shared" si="93"/>
        <v>6151.4</v>
      </c>
      <c r="H514" s="102">
        <f>+A515-A514</f>
        <v>1.9999999999999574E-2</v>
      </c>
      <c r="I514" s="102">
        <f>+A514+H514/2</f>
        <v>10.23</v>
      </c>
      <c r="J514" s="102">
        <f t="shared" si="94"/>
        <v>19</v>
      </c>
      <c r="K514" s="102">
        <f t="shared" si="95"/>
        <v>194.37</v>
      </c>
      <c r="L514" s="102">
        <f t="shared" si="96"/>
        <v>55.504980000000003</v>
      </c>
      <c r="M514" s="105">
        <f t="shared" si="97"/>
        <v>138.86502000000002</v>
      </c>
      <c r="N514" s="105">
        <f>AVERAGE(B514:B515)*1000</f>
        <v>6583</v>
      </c>
      <c r="O514" s="105">
        <f>AVERAGE(G514:G515)</f>
        <v>6612.6</v>
      </c>
      <c r="P514" s="105">
        <f>AVERAGE(F514:F515)</f>
        <v>10.5</v>
      </c>
      <c r="Q514" s="105">
        <f>AVERAGE(D514:D515)</f>
        <v>74</v>
      </c>
      <c r="R514" s="106">
        <f t="shared" si="98"/>
        <v>46.219199046671363</v>
      </c>
      <c r="S514" s="105">
        <f t="shared" si="99"/>
        <v>0.16359650557864083</v>
      </c>
      <c r="T514" s="105">
        <f t="shared" si="100"/>
        <v>1.8565629576954938</v>
      </c>
      <c r="U514" s="39" t="str">
        <f t="shared" si="101"/>
        <v>sands</v>
      </c>
      <c r="V514" s="107">
        <f t="shared" si="102"/>
        <v>36.27798813187124</v>
      </c>
      <c r="W514" s="107">
        <f t="shared" si="103"/>
        <v>35.913046566358638</v>
      </c>
      <c r="X514" s="107">
        <f t="shared" si="104"/>
        <v>36.614375000000003</v>
      </c>
    </row>
    <row r="515" spans="1:24" x14ac:dyDescent="0.2">
      <c r="A515">
        <v>10.24</v>
      </c>
      <c r="B515">
        <v>7.0469999999999997</v>
      </c>
      <c r="C515">
        <v>3</v>
      </c>
      <c r="D515">
        <v>67</v>
      </c>
      <c r="E515" s="102">
        <v>0.6</v>
      </c>
      <c r="F515" s="102">
        <f t="shared" si="92"/>
        <v>3</v>
      </c>
      <c r="G515" s="102">
        <f t="shared" si="93"/>
        <v>7073.8</v>
      </c>
      <c r="H515" s="102">
        <f>+A516-A515</f>
        <v>1.9999999999999574E-2</v>
      </c>
      <c r="I515" s="102">
        <f>+A515+H515/2</f>
        <v>10.25</v>
      </c>
      <c r="J515" s="102">
        <f t="shared" si="94"/>
        <v>19</v>
      </c>
      <c r="K515" s="102">
        <f t="shared" si="95"/>
        <v>194.75</v>
      </c>
      <c r="L515" s="102">
        <f t="shared" si="96"/>
        <v>55.701180000000001</v>
      </c>
      <c r="M515" s="105">
        <f t="shared" si="97"/>
        <v>139.04882000000001</v>
      </c>
      <c r="N515" s="105">
        <f>AVERAGE(B515:B516)*1000</f>
        <v>7558.5</v>
      </c>
      <c r="O515" s="105">
        <f>AVERAGE(G515:G516)</f>
        <v>7581.7000000000007</v>
      </c>
      <c r="P515" s="105">
        <f>AVERAGE(F515:F516)</f>
        <v>3.5</v>
      </c>
      <c r="Q515" s="105">
        <f>AVERAGE(D515:D516)</f>
        <v>58</v>
      </c>
      <c r="R515" s="106">
        <f t="shared" si="98"/>
        <v>53.124866503721499</v>
      </c>
      <c r="S515" s="105">
        <f t="shared" si="99"/>
        <v>4.7380854073738141E-2</v>
      </c>
      <c r="T515" s="105">
        <f t="shared" si="100"/>
        <v>1.7478227438188816</v>
      </c>
      <c r="U515" s="39" t="str">
        <f t="shared" si="101"/>
        <v>sands</v>
      </c>
      <c r="V515" s="107">
        <f t="shared" si="102"/>
        <v>37.0864197014251</v>
      </c>
      <c r="W515" s="107">
        <f t="shared" si="103"/>
        <v>36.578276369040267</v>
      </c>
      <c r="X515" s="107">
        <f t="shared" si="104"/>
        <v>37.224062500000002</v>
      </c>
    </row>
    <row r="516" spans="1:24" x14ac:dyDescent="0.2">
      <c r="A516">
        <v>10.26</v>
      </c>
      <c r="B516">
        <v>8.07</v>
      </c>
      <c r="C516">
        <v>4</v>
      </c>
      <c r="D516">
        <v>49</v>
      </c>
      <c r="E516" s="102">
        <v>0.6</v>
      </c>
      <c r="F516" s="102">
        <f t="shared" ref="F516:F579" si="105">IF(C516=0,1,ABS(C516))</f>
        <v>4</v>
      </c>
      <c r="G516" s="102">
        <f t="shared" ref="G516:G579" si="106">+B516*1000+D516*(1-E516)</f>
        <v>8089.6</v>
      </c>
      <c r="H516" s="102">
        <f>+A517-A516</f>
        <v>1.9999999999999574E-2</v>
      </c>
      <c r="I516" s="102">
        <f>+A516+H516/2</f>
        <v>10.27</v>
      </c>
      <c r="J516" s="102">
        <f t="shared" ref="J516:J579" si="107">IF(I516&lt;$B$1,17,19)</f>
        <v>19</v>
      </c>
      <c r="K516" s="102">
        <f t="shared" ref="K516:K579" si="108">+J516*I516</f>
        <v>195.13</v>
      </c>
      <c r="L516" s="102">
        <f t="shared" ref="L516:L579" si="109">IF(I516&lt;$B$1,0,9.81*(I516-$B$1))</f>
        <v>55.897379999999998</v>
      </c>
      <c r="M516" s="105">
        <f t="shared" ref="M516:M579" si="110">+K516-L516</f>
        <v>139.23262</v>
      </c>
      <c r="N516" s="105">
        <f>AVERAGE(B516:B517)*1000</f>
        <v>8458.5</v>
      </c>
      <c r="O516" s="105">
        <f>AVERAGE(G516:G517)</f>
        <v>8478.5</v>
      </c>
      <c r="P516" s="105">
        <f>AVERAGE(F516:F517)</f>
        <v>3</v>
      </c>
      <c r="Q516" s="105">
        <f>AVERAGE(D516:D517)</f>
        <v>50</v>
      </c>
      <c r="R516" s="106">
        <f t="shared" ref="R516:R579" si="111">(O516-K516)/M516</f>
        <v>59.493026849598898</v>
      </c>
      <c r="S516" s="105">
        <f t="shared" ref="S516:S579" si="112">+P516/(O516-K516)*100</f>
        <v>3.6217143505602185E-2</v>
      </c>
      <c r="T516" s="105">
        <f t="shared" ref="T516:T579" si="113">+SQRT((3.47-LOG(R516))^2+(1.22+LOG(S516))^2)</f>
        <v>1.7098872060792181</v>
      </c>
      <c r="U516" s="39" t="str">
        <f t="shared" ref="U516:U539" si="114">(IF(T516&lt;1.31, "gravelly sand to dense sand", IF(T516&lt;2.05, "sands", IF(T516&lt;2.6, "sand mixtures", IF(T516&lt;2.95, "silt mixtures", IF(T516&lt;3.6, "clays","organic clay"))))))</f>
        <v>sands</v>
      </c>
      <c r="V516" s="107">
        <f t="shared" ref="V516:V539" si="115">DEGREES(ATAN(0.373*(LOG(O516/M516)+0.29)))</f>
        <v>37.733335193191031</v>
      </c>
      <c r="W516" s="107">
        <f t="shared" ref="W516:W539" si="116">17.6+11*LOG(R516)</f>
        <v>37.119126717798295</v>
      </c>
      <c r="X516" s="107">
        <f t="shared" ref="X516:X539" si="117">IF(N516/100&lt;20, 30,IF(N516/100&lt;40,30+5/20*(N516/100-20),IF(N516/100&lt;120, 35+5/80*(N516/100-40), IF(N516/100&lt;200, 40+5/80*(N516/100-120),45))))</f>
        <v>37.786562500000002</v>
      </c>
    </row>
    <row r="517" spans="1:24" x14ac:dyDescent="0.2">
      <c r="A517">
        <v>10.28</v>
      </c>
      <c r="B517">
        <v>8.8469999999999995</v>
      </c>
      <c r="C517">
        <v>2</v>
      </c>
      <c r="D517">
        <v>51</v>
      </c>
      <c r="E517" s="102">
        <v>0.6</v>
      </c>
      <c r="F517" s="102">
        <f t="shared" si="105"/>
        <v>2</v>
      </c>
      <c r="G517" s="102">
        <f t="shared" si="106"/>
        <v>8867.4</v>
      </c>
      <c r="H517" s="102">
        <f>+A518-A517</f>
        <v>2.000000000000135E-2</v>
      </c>
      <c r="I517" s="102">
        <f>+A517+H517/2</f>
        <v>10.29</v>
      </c>
      <c r="J517" s="102">
        <f t="shared" si="107"/>
        <v>19</v>
      </c>
      <c r="K517" s="102">
        <f t="shared" si="108"/>
        <v>195.51</v>
      </c>
      <c r="L517" s="102">
        <f t="shared" si="109"/>
        <v>56.093579999999996</v>
      </c>
      <c r="M517" s="105">
        <f t="shared" si="110"/>
        <v>139.41641999999999</v>
      </c>
      <c r="N517" s="105">
        <f>AVERAGE(B517:B518)*1000</f>
        <v>8733.5</v>
      </c>
      <c r="O517" s="105">
        <f>AVERAGE(G517:G518)</f>
        <v>8754.5</v>
      </c>
      <c r="P517" s="105">
        <f>AVERAGE(F517:F518)</f>
        <v>2</v>
      </c>
      <c r="Q517" s="105">
        <f>AVERAGE(D517:D518)</f>
        <v>52.5</v>
      </c>
      <c r="R517" s="106">
        <f t="shared" si="111"/>
        <v>61.391549144641644</v>
      </c>
      <c r="S517" s="105">
        <f t="shared" si="112"/>
        <v>2.336724309760848E-2</v>
      </c>
      <c r="T517" s="105">
        <f t="shared" si="113"/>
        <v>1.7314740873203351</v>
      </c>
      <c r="U517" s="39" t="str">
        <f t="shared" si="114"/>
        <v>sands</v>
      </c>
      <c r="V517" s="107">
        <f t="shared" si="115"/>
        <v>37.911215986648799</v>
      </c>
      <c r="W517" s="107">
        <f t="shared" si="116"/>
        <v>37.269194516805214</v>
      </c>
      <c r="X517" s="107">
        <f t="shared" si="117"/>
        <v>37.958437500000002</v>
      </c>
    </row>
    <row r="518" spans="1:24" x14ac:dyDescent="0.2">
      <c r="A518">
        <v>10.3</v>
      </c>
      <c r="B518">
        <v>8.6199999999999992</v>
      </c>
      <c r="C518">
        <v>2</v>
      </c>
      <c r="D518">
        <v>54</v>
      </c>
      <c r="E518" s="102">
        <v>0.6</v>
      </c>
      <c r="F518" s="102">
        <f t="shared" si="105"/>
        <v>2</v>
      </c>
      <c r="G518" s="102">
        <f t="shared" si="106"/>
        <v>8641.6</v>
      </c>
      <c r="H518" s="102">
        <f>+A519-A518</f>
        <v>1.9999999999999574E-2</v>
      </c>
      <c r="I518" s="102">
        <f>+A518+H518/2</f>
        <v>10.31</v>
      </c>
      <c r="J518" s="102">
        <f t="shared" si="107"/>
        <v>19</v>
      </c>
      <c r="K518" s="102">
        <f t="shared" si="108"/>
        <v>195.89000000000001</v>
      </c>
      <c r="L518" s="102">
        <f t="shared" si="109"/>
        <v>56.289780000000007</v>
      </c>
      <c r="M518" s="105">
        <f t="shared" si="110"/>
        <v>139.60022000000001</v>
      </c>
      <c r="N518" s="105">
        <f>AVERAGE(B518:B519)*1000</f>
        <v>8306.9999999999982</v>
      </c>
      <c r="O518" s="105">
        <f>AVERAGE(G518:G519)</f>
        <v>8328.2000000000007</v>
      </c>
      <c r="P518" s="105">
        <f>AVERAGE(F518:F519)</f>
        <v>4</v>
      </c>
      <c r="Q518" s="105">
        <f>AVERAGE(D518:D519)</f>
        <v>53</v>
      </c>
      <c r="R518" s="106">
        <f t="shared" si="111"/>
        <v>58.254277822771343</v>
      </c>
      <c r="S518" s="105">
        <f t="shared" si="112"/>
        <v>4.9186516500231786E-2</v>
      </c>
      <c r="T518" s="105">
        <f t="shared" si="113"/>
        <v>1.7069500133852282</v>
      </c>
      <c r="U518" s="39" t="str">
        <f t="shared" si="114"/>
        <v>sands</v>
      </c>
      <c r="V518" s="107">
        <f t="shared" si="115"/>
        <v>37.614002073743414</v>
      </c>
      <c r="W518" s="107">
        <f t="shared" si="116"/>
        <v>37.018606049557519</v>
      </c>
      <c r="X518" s="107">
        <f t="shared" si="117"/>
        <v>37.691874999999996</v>
      </c>
    </row>
    <row r="519" spans="1:24" x14ac:dyDescent="0.2">
      <c r="A519">
        <v>10.32</v>
      </c>
      <c r="B519">
        <v>7.9939999999999998</v>
      </c>
      <c r="C519">
        <v>6</v>
      </c>
      <c r="D519">
        <v>52</v>
      </c>
      <c r="E519" s="102">
        <v>0.6</v>
      </c>
      <c r="F519" s="102">
        <f t="shared" si="105"/>
        <v>6</v>
      </c>
      <c r="G519" s="102">
        <f t="shared" si="106"/>
        <v>8014.8</v>
      </c>
      <c r="H519" s="102">
        <f>+A520-A519</f>
        <v>1.9999999999999574E-2</v>
      </c>
      <c r="I519" s="102">
        <f>+A519+H519/2</f>
        <v>10.33</v>
      </c>
      <c r="J519" s="102">
        <f t="shared" si="107"/>
        <v>19</v>
      </c>
      <c r="K519" s="102">
        <f t="shared" si="108"/>
        <v>196.27</v>
      </c>
      <c r="L519" s="102">
        <f t="shared" si="109"/>
        <v>56.485980000000005</v>
      </c>
      <c r="M519" s="105">
        <f t="shared" si="110"/>
        <v>139.78402</v>
      </c>
      <c r="N519" s="105">
        <f>AVERAGE(B519:B520)*1000</f>
        <v>6848</v>
      </c>
      <c r="O519" s="105">
        <f>AVERAGE(G519:G520)</f>
        <v>6868</v>
      </c>
      <c r="P519" s="105">
        <f>AVERAGE(F519:F520)</f>
        <v>8.5</v>
      </c>
      <c r="Q519" s="105">
        <f>AVERAGE(D519:D520)</f>
        <v>50</v>
      </c>
      <c r="R519" s="106">
        <f t="shared" si="111"/>
        <v>47.72884625867821</v>
      </c>
      <c r="S519" s="105">
        <f t="shared" si="112"/>
        <v>0.12740323724131522</v>
      </c>
      <c r="T519" s="105">
        <f t="shared" si="113"/>
        <v>1.8204966541144396</v>
      </c>
      <c r="U519" s="39" t="str">
        <f t="shared" si="114"/>
        <v>sands</v>
      </c>
      <c r="V519" s="107">
        <f t="shared" si="115"/>
        <v>36.466329495374445</v>
      </c>
      <c r="W519" s="107">
        <f t="shared" si="116"/>
        <v>36.066590300027393</v>
      </c>
      <c r="X519" s="107">
        <f t="shared" si="117"/>
        <v>36.78</v>
      </c>
    </row>
    <row r="520" spans="1:24" x14ac:dyDescent="0.2">
      <c r="A520">
        <v>10.34</v>
      </c>
      <c r="B520">
        <v>5.702</v>
      </c>
      <c r="C520">
        <v>11</v>
      </c>
      <c r="D520">
        <v>48</v>
      </c>
      <c r="E520" s="102">
        <v>0.6</v>
      </c>
      <c r="F520" s="102">
        <f t="shared" si="105"/>
        <v>11</v>
      </c>
      <c r="G520" s="102">
        <f t="shared" si="106"/>
        <v>5721.2</v>
      </c>
      <c r="H520" s="102">
        <f>+A521-A520</f>
        <v>1.9999999999999574E-2</v>
      </c>
      <c r="I520" s="102">
        <f>+A520+H520/2</f>
        <v>10.35</v>
      </c>
      <c r="J520" s="102">
        <f t="shared" si="107"/>
        <v>19</v>
      </c>
      <c r="K520" s="102">
        <f t="shared" si="108"/>
        <v>196.65</v>
      </c>
      <c r="L520" s="102">
        <f t="shared" si="109"/>
        <v>56.682179999999995</v>
      </c>
      <c r="M520" s="105">
        <f t="shared" si="110"/>
        <v>139.96782000000002</v>
      </c>
      <c r="N520" s="105">
        <f>AVERAGE(B520:B521)*1000</f>
        <v>5209.5</v>
      </c>
      <c r="O520" s="105">
        <f>AVERAGE(G520:G521)</f>
        <v>5228.1000000000004</v>
      </c>
      <c r="P520" s="105">
        <f>AVERAGE(F520:F521)</f>
        <v>9.5</v>
      </c>
      <c r="Q520" s="105">
        <f>AVERAGE(D520:D521)</f>
        <v>46.5</v>
      </c>
      <c r="R520" s="106">
        <f t="shared" si="111"/>
        <v>35.947191290112258</v>
      </c>
      <c r="S520" s="105">
        <f t="shared" si="112"/>
        <v>0.18881237019149547</v>
      </c>
      <c r="T520" s="105">
        <f t="shared" si="113"/>
        <v>1.9775552675763317</v>
      </c>
      <c r="U520" s="39" t="str">
        <f t="shared" si="114"/>
        <v>sands</v>
      </c>
      <c r="V520" s="107">
        <f t="shared" si="115"/>
        <v>34.785534761441248</v>
      </c>
      <c r="W520" s="107">
        <f t="shared" si="116"/>
        <v>34.712314590073547</v>
      </c>
      <c r="X520" s="107">
        <f t="shared" si="117"/>
        <v>35.755937500000002</v>
      </c>
    </row>
    <row r="521" spans="1:24" x14ac:dyDescent="0.2">
      <c r="A521">
        <v>10.36</v>
      </c>
      <c r="B521">
        <v>4.7169999999999996</v>
      </c>
      <c r="C521">
        <v>8</v>
      </c>
      <c r="D521">
        <v>45</v>
      </c>
      <c r="E521" s="102">
        <v>0.6</v>
      </c>
      <c r="F521" s="102">
        <f t="shared" si="105"/>
        <v>8</v>
      </c>
      <c r="G521" s="102">
        <f t="shared" si="106"/>
        <v>4735</v>
      </c>
      <c r="H521" s="102">
        <f>+A522-A521</f>
        <v>2.000000000000135E-2</v>
      </c>
      <c r="I521" s="102">
        <f>+A521+H521/2</f>
        <v>10.370000000000001</v>
      </c>
      <c r="J521" s="102">
        <f t="shared" si="107"/>
        <v>19</v>
      </c>
      <c r="K521" s="102">
        <f t="shared" si="108"/>
        <v>197.03000000000003</v>
      </c>
      <c r="L521" s="102">
        <f t="shared" si="109"/>
        <v>56.878380000000014</v>
      </c>
      <c r="M521" s="105">
        <f t="shared" si="110"/>
        <v>140.15162000000001</v>
      </c>
      <c r="N521" s="105">
        <f>AVERAGE(B521:B522)*1000</f>
        <v>4281.4999999999991</v>
      </c>
      <c r="O521" s="105">
        <f>AVERAGE(G521:G522)</f>
        <v>4298.7</v>
      </c>
      <c r="P521" s="105">
        <f>AVERAGE(F521:F522)</f>
        <v>8</v>
      </c>
      <c r="Q521" s="105">
        <f>AVERAGE(D521:D522)</f>
        <v>43</v>
      </c>
      <c r="R521" s="106">
        <f t="shared" si="111"/>
        <v>29.265947835636862</v>
      </c>
      <c r="S521" s="105">
        <f t="shared" si="112"/>
        <v>0.19504250707638596</v>
      </c>
      <c r="T521" s="105">
        <f t="shared" si="113"/>
        <v>2.067557671969837</v>
      </c>
      <c r="U521" s="39" t="str">
        <f t="shared" si="114"/>
        <v>sand mixtures</v>
      </c>
      <c r="V521" s="107">
        <f t="shared" si="115"/>
        <v>33.533377954267664</v>
      </c>
      <c r="W521" s="107">
        <f t="shared" si="116"/>
        <v>33.729988535806449</v>
      </c>
      <c r="X521" s="107">
        <f t="shared" si="117"/>
        <v>35.175937499999996</v>
      </c>
    </row>
    <row r="522" spans="1:24" x14ac:dyDescent="0.2">
      <c r="A522">
        <v>10.38</v>
      </c>
      <c r="B522">
        <v>3.8460000000000001</v>
      </c>
      <c r="C522">
        <v>8</v>
      </c>
      <c r="D522">
        <v>41</v>
      </c>
      <c r="E522" s="102">
        <v>0.6</v>
      </c>
      <c r="F522" s="102">
        <f t="shared" si="105"/>
        <v>8</v>
      </c>
      <c r="G522" s="102">
        <f t="shared" si="106"/>
        <v>3862.4</v>
      </c>
      <c r="H522" s="102">
        <f>+A523-A522</f>
        <v>1.9999999999999574E-2</v>
      </c>
      <c r="I522" s="102">
        <f>+A522+H522/2</f>
        <v>10.39</v>
      </c>
      <c r="J522" s="102">
        <f t="shared" si="107"/>
        <v>19</v>
      </c>
      <c r="K522" s="102">
        <f t="shared" si="108"/>
        <v>197.41000000000003</v>
      </c>
      <c r="L522" s="102">
        <f t="shared" si="109"/>
        <v>57.074580000000005</v>
      </c>
      <c r="M522" s="105">
        <f t="shared" si="110"/>
        <v>140.33542000000003</v>
      </c>
      <c r="N522" s="105">
        <f>AVERAGE(B522:B523)*1000</f>
        <v>3116.5000000000005</v>
      </c>
      <c r="O522" s="105">
        <f>AVERAGE(G522:G523)</f>
        <v>3132.7</v>
      </c>
      <c r="P522" s="105">
        <f>AVERAGE(F522:F523)</f>
        <v>7</v>
      </c>
      <c r="Q522" s="105">
        <f>AVERAGE(D522:D523)</f>
        <v>40.5</v>
      </c>
      <c r="R522" s="106">
        <f t="shared" si="111"/>
        <v>20.916244808331349</v>
      </c>
      <c r="S522" s="105">
        <f t="shared" si="112"/>
        <v>0.23847728844509403</v>
      </c>
      <c r="T522" s="105">
        <f t="shared" si="113"/>
        <v>2.2310004934381635</v>
      </c>
      <c r="U522" s="39" t="str">
        <f t="shared" si="114"/>
        <v>sand mixtures</v>
      </c>
      <c r="V522" s="107">
        <f t="shared" si="115"/>
        <v>31.435539096240007</v>
      </c>
      <c r="W522" s="107">
        <f t="shared" si="116"/>
        <v>32.12532087892091</v>
      </c>
      <c r="X522" s="107">
        <f t="shared" si="117"/>
        <v>32.791250000000005</v>
      </c>
    </row>
    <row r="523" spans="1:24" x14ac:dyDescent="0.2">
      <c r="A523">
        <v>10.4</v>
      </c>
      <c r="B523">
        <v>2.387</v>
      </c>
      <c r="C523">
        <v>6</v>
      </c>
      <c r="D523">
        <v>40</v>
      </c>
      <c r="E523" s="102">
        <v>0.6</v>
      </c>
      <c r="F523" s="102">
        <f t="shared" si="105"/>
        <v>6</v>
      </c>
      <c r="G523" s="102">
        <f t="shared" si="106"/>
        <v>2403</v>
      </c>
      <c r="H523" s="102">
        <f>+A524-A523</f>
        <v>1.9999999999999574E-2</v>
      </c>
      <c r="I523" s="102">
        <f>+A523+H523/2</f>
        <v>10.41</v>
      </c>
      <c r="J523" s="102">
        <f t="shared" si="107"/>
        <v>19</v>
      </c>
      <c r="K523" s="102">
        <f t="shared" si="108"/>
        <v>197.79</v>
      </c>
      <c r="L523" s="102">
        <f t="shared" si="109"/>
        <v>57.270780000000002</v>
      </c>
      <c r="M523" s="105">
        <f t="shared" si="110"/>
        <v>140.51921999999999</v>
      </c>
      <c r="N523" s="105">
        <f>AVERAGE(B523:B524)*1000</f>
        <v>2140.5</v>
      </c>
      <c r="O523" s="105">
        <f>AVERAGE(G523:G524)</f>
        <v>2156.1</v>
      </c>
      <c r="P523" s="105">
        <f>AVERAGE(F523:F524)</f>
        <v>7.5</v>
      </c>
      <c r="Q523" s="105">
        <f>AVERAGE(D523:D524)</f>
        <v>39</v>
      </c>
      <c r="R523" s="106">
        <f t="shared" si="111"/>
        <v>13.936243027822101</v>
      </c>
      <c r="S523" s="105">
        <f t="shared" si="112"/>
        <v>0.38298328660937236</v>
      </c>
      <c r="T523" s="105">
        <f t="shared" si="113"/>
        <v>2.4606291875974824</v>
      </c>
      <c r="U523" s="39" t="str">
        <f t="shared" si="114"/>
        <v>sand mixtures</v>
      </c>
      <c r="V523" s="107">
        <f t="shared" si="115"/>
        <v>28.833798121914381</v>
      </c>
      <c r="W523" s="107">
        <f t="shared" si="116"/>
        <v>30.185602823135561</v>
      </c>
      <c r="X523" s="107">
        <f t="shared" si="117"/>
        <v>30.35125</v>
      </c>
    </row>
    <row r="524" spans="1:24" x14ac:dyDescent="0.2">
      <c r="A524">
        <v>10.42</v>
      </c>
      <c r="B524">
        <v>1.8939999999999999</v>
      </c>
      <c r="C524">
        <v>9</v>
      </c>
      <c r="D524">
        <v>38</v>
      </c>
      <c r="E524" s="102">
        <v>0.6</v>
      </c>
      <c r="F524" s="102">
        <f t="shared" si="105"/>
        <v>9</v>
      </c>
      <c r="G524" s="102">
        <f t="shared" si="106"/>
        <v>1909.2</v>
      </c>
      <c r="H524" s="102">
        <f>+A525-A524</f>
        <v>1.9999999999999574E-2</v>
      </c>
      <c r="I524" s="102">
        <f>+A524+H524/2</f>
        <v>10.43</v>
      </c>
      <c r="J524" s="102">
        <f t="shared" si="107"/>
        <v>19</v>
      </c>
      <c r="K524" s="102">
        <f t="shared" si="108"/>
        <v>198.17</v>
      </c>
      <c r="L524" s="102">
        <f t="shared" si="109"/>
        <v>57.46698</v>
      </c>
      <c r="M524" s="105">
        <f t="shared" si="110"/>
        <v>140.70301999999998</v>
      </c>
      <c r="N524" s="105">
        <f>AVERAGE(B524:B525)*1000</f>
        <v>1742.5</v>
      </c>
      <c r="O524" s="105">
        <f>AVERAGE(G524:G525)</f>
        <v>1758.1</v>
      </c>
      <c r="P524" s="105">
        <f>AVERAGE(F524:F525)</f>
        <v>12</v>
      </c>
      <c r="Q524" s="105">
        <f>AVERAGE(D524:D525)</f>
        <v>39</v>
      </c>
      <c r="R524" s="106">
        <f t="shared" si="111"/>
        <v>11.086684564410913</v>
      </c>
      <c r="S524" s="105">
        <f t="shared" si="112"/>
        <v>0.76926528754495405</v>
      </c>
      <c r="T524" s="105">
        <f t="shared" si="113"/>
        <v>2.6655189465953724</v>
      </c>
      <c r="U524" s="39" t="str">
        <f t="shared" si="114"/>
        <v>silt mixtures</v>
      </c>
      <c r="V524" s="107">
        <f t="shared" si="115"/>
        <v>27.350449777397539</v>
      </c>
      <c r="W524" s="107">
        <f t="shared" si="116"/>
        <v>29.09281860392533</v>
      </c>
      <c r="X524" s="107">
        <f t="shared" si="117"/>
        <v>30</v>
      </c>
    </row>
    <row r="525" spans="1:24" x14ac:dyDescent="0.2">
      <c r="A525">
        <v>10.44</v>
      </c>
      <c r="B525">
        <v>1.591</v>
      </c>
      <c r="C525">
        <v>15</v>
      </c>
      <c r="D525">
        <v>40</v>
      </c>
      <c r="E525" s="102">
        <v>0.6</v>
      </c>
      <c r="F525" s="102">
        <f t="shared" si="105"/>
        <v>15</v>
      </c>
      <c r="G525" s="102">
        <f t="shared" si="106"/>
        <v>1607</v>
      </c>
      <c r="H525" s="102">
        <f>+A526-A525</f>
        <v>2.000000000000135E-2</v>
      </c>
      <c r="I525" s="102">
        <f>+A525+H525/2</f>
        <v>10.45</v>
      </c>
      <c r="J525" s="102">
        <f t="shared" si="107"/>
        <v>19</v>
      </c>
      <c r="K525" s="102">
        <f t="shared" si="108"/>
        <v>198.54999999999998</v>
      </c>
      <c r="L525" s="102">
        <f t="shared" si="109"/>
        <v>57.663179999999997</v>
      </c>
      <c r="M525" s="105">
        <f t="shared" si="110"/>
        <v>140.88682</v>
      </c>
      <c r="N525" s="105">
        <f>AVERAGE(B525:B526)*1000</f>
        <v>1609.9999999999998</v>
      </c>
      <c r="O525" s="105">
        <f>AVERAGE(G525:G526)</f>
        <v>1627.4</v>
      </c>
      <c r="P525" s="105">
        <f>AVERAGE(F525:F526)</f>
        <v>16</v>
      </c>
      <c r="Q525" s="105">
        <f>AVERAGE(D525:D526)</f>
        <v>43.5</v>
      </c>
      <c r="R525" s="106">
        <f t="shared" si="111"/>
        <v>10.141828738841577</v>
      </c>
      <c r="S525" s="105">
        <f t="shared" si="112"/>
        <v>1.1197816425796969</v>
      </c>
      <c r="T525" s="105">
        <f t="shared" si="113"/>
        <v>2.7715379243623781</v>
      </c>
      <c r="U525" s="39" t="str">
        <f t="shared" si="114"/>
        <v>silt mixtures</v>
      </c>
      <c r="V525" s="107">
        <f t="shared" si="115"/>
        <v>26.772256681670051</v>
      </c>
      <c r="W525" s="107">
        <f t="shared" si="116"/>
        <v>28.667278997610161</v>
      </c>
      <c r="X525" s="107">
        <f t="shared" si="117"/>
        <v>30</v>
      </c>
    </row>
    <row r="526" spans="1:24" x14ac:dyDescent="0.2">
      <c r="A526">
        <v>10.46</v>
      </c>
      <c r="B526">
        <v>1.629</v>
      </c>
      <c r="C526">
        <v>17</v>
      </c>
      <c r="D526">
        <v>47</v>
      </c>
      <c r="E526" s="102">
        <v>0.6</v>
      </c>
      <c r="F526" s="102">
        <f t="shared" si="105"/>
        <v>17</v>
      </c>
      <c r="G526" s="102">
        <f t="shared" si="106"/>
        <v>1647.8</v>
      </c>
      <c r="H526" s="102">
        <f>+A527-A526</f>
        <v>1.9999999999999574E-2</v>
      </c>
      <c r="I526" s="102">
        <f>+A526+H526/2</f>
        <v>10.47</v>
      </c>
      <c r="J526" s="102">
        <f t="shared" si="107"/>
        <v>19</v>
      </c>
      <c r="K526" s="102">
        <f t="shared" si="108"/>
        <v>198.93</v>
      </c>
      <c r="L526" s="102">
        <f t="shared" si="109"/>
        <v>57.859380000000009</v>
      </c>
      <c r="M526" s="105">
        <f t="shared" si="110"/>
        <v>141.07061999999999</v>
      </c>
      <c r="N526" s="105">
        <f>AVERAGE(B526:B527)*1000</f>
        <v>1496.5000000000002</v>
      </c>
      <c r="O526" s="105">
        <f>AVERAGE(G526:G527)</f>
        <v>1517.5</v>
      </c>
      <c r="P526" s="105">
        <f>AVERAGE(F526:F527)</f>
        <v>16</v>
      </c>
      <c r="Q526" s="105">
        <f>AVERAGE(D526:D527)</f>
        <v>52.5</v>
      </c>
      <c r="R526" s="106">
        <f t="shared" si="111"/>
        <v>9.3468788894526735</v>
      </c>
      <c r="S526" s="105">
        <f t="shared" si="112"/>
        <v>1.213435767536043</v>
      </c>
      <c r="T526" s="105">
        <f t="shared" si="113"/>
        <v>2.819064944530151</v>
      </c>
      <c r="U526" s="39" t="str">
        <f t="shared" si="114"/>
        <v>silt mixtures</v>
      </c>
      <c r="V526" s="107">
        <f t="shared" si="115"/>
        <v>26.24288992640151</v>
      </c>
      <c r="W526" s="107">
        <f t="shared" si="116"/>
        <v>28.277332769745811</v>
      </c>
      <c r="X526" s="107">
        <f t="shared" si="117"/>
        <v>30</v>
      </c>
    </row>
    <row r="527" spans="1:24" x14ac:dyDescent="0.2">
      <c r="A527">
        <v>10.48</v>
      </c>
      <c r="B527">
        <v>1.3640000000000001</v>
      </c>
      <c r="C527">
        <v>15</v>
      </c>
      <c r="D527">
        <v>58</v>
      </c>
      <c r="E527" s="102">
        <v>0.6</v>
      </c>
      <c r="F527" s="102">
        <f t="shared" si="105"/>
        <v>15</v>
      </c>
      <c r="G527" s="102">
        <f t="shared" si="106"/>
        <v>1387.2</v>
      </c>
      <c r="H527" s="102">
        <f>+A528-A527</f>
        <v>1.9999999999999574E-2</v>
      </c>
      <c r="I527" s="102">
        <f>+A527+H527/2</f>
        <v>10.49</v>
      </c>
      <c r="J527" s="102">
        <f t="shared" si="107"/>
        <v>19</v>
      </c>
      <c r="K527" s="102">
        <f t="shared" si="108"/>
        <v>199.31</v>
      </c>
      <c r="L527" s="102">
        <f t="shared" si="109"/>
        <v>58.055580000000006</v>
      </c>
      <c r="M527" s="105">
        <f t="shared" si="110"/>
        <v>141.25441999999998</v>
      </c>
      <c r="N527" s="105">
        <f>AVERAGE(B527:B528)*1000</f>
        <v>1250.5000000000002</v>
      </c>
      <c r="O527" s="105">
        <f>AVERAGE(G527:G528)</f>
        <v>1273.9000000000001</v>
      </c>
      <c r="P527" s="105">
        <f>AVERAGE(F527:F528)</f>
        <v>23</v>
      </c>
      <c r="Q527" s="105">
        <f>AVERAGE(D527:D528)</f>
        <v>58.5</v>
      </c>
      <c r="R527" s="106">
        <f t="shared" si="111"/>
        <v>7.6074787606646241</v>
      </c>
      <c r="S527" s="105">
        <f t="shared" si="112"/>
        <v>2.1403512037149053</v>
      </c>
      <c r="T527" s="105">
        <f t="shared" si="113"/>
        <v>3.0175616522716604</v>
      </c>
      <c r="U527" s="39" t="str">
        <f t="shared" si="114"/>
        <v>clays</v>
      </c>
      <c r="V527" s="107">
        <f t="shared" si="115"/>
        <v>24.911791720424496</v>
      </c>
      <c r="W527" s="107">
        <f t="shared" si="116"/>
        <v>27.293648233766781</v>
      </c>
      <c r="X527" s="107">
        <f t="shared" si="117"/>
        <v>30</v>
      </c>
    </row>
    <row r="528" spans="1:24" x14ac:dyDescent="0.2">
      <c r="A528">
        <v>10.5</v>
      </c>
      <c r="B528">
        <v>1.137</v>
      </c>
      <c r="C528">
        <v>31</v>
      </c>
      <c r="D528">
        <v>59</v>
      </c>
      <c r="E528" s="102">
        <v>0.6</v>
      </c>
      <c r="F528" s="102">
        <f t="shared" si="105"/>
        <v>31</v>
      </c>
      <c r="G528" s="102">
        <f t="shared" si="106"/>
        <v>1160.5999999999999</v>
      </c>
      <c r="H528" s="102">
        <f>+A529-A528</f>
        <v>1.9999999999999574E-2</v>
      </c>
      <c r="I528" s="102">
        <f>+A528+H528/2</f>
        <v>10.51</v>
      </c>
      <c r="J528" s="102">
        <f t="shared" si="107"/>
        <v>19</v>
      </c>
      <c r="K528" s="102">
        <f t="shared" si="108"/>
        <v>199.69</v>
      </c>
      <c r="L528" s="102">
        <f t="shared" si="109"/>
        <v>58.251780000000004</v>
      </c>
      <c r="M528" s="105">
        <f t="shared" si="110"/>
        <v>141.43822</v>
      </c>
      <c r="N528" s="105">
        <f>AVERAGE(B528:B529)*1000</f>
        <v>1004</v>
      </c>
      <c r="O528" s="105">
        <f>AVERAGE(G528:G529)</f>
        <v>1028.8</v>
      </c>
      <c r="P528" s="105">
        <f>AVERAGE(F528:F529)</f>
        <v>33</v>
      </c>
      <c r="Q528" s="105">
        <f>AVERAGE(D528:D529)</f>
        <v>62</v>
      </c>
      <c r="R528" s="106">
        <f t="shared" si="111"/>
        <v>5.8619940211351631</v>
      </c>
      <c r="S528" s="105">
        <f t="shared" si="112"/>
        <v>3.9801715092086702</v>
      </c>
      <c r="T528" s="105">
        <f t="shared" si="113"/>
        <v>3.2576987781733489</v>
      </c>
      <c r="U528" s="39" t="str">
        <f t="shared" si="114"/>
        <v>clays</v>
      </c>
      <c r="V528" s="107">
        <f t="shared" si="115"/>
        <v>23.248748749105022</v>
      </c>
      <c r="W528" s="107">
        <f t="shared" si="116"/>
        <v>26.048499082645755</v>
      </c>
      <c r="X528" s="107">
        <f t="shared" si="117"/>
        <v>30</v>
      </c>
    </row>
    <row r="529" spans="1:24" x14ac:dyDescent="0.2">
      <c r="A529">
        <v>10.52</v>
      </c>
      <c r="B529">
        <v>0.871</v>
      </c>
      <c r="C529">
        <v>35</v>
      </c>
      <c r="D529">
        <v>65</v>
      </c>
      <c r="E529" s="102">
        <v>0.6</v>
      </c>
      <c r="F529" s="102">
        <f t="shared" si="105"/>
        <v>35</v>
      </c>
      <c r="G529" s="102">
        <f t="shared" si="106"/>
        <v>897</v>
      </c>
      <c r="H529" s="102">
        <f>+A530-A529</f>
        <v>1.9999999999999574E-2</v>
      </c>
      <c r="I529" s="102">
        <f>+A529+H529/2</f>
        <v>10.53</v>
      </c>
      <c r="J529" s="102">
        <f t="shared" si="107"/>
        <v>19</v>
      </c>
      <c r="K529" s="102">
        <f t="shared" si="108"/>
        <v>200.07</v>
      </c>
      <c r="L529" s="102">
        <f t="shared" si="109"/>
        <v>58.447979999999994</v>
      </c>
      <c r="M529" s="105">
        <f t="shared" si="110"/>
        <v>141.62201999999999</v>
      </c>
      <c r="N529" s="105">
        <f>AVERAGE(B529:B530)*1000</f>
        <v>1069.9999999999998</v>
      </c>
      <c r="O529" s="105">
        <f>AVERAGE(G529:G530)</f>
        <v>1097</v>
      </c>
      <c r="P529" s="105">
        <f>AVERAGE(F529:F530)</f>
        <v>34</v>
      </c>
      <c r="Q529" s="105">
        <f>AVERAGE(D529:D530)</f>
        <v>67.5</v>
      </c>
      <c r="R529" s="106">
        <f t="shared" si="111"/>
        <v>6.33326653581131</v>
      </c>
      <c r="S529" s="105">
        <f t="shared" si="112"/>
        <v>3.7907083049959303</v>
      </c>
      <c r="T529" s="105">
        <f t="shared" si="113"/>
        <v>3.2180126380222047</v>
      </c>
      <c r="U529" s="39" t="str">
        <f t="shared" si="114"/>
        <v>clays</v>
      </c>
      <c r="V529" s="107">
        <f t="shared" si="115"/>
        <v>23.739667133413004</v>
      </c>
      <c r="W529" s="107">
        <f t="shared" si="116"/>
        <v>26.417905422865324</v>
      </c>
      <c r="X529" s="107">
        <f t="shared" si="117"/>
        <v>30</v>
      </c>
    </row>
    <row r="530" spans="1:24" x14ac:dyDescent="0.2">
      <c r="A530">
        <v>10.54</v>
      </c>
      <c r="B530">
        <v>1.2689999999999999</v>
      </c>
      <c r="C530">
        <v>33</v>
      </c>
      <c r="D530">
        <v>70</v>
      </c>
      <c r="E530" s="102">
        <v>0.6</v>
      </c>
      <c r="F530" s="102">
        <f t="shared" si="105"/>
        <v>33</v>
      </c>
      <c r="G530" s="102">
        <f t="shared" si="106"/>
        <v>1297</v>
      </c>
      <c r="H530" s="102">
        <f>+A531-A530</f>
        <v>2.000000000000135E-2</v>
      </c>
      <c r="I530" s="102">
        <f>+A530+H530/2</f>
        <v>10.55</v>
      </c>
      <c r="J530" s="102">
        <f t="shared" si="107"/>
        <v>19</v>
      </c>
      <c r="K530" s="102">
        <f t="shared" si="108"/>
        <v>200.45000000000002</v>
      </c>
      <c r="L530" s="102">
        <f t="shared" si="109"/>
        <v>58.644180000000013</v>
      </c>
      <c r="M530" s="105">
        <f t="shared" si="110"/>
        <v>141.80582000000001</v>
      </c>
      <c r="N530" s="105">
        <f>AVERAGE(B530:B531)*1000</f>
        <v>1335.5</v>
      </c>
      <c r="O530" s="105">
        <f>AVERAGE(G530:G531)</f>
        <v>1372.7</v>
      </c>
      <c r="P530" s="105">
        <f>AVERAGE(F530:F531)</f>
        <v>29.5</v>
      </c>
      <c r="Q530" s="105">
        <f>AVERAGE(D530:D531)</f>
        <v>93</v>
      </c>
      <c r="R530" s="106">
        <f t="shared" si="111"/>
        <v>8.2665859553578258</v>
      </c>
      <c r="S530" s="105">
        <f t="shared" si="112"/>
        <v>2.5165280443591382</v>
      </c>
      <c r="T530" s="105">
        <f t="shared" si="113"/>
        <v>3.0237628865043091</v>
      </c>
      <c r="U530" s="39" t="str">
        <f t="shared" si="114"/>
        <v>clays</v>
      </c>
      <c r="V530" s="107">
        <f t="shared" si="115"/>
        <v>25.44995568082825</v>
      </c>
      <c r="W530" s="107">
        <f t="shared" si="116"/>
        <v>27.690588044536739</v>
      </c>
      <c r="X530" s="107">
        <f t="shared" si="117"/>
        <v>30</v>
      </c>
    </row>
    <row r="531" spans="1:24" x14ac:dyDescent="0.2">
      <c r="A531">
        <v>10.56</v>
      </c>
      <c r="B531">
        <v>1.4019999999999999</v>
      </c>
      <c r="C531">
        <v>26</v>
      </c>
      <c r="D531">
        <v>116</v>
      </c>
      <c r="E531" s="102">
        <v>0.6</v>
      </c>
      <c r="F531" s="102">
        <f t="shared" si="105"/>
        <v>26</v>
      </c>
      <c r="G531" s="102">
        <f t="shared" si="106"/>
        <v>1448.4</v>
      </c>
      <c r="H531" s="102">
        <f>+A532-A531</f>
        <v>1.9999999999999574E-2</v>
      </c>
      <c r="I531" s="102">
        <f>+A531+H531/2</f>
        <v>10.57</v>
      </c>
      <c r="J531" s="102">
        <f t="shared" si="107"/>
        <v>19</v>
      </c>
      <c r="K531" s="102">
        <f t="shared" si="108"/>
        <v>200.83</v>
      </c>
      <c r="L531" s="102">
        <f t="shared" si="109"/>
        <v>58.840380000000003</v>
      </c>
      <c r="M531" s="105">
        <f t="shared" si="110"/>
        <v>141.98962</v>
      </c>
      <c r="N531" s="105">
        <f>AVERAGE(B531:B532)*1000</f>
        <v>1231.5</v>
      </c>
      <c r="O531" s="105">
        <f>AVERAGE(G531:G532)</f>
        <v>1275.0999999999999</v>
      </c>
      <c r="P531" s="105">
        <f>AVERAGE(F531:F532)</f>
        <v>25</v>
      </c>
      <c r="Q531" s="105">
        <f>AVERAGE(D531:D532)</f>
        <v>109</v>
      </c>
      <c r="R531" s="106">
        <f t="shared" si="111"/>
        <v>7.5658347420043803</v>
      </c>
      <c r="S531" s="105">
        <f t="shared" si="112"/>
        <v>2.3271617005035981</v>
      </c>
      <c r="T531" s="105">
        <f t="shared" si="113"/>
        <v>3.0384274474302533</v>
      </c>
      <c r="U531" s="39" t="str">
        <f t="shared" si="114"/>
        <v>clays</v>
      </c>
      <c r="V531" s="107">
        <f t="shared" si="115"/>
        <v>24.879337814977447</v>
      </c>
      <c r="W531" s="107">
        <f t="shared" si="116"/>
        <v>27.267425360024703</v>
      </c>
      <c r="X531" s="107">
        <f t="shared" si="117"/>
        <v>30</v>
      </c>
    </row>
    <row r="532" spans="1:24" x14ac:dyDescent="0.2">
      <c r="A532">
        <v>10.58</v>
      </c>
      <c r="B532">
        <v>1.0609999999999999</v>
      </c>
      <c r="C532">
        <v>24</v>
      </c>
      <c r="D532">
        <v>102</v>
      </c>
      <c r="E532" s="102">
        <v>0.6</v>
      </c>
      <c r="F532" s="102">
        <f t="shared" si="105"/>
        <v>24</v>
      </c>
      <c r="G532" s="102">
        <f t="shared" si="106"/>
        <v>1101.8</v>
      </c>
      <c r="H532" s="102">
        <f>+A533-A532</f>
        <v>1.9999999999999574E-2</v>
      </c>
      <c r="I532" s="102">
        <f>+A532+H532/2</f>
        <v>10.59</v>
      </c>
      <c r="J532" s="102">
        <f t="shared" si="107"/>
        <v>19</v>
      </c>
      <c r="K532" s="102">
        <f t="shared" si="108"/>
        <v>201.21</v>
      </c>
      <c r="L532" s="102">
        <f t="shared" si="109"/>
        <v>59.036580000000001</v>
      </c>
      <c r="M532" s="105">
        <f t="shared" si="110"/>
        <v>142.17342000000002</v>
      </c>
      <c r="N532" s="105">
        <f>AVERAGE(B532:B533)*1000</f>
        <v>966</v>
      </c>
      <c r="O532" s="105">
        <f>AVERAGE(G532:G533)</f>
        <v>1004</v>
      </c>
      <c r="P532" s="105">
        <f>AVERAGE(F532:F533)</f>
        <v>23</v>
      </c>
      <c r="Q532" s="105">
        <f>AVERAGE(D532:D533)</f>
        <v>95</v>
      </c>
      <c r="R532" s="106">
        <f t="shared" si="111"/>
        <v>5.6465547498259507</v>
      </c>
      <c r="S532" s="105">
        <f t="shared" si="112"/>
        <v>2.8650082836109072</v>
      </c>
      <c r="T532" s="105">
        <f t="shared" si="113"/>
        <v>3.193971184671426</v>
      </c>
      <c r="U532" s="39" t="str">
        <f t="shared" si="114"/>
        <v>clays</v>
      </c>
      <c r="V532" s="107">
        <f t="shared" si="115"/>
        <v>23.016533143409593</v>
      </c>
      <c r="W532" s="107">
        <f t="shared" si="116"/>
        <v>25.869618978282357</v>
      </c>
      <c r="X532" s="107">
        <f t="shared" si="117"/>
        <v>30</v>
      </c>
    </row>
    <row r="533" spans="1:24" x14ac:dyDescent="0.2">
      <c r="A533">
        <v>10.6</v>
      </c>
      <c r="B533">
        <v>0.871</v>
      </c>
      <c r="C533">
        <v>22</v>
      </c>
      <c r="D533">
        <v>88</v>
      </c>
      <c r="E533" s="102">
        <v>0.6</v>
      </c>
      <c r="F533" s="102">
        <f t="shared" si="105"/>
        <v>22</v>
      </c>
      <c r="G533" s="102">
        <f t="shared" si="106"/>
        <v>906.2</v>
      </c>
      <c r="H533" s="102">
        <f>+A534-A533</f>
        <v>1.9999999999999574E-2</v>
      </c>
      <c r="I533" s="102">
        <f>+A533+H533/2</f>
        <v>10.61</v>
      </c>
      <c r="J533" s="102">
        <f t="shared" si="107"/>
        <v>19</v>
      </c>
      <c r="K533" s="102">
        <f t="shared" si="108"/>
        <v>201.58999999999997</v>
      </c>
      <c r="L533" s="102">
        <f t="shared" si="109"/>
        <v>59.232779999999998</v>
      </c>
      <c r="M533" s="105">
        <f t="shared" si="110"/>
        <v>142.35721999999998</v>
      </c>
      <c r="N533" s="105">
        <f>AVERAGE(B533:B534)*1000</f>
        <v>776.5</v>
      </c>
      <c r="O533" s="105">
        <f>AVERAGE(G533:G534)</f>
        <v>813.7</v>
      </c>
      <c r="P533" s="105">
        <f>AVERAGE(F533:F534)</f>
        <v>21</v>
      </c>
      <c r="Q533" s="105">
        <f>AVERAGE(D533:D534)</f>
        <v>93</v>
      </c>
      <c r="R533" s="106">
        <f t="shared" si="111"/>
        <v>4.2998170377308593</v>
      </c>
      <c r="S533" s="105">
        <f t="shared" si="112"/>
        <v>3.4307559098854772</v>
      </c>
      <c r="T533" s="105">
        <f t="shared" si="113"/>
        <v>3.3357771894984896</v>
      </c>
      <c r="U533" s="39" t="str">
        <f t="shared" si="114"/>
        <v>clays</v>
      </c>
      <c r="V533" s="107">
        <f t="shared" si="115"/>
        <v>21.333759125991271</v>
      </c>
      <c r="W533" s="107">
        <f t="shared" si="116"/>
        <v>24.567949738552549</v>
      </c>
      <c r="X533" s="107">
        <f t="shared" si="117"/>
        <v>30</v>
      </c>
    </row>
    <row r="534" spans="1:24" x14ac:dyDescent="0.2">
      <c r="A534">
        <v>10.62</v>
      </c>
      <c r="B534">
        <v>0.68200000000000005</v>
      </c>
      <c r="C534">
        <v>20</v>
      </c>
      <c r="D534">
        <v>98</v>
      </c>
      <c r="E534" s="102">
        <v>0.6</v>
      </c>
      <c r="F534" s="102">
        <f t="shared" si="105"/>
        <v>20</v>
      </c>
      <c r="G534" s="102">
        <f t="shared" si="106"/>
        <v>721.2</v>
      </c>
      <c r="H534" s="102">
        <f>+A535-A534</f>
        <v>2.000000000000135E-2</v>
      </c>
      <c r="I534" s="102">
        <f>+A534+H534/2</f>
        <v>10.629999999999999</v>
      </c>
      <c r="J534" s="102">
        <f t="shared" si="107"/>
        <v>19</v>
      </c>
      <c r="K534" s="102">
        <f t="shared" si="108"/>
        <v>201.96999999999997</v>
      </c>
      <c r="L534" s="102">
        <f t="shared" si="109"/>
        <v>59.428979999999996</v>
      </c>
      <c r="M534" s="105">
        <f t="shared" si="110"/>
        <v>142.54101999999997</v>
      </c>
      <c r="N534" s="105">
        <f>AVERAGE(B534:B535)*1000</f>
        <v>625</v>
      </c>
      <c r="O534" s="105">
        <f>AVERAGE(G534:G535)</f>
        <v>664.40000000000009</v>
      </c>
      <c r="P534" s="105">
        <f>AVERAGE(F534:F535)</f>
        <v>18.5</v>
      </c>
      <c r="Q534" s="105">
        <f>AVERAGE(D534:D535)</f>
        <v>98.5</v>
      </c>
      <c r="R534" s="106">
        <f t="shared" si="111"/>
        <v>3.2441889359287606</v>
      </c>
      <c r="S534" s="105">
        <f t="shared" si="112"/>
        <v>4.000605497048201</v>
      </c>
      <c r="T534" s="105">
        <f t="shared" si="113"/>
        <v>3.4749381358469038</v>
      </c>
      <c r="U534" s="39" t="str">
        <f t="shared" si="114"/>
        <v>clays</v>
      </c>
      <c r="V534" s="107">
        <f t="shared" si="115"/>
        <v>19.672817430464971</v>
      </c>
      <c r="W534" s="107">
        <f t="shared" si="116"/>
        <v>23.222167527151335</v>
      </c>
      <c r="X534" s="107">
        <f t="shared" si="117"/>
        <v>30</v>
      </c>
    </row>
    <row r="535" spans="1:24" x14ac:dyDescent="0.2">
      <c r="A535">
        <v>10.64</v>
      </c>
      <c r="B535">
        <v>0.56799999999999995</v>
      </c>
      <c r="C535">
        <v>17</v>
      </c>
      <c r="D535">
        <v>99</v>
      </c>
      <c r="E535" s="102">
        <v>0.6</v>
      </c>
      <c r="F535" s="102">
        <f t="shared" si="105"/>
        <v>17</v>
      </c>
      <c r="G535" s="102">
        <f t="shared" si="106"/>
        <v>607.6</v>
      </c>
      <c r="H535" s="102">
        <f>+A536-A535</f>
        <v>1.9999999999999574E-2</v>
      </c>
      <c r="I535" s="102">
        <f>+A535+H535/2</f>
        <v>10.65</v>
      </c>
      <c r="J535" s="102">
        <f t="shared" si="107"/>
        <v>19</v>
      </c>
      <c r="K535" s="102">
        <f t="shared" si="108"/>
        <v>202.35</v>
      </c>
      <c r="L535" s="102">
        <f t="shared" si="109"/>
        <v>59.625180000000007</v>
      </c>
      <c r="M535" s="105">
        <f t="shared" si="110"/>
        <v>142.72481999999999</v>
      </c>
      <c r="N535" s="105">
        <f>AVERAGE(B535:B536)*1000</f>
        <v>558.5</v>
      </c>
      <c r="O535" s="105">
        <f>AVERAGE(G535:G536)</f>
        <v>598.70000000000005</v>
      </c>
      <c r="P535" s="105">
        <f>AVERAGE(F535:F536)</f>
        <v>14.5</v>
      </c>
      <c r="Q535" s="105">
        <f>AVERAGE(D535:D536)</f>
        <v>100.5</v>
      </c>
      <c r="R535" s="106">
        <f t="shared" si="111"/>
        <v>2.7770222446243058</v>
      </c>
      <c r="S535" s="105">
        <f t="shared" si="112"/>
        <v>3.6583827425255455</v>
      </c>
      <c r="T535" s="105">
        <f t="shared" si="113"/>
        <v>3.5127399639986239</v>
      </c>
      <c r="U535" s="39" t="str">
        <f t="shared" si="114"/>
        <v>clays</v>
      </c>
      <c r="V535" s="107">
        <f t="shared" si="115"/>
        <v>18.800665933311301</v>
      </c>
      <c r="W535" s="107">
        <f t="shared" si="116"/>
        <v>22.479372944256021</v>
      </c>
      <c r="X535" s="107">
        <f t="shared" si="117"/>
        <v>30</v>
      </c>
    </row>
    <row r="536" spans="1:24" x14ac:dyDescent="0.2">
      <c r="A536">
        <v>10.66</v>
      </c>
      <c r="B536">
        <v>0.54900000000000004</v>
      </c>
      <c r="C536">
        <v>12</v>
      </c>
      <c r="D536">
        <v>102</v>
      </c>
      <c r="E536" s="102">
        <v>0.6</v>
      </c>
      <c r="F536" s="102">
        <f t="shared" si="105"/>
        <v>12</v>
      </c>
      <c r="G536" s="102">
        <f t="shared" si="106"/>
        <v>589.79999999999995</v>
      </c>
      <c r="H536" s="102">
        <f>+A537-A536</f>
        <v>1.9999999999999574E-2</v>
      </c>
      <c r="I536" s="102">
        <f>+A536+H536/2</f>
        <v>10.67</v>
      </c>
      <c r="J536" s="102">
        <f t="shared" si="107"/>
        <v>19</v>
      </c>
      <c r="K536" s="102">
        <f t="shared" si="108"/>
        <v>202.73</v>
      </c>
      <c r="L536" s="102">
        <f t="shared" si="109"/>
        <v>59.821380000000005</v>
      </c>
      <c r="M536" s="105">
        <f t="shared" si="110"/>
        <v>142.90861999999998</v>
      </c>
      <c r="N536" s="105">
        <f>AVERAGE(B536:B537)*1000</f>
        <v>539.50000000000011</v>
      </c>
      <c r="O536" s="105">
        <f>AVERAGE(G536:G537)</f>
        <v>581.70000000000005</v>
      </c>
      <c r="P536" s="105">
        <f>AVERAGE(F536:F537)</f>
        <v>9</v>
      </c>
      <c r="Q536" s="105">
        <f>AVERAGE(D536:D537)</f>
        <v>105.5</v>
      </c>
      <c r="R536" s="106">
        <f t="shared" si="111"/>
        <v>2.6518344379786192</v>
      </c>
      <c r="S536" s="105">
        <f t="shared" si="112"/>
        <v>2.3748581681927328</v>
      </c>
      <c r="T536" s="105">
        <f t="shared" si="113"/>
        <v>3.4390317092591243</v>
      </c>
      <c r="U536" s="39" t="str">
        <f t="shared" si="114"/>
        <v>clays</v>
      </c>
      <c r="V536" s="107">
        <f t="shared" si="115"/>
        <v>18.549999587165306</v>
      </c>
      <c r="W536" s="107">
        <f t="shared" si="116"/>
        <v>22.259010468913477</v>
      </c>
      <c r="X536" s="107">
        <f t="shared" si="117"/>
        <v>30</v>
      </c>
    </row>
    <row r="537" spans="1:24" x14ac:dyDescent="0.2">
      <c r="A537">
        <v>10.68</v>
      </c>
      <c r="B537">
        <v>0.53</v>
      </c>
      <c r="C537">
        <v>6</v>
      </c>
      <c r="D537">
        <v>109</v>
      </c>
      <c r="E537" s="102">
        <v>0.6</v>
      </c>
      <c r="F537" s="102">
        <f t="shared" si="105"/>
        <v>6</v>
      </c>
      <c r="G537" s="102">
        <f t="shared" si="106"/>
        <v>573.6</v>
      </c>
      <c r="H537" s="102">
        <f>+A538-A537</f>
        <v>1.9999999999999574E-2</v>
      </c>
      <c r="I537" s="102">
        <f>+A537+H537/2</f>
        <v>10.69</v>
      </c>
      <c r="J537" s="102">
        <f t="shared" si="107"/>
        <v>19</v>
      </c>
      <c r="K537" s="102">
        <f t="shared" si="108"/>
        <v>203.10999999999999</v>
      </c>
      <c r="L537" s="102">
        <f t="shared" si="109"/>
        <v>60.017579999999995</v>
      </c>
      <c r="M537" s="105">
        <f t="shared" si="110"/>
        <v>143.09242</v>
      </c>
      <c r="N537" s="105">
        <f>AVERAGE(B537:B538)*1000</f>
        <v>539.50000000000011</v>
      </c>
      <c r="O537" s="105">
        <f>AVERAGE(G537:G538)</f>
        <v>584.5</v>
      </c>
      <c r="P537" s="105">
        <f>AVERAGE(F537:F538)</f>
        <v>4.5</v>
      </c>
      <c r="Q537" s="105">
        <f>AVERAGE(D537:D538)</f>
        <v>112.5</v>
      </c>
      <c r="R537" s="106">
        <f t="shared" si="111"/>
        <v>2.665340344373238</v>
      </c>
      <c r="S537" s="105">
        <f t="shared" si="112"/>
        <v>1.1798945960827498</v>
      </c>
      <c r="T537" s="105">
        <f t="shared" si="113"/>
        <v>3.3070078124783406</v>
      </c>
      <c r="U537" s="39" t="str">
        <f t="shared" si="114"/>
        <v>clays</v>
      </c>
      <c r="V537" s="107">
        <f t="shared" si="115"/>
        <v>18.57933051001703</v>
      </c>
      <c r="W537" s="107">
        <f t="shared" si="116"/>
        <v>22.283279404287981</v>
      </c>
      <c r="X537" s="107">
        <f t="shared" si="117"/>
        <v>30</v>
      </c>
    </row>
    <row r="538" spans="1:24" x14ac:dyDescent="0.2">
      <c r="A538">
        <v>10.7</v>
      </c>
      <c r="B538">
        <v>0.54900000000000004</v>
      </c>
      <c r="C538">
        <v>3</v>
      </c>
      <c r="D538">
        <v>116</v>
      </c>
      <c r="E538" s="102">
        <v>0.6</v>
      </c>
      <c r="F538" s="102">
        <f t="shared" si="105"/>
        <v>3</v>
      </c>
      <c r="G538" s="102">
        <f t="shared" si="106"/>
        <v>595.4</v>
      </c>
      <c r="H538" s="102">
        <f>+A539-A538</f>
        <v>2.000000000000135E-2</v>
      </c>
      <c r="I538" s="102">
        <f>+A538+H538/2</f>
        <v>10.71</v>
      </c>
      <c r="J538" s="102">
        <f t="shared" si="107"/>
        <v>19</v>
      </c>
      <c r="K538" s="102">
        <f t="shared" si="108"/>
        <v>203.49</v>
      </c>
      <c r="L538" s="102">
        <f t="shared" si="109"/>
        <v>60.213780000000014</v>
      </c>
      <c r="M538" s="105">
        <f t="shared" si="110"/>
        <v>143.27622</v>
      </c>
      <c r="N538" s="105">
        <f>AVERAGE(B538:B539)*1000</f>
        <v>521</v>
      </c>
      <c r="O538" s="105">
        <f>AVERAGE(G538:G539)</f>
        <v>569</v>
      </c>
      <c r="P538" s="105">
        <f>AVERAGE(F538:F539)</f>
        <v>3</v>
      </c>
      <c r="Q538" s="105">
        <f>AVERAGE(D538:D539)</f>
        <v>120</v>
      </c>
      <c r="R538" s="106">
        <f t="shared" si="111"/>
        <v>2.551086286335583</v>
      </c>
      <c r="S538" s="105">
        <f t="shared" si="112"/>
        <v>0.82077097753823425</v>
      </c>
      <c r="T538" s="105">
        <f t="shared" si="113"/>
        <v>3.2665137905192503</v>
      </c>
      <c r="U538" s="39" t="str">
        <f t="shared" si="114"/>
        <v>clays</v>
      </c>
      <c r="V538" s="107">
        <f t="shared" si="115"/>
        <v>18.344175260677304</v>
      </c>
      <c r="W538" s="107">
        <f t="shared" si="116"/>
        <v>22.073976629773245</v>
      </c>
      <c r="X538" s="107">
        <f t="shared" si="117"/>
        <v>30</v>
      </c>
    </row>
    <row r="539" spans="1:24" x14ac:dyDescent="0.2">
      <c r="A539">
        <v>10.72</v>
      </c>
      <c r="B539">
        <v>0.49299999999999999</v>
      </c>
      <c r="C539">
        <v>3</v>
      </c>
      <c r="D539">
        <v>124</v>
      </c>
      <c r="E539" s="102">
        <v>0.6</v>
      </c>
      <c r="F539" s="102">
        <f t="shared" si="105"/>
        <v>3</v>
      </c>
      <c r="G539" s="102">
        <f t="shared" si="106"/>
        <v>542.6</v>
      </c>
      <c r="H539" s="102">
        <f>+A540-A539</f>
        <v>1.9999999999999574E-2</v>
      </c>
      <c r="I539" s="102">
        <f>+A539+H539/2</f>
        <v>10.73</v>
      </c>
      <c r="J539" s="102">
        <f t="shared" si="107"/>
        <v>19</v>
      </c>
      <c r="K539" s="102">
        <f t="shared" si="108"/>
        <v>203.87</v>
      </c>
      <c r="L539" s="102">
        <f t="shared" si="109"/>
        <v>60.409980000000004</v>
      </c>
      <c r="M539" s="105">
        <f t="shared" si="110"/>
        <v>143.46001999999999</v>
      </c>
      <c r="N539" s="105">
        <f>AVERAGE(B539:B540)*1000</f>
        <v>483.5</v>
      </c>
      <c r="O539" s="105">
        <f>AVERAGE(G539:G540)</f>
        <v>536.1</v>
      </c>
      <c r="P539" s="105">
        <f>AVERAGE(F539:F540)</f>
        <v>2.5</v>
      </c>
      <c r="Q539" s="105">
        <f>AVERAGE(D539:D540)</f>
        <v>131.5</v>
      </c>
      <c r="R539" s="106">
        <f t="shared" si="111"/>
        <v>2.3158368442998967</v>
      </c>
      <c r="S539" s="105">
        <f t="shared" si="112"/>
        <v>0.75249074436384422</v>
      </c>
      <c r="T539" s="105">
        <f t="shared" si="113"/>
        <v>3.2931980593758832</v>
      </c>
      <c r="U539" s="39" t="str">
        <f t="shared" si="114"/>
        <v>clays</v>
      </c>
      <c r="V539" s="107">
        <f t="shared" si="115"/>
        <v>17.833921206984019</v>
      </c>
      <c r="W539" s="107">
        <f t="shared" si="116"/>
        <v>21.611787550653229</v>
      </c>
      <c r="X539" s="107">
        <f t="shared" si="117"/>
        <v>30</v>
      </c>
    </row>
    <row r="540" spans="1:24" x14ac:dyDescent="0.2">
      <c r="A540">
        <v>10.74</v>
      </c>
      <c r="B540">
        <v>0.47399999999999998</v>
      </c>
      <c r="C540">
        <v>-2</v>
      </c>
      <c r="D540">
        <v>139</v>
      </c>
      <c r="E540" s="102">
        <v>0.6</v>
      </c>
      <c r="F540" s="102">
        <f t="shared" si="105"/>
        <v>2</v>
      </c>
      <c r="G540" s="102">
        <f t="shared" si="106"/>
        <v>529.6</v>
      </c>
      <c r="H540" s="102">
        <f>+A541-A540</f>
        <v>1.9999999999999574E-2</v>
      </c>
      <c r="I540" s="102">
        <f>+A540+H540/2</f>
        <v>10.75</v>
      </c>
      <c r="J540" s="102">
        <f t="shared" si="107"/>
        <v>19</v>
      </c>
      <c r="K540" s="102">
        <f t="shared" si="108"/>
        <v>204.25</v>
      </c>
      <c r="L540" s="102">
        <f t="shared" si="109"/>
        <v>60.606180000000002</v>
      </c>
      <c r="M540" s="105">
        <f t="shared" si="110"/>
        <v>143.64382000000001</v>
      </c>
      <c r="N540" s="105">
        <f>AVERAGE(B540:B541)*1000</f>
        <v>454.99999999999994</v>
      </c>
      <c r="O540" s="105">
        <f>AVERAGE(G540:G541)</f>
        <v>514</v>
      </c>
      <c r="P540" s="105">
        <f>AVERAGE(F540:F541)</f>
        <v>2.5</v>
      </c>
      <c r="Q540" s="105">
        <f>AVERAGE(D540:D541)</f>
        <v>147.5</v>
      </c>
      <c r="R540" s="106">
        <f t="shared" si="111"/>
        <v>2.1563754013225211</v>
      </c>
      <c r="S540" s="105">
        <f t="shared" si="112"/>
        <v>0.80710250201775613</v>
      </c>
      <c r="T540" s="105">
        <f t="shared" si="113"/>
        <v>3.3325955521306727</v>
      </c>
      <c r="U540" s="39" t="str">
        <f t="shared" ref="U540:U603" si="118">(IF(T540&lt;1.31, "gravelly sand to dense sand", IF(T540&lt;2.05, "sands", IF(T540&lt;2.6, "sand mixtures", IF(T540&lt;2.95, "silt mixtures", IF(T540&lt;3.6, "clays","organic clay"))))))</f>
        <v>clays</v>
      </c>
      <c r="V540" s="107">
        <f t="shared" ref="V540:V603" si="119">DEGREES(ATAN(0.373*(LOG(O540/M540)+0.29)))</f>
        <v>17.46833072327092</v>
      </c>
      <c r="W540" s="107">
        <f t="shared" ref="W540:W603" si="120">17.6+11*LOG(R540)</f>
        <v>21.270968059063588</v>
      </c>
      <c r="X540" s="107">
        <f t="shared" ref="X540:X603" si="121">IF(N540/100&lt;20, 30,IF(N540/100&lt;40,30+5/20*(N540/100-20),IF(N540/100&lt;120, 35+5/80*(N540/100-40), IF(N540/100&lt;200, 40+5/80*(N540/100-120),45))))</f>
        <v>30</v>
      </c>
    </row>
    <row r="541" spans="1:24" x14ac:dyDescent="0.2">
      <c r="A541">
        <v>10.76</v>
      </c>
      <c r="B541">
        <v>0.436</v>
      </c>
      <c r="C541">
        <v>-3</v>
      </c>
      <c r="D541">
        <v>156</v>
      </c>
      <c r="E541" s="102">
        <v>0.6</v>
      </c>
      <c r="F541" s="102">
        <f t="shared" si="105"/>
        <v>3</v>
      </c>
      <c r="G541" s="102">
        <f t="shared" si="106"/>
        <v>498.4</v>
      </c>
      <c r="H541" s="102">
        <f>+A542-A541</f>
        <v>1.9999999999999574E-2</v>
      </c>
      <c r="I541" s="102">
        <f>+A541+H541/2</f>
        <v>10.77</v>
      </c>
      <c r="J541" s="102">
        <f t="shared" si="107"/>
        <v>19</v>
      </c>
      <c r="K541" s="102">
        <f t="shared" si="108"/>
        <v>204.63</v>
      </c>
      <c r="L541" s="102">
        <f t="shared" si="109"/>
        <v>60.802379999999999</v>
      </c>
      <c r="M541" s="105">
        <f t="shared" si="110"/>
        <v>143.82762</v>
      </c>
      <c r="N541" s="105">
        <f>AVERAGE(B541:B542)*1000</f>
        <v>436</v>
      </c>
      <c r="O541" s="105">
        <f>AVERAGE(G541:G542)</f>
        <v>502</v>
      </c>
      <c r="P541" s="105">
        <f>AVERAGE(F541:F542)</f>
        <v>3</v>
      </c>
      <c r="Q541" s="105">
        <f>AVERAGE(D541:D542)</f>
        <v>165</v>
      </c>
      <c r="R541" s="106">
        <f t="shared" si="111"/>
        <v>2.0675444674673753</v>
      </c>
      <c r="S541" s="105">
        <f t="shared" si="112"/>
        <v>1.0088442008272522</v>
      </c>
      <c r="T541" s="105">
        <f t="shared" si="113"/>
        <v>3.383622390249339</v>
      </c>
      <c r="U541" s="39" t="str">
        <f t="shared" si="118"/>
        <v>clays</v>
      </c>
      <c r="V541" s="107">
        <f t="shared" si="119"/>
        <v>17.257789016953289</v>
      </c>
      <c r="W541" s="107">
        <f t="shared" si="120"/>
        <v>21.070003447482915</v>
      </c>
      <c r="X541" s="107">
        <f t="shared" si="121"/>
        <v>30</v>
      </c>
    </row>
    <row r="542" spans="1:24" x14ac:dyDescent="0.2">
      <c r="A542">
        <v>10.78</v>
      </c>
      <c r="B542">
        <v>0.436</v>
      </c>
      <c r="C542">
        <v>-3</v>
      </c>
      <c r="D542">
        <v>174</v>
      </c>
      <c r="E542" s="102">
        <v>0.6</v>
      </c>
      <c r="F542" s="102">
        <f t="shared" si="105"/>
        <v>3</v>
      </c>
      <c r="G542" s="102">
        <f t="shared" si="106"/>
        <v>505.6</v>
      </c>
      <c r="H542" s="102">
        <f>+A543-A542</f>
        <v>2.000000000000135E-2</v>
      </c>
      <c r="I542" s="102">
        <f>+A542+H542/2</f>
        <v>10.79</v>
      </c>
      <c r="J542" s="102">
        <f t="shared" si="107"/>
        <v>19</v>
      </c>
      <c r="K542" s="102">
        <f t="shared" si="108"/>
        <v>205.01</v>
      </c>
      <c r="L542" s="102">
        <f t="shared" si="109"/>
        <v>60.998579999999997</v>
      </c>
      <c r="M542" s="105">
        <f t="shared" si="110"/>
        <v>144.01141999999999</v>
      </c>
      <c r="N542" s="105">
        <f>AVERAGE(B542:B543)*1000</f>
        <v>436</v>
      </c>
      <c r="O542" s="105">
        <f>AVERAGE(G542:G543)</f>
        <v>507.6</v>
      </c>
      <c r="P542" s="105">
        <f>AVERAGE(F542:F543)</f>
        <v>3</v>
      </c>
      <c r="Q542" s="105">
        <f>AVERAGE(D542:D543)</f>
        <v>179</v>
      </c>
      <c r="R542" s="106">
        <f t="shared" si="111"/>
        <v>2.1011528113534332</v>
      </c>
      <c r="S542" s="105">
        <f t="shared" si="112"/>
        <v>0.99144056313823969</v>
      </c>
      <c r="T542" s="105">
        <f t="shared" si="113"/>
        <v>3.3743632823862026</v>
      </c>
      <c r="U542" s="39" t="str">
        <f t="shared" si="118"/>
        <v>clays</v>
      </c>
      <c r="V542" s="107">
        <f t="shared" si="119"/>
        <v>17.340843929292983</v>
      </c>
      <c r="W542" s="107">
        <f t="shared" si="120"/>
        <v>21.147034025231076</v>
      </c>
      <c r="X542" s="107">
        <f t="shared" si="121"/>
        <v>30</v>
      </c>
    </row>
    <row r="543" spans="1:24" x14ac:dyDescent="0.2">
      <c r="A543">
        <v>10.8</v>
      </c>
      <c r="B543">
        <v>0.436</v>
      </c>
      <c r="C543">
        <v>-3</v>
      </c>
      <c r="D543">
        <v>184</v>
      </c>
      <c r="E543" s="102">
        <v>0.6</v>
      </c>
      <c r="F543" s="102">
        <f t="shared" si="105"/>
        <v>3</v>
      </c>
      <c r="G543" s="102">
        <f t="shared" si="106"/>
        <v>509.6</v>
      </c>
      <c r="H543" s="102">
        <f>+A544-A543</f>
        <v>1.9999999999999574E-2</v>
      </c>
      <c r="I543" s="102">
        <f>+A543+H543/2</f>
        <v>10.81</v>
      </c>
      <c r="J543" s="102">
        <f t="shared" si="107"/>
        <v>19</v>
      </c>
      <c r="K543" s="102">
        <f t="shared" si="108"/>
        <v>205.39000000000001</v>
      </c>
      <c r="L543" s="102">
        <f t="shared" si="109"/>
        <v>61.194780000000009</v>
      </c>
      <c r="M543" s="105">
        <f t="shared" si="110"/>
        <v>144.19522000000001</v>
      </c>
      <c r="N543" s="105">
        <f>AVERAGE(B543:B544)*1000</f>
        <v>445.5</v>
      </c>
      <c r="O543" s="105">
        <f>AVERAGE(G543:G544)</f>
        <v>519.70000000000005</v>
      </c>
      <c r="P543" s="105">
        <f>AVERAGE(F543:F544)</f>
        <v>2.5</v>
      </c>
      <c r="Q543" s="105">
        <f>AVERAGE(D543:D544)</f>
        <v>185.5</v>
      </c>
      <c r="R543" s="106">
        <f t="shared" si="111"/>
        <v>2.1797532539566848</v>
      </c>
      <c r="S543" s="105">
        <f t="shared" si="112"/>
        <v>0.79539308326174785</v>
      </c>
      <c r="T543" s="105">
        <f t="shared" si="113"/>
        <v>3.3260451311788257</v>
      </c>
      <c r="U543" s="39" t="str">
        <f t="shared" si="118"/>
        <v>clays</v>
      </c>
      <c r="V543" s="107">
        <f t="shared" si="119"/>
        <v>17.529091186323289</v>
      </c>
      <c r="W543" s="107">
        <f t="shared" si="120"/>
        <v>21.322480681205469</v>
      </c>
      <c r="X543" s="107">
        <f t="shared" si="121"/>
        <v>30</v>
      </c>
    </row>
    <row r="544" spans="1:24" x14ac:dyDescent="0.2">
      <c r="A544">
        <v>10.82</v>
      </c>
      <c r="B544">
        <v>0.45500000000000002</v>
      </c>
      <c r="C544">
        <v>-2</v>
      </c>
      <c r="D544">
        <v>187</v>
      </c>
      <c r="E544" s="102">
        <v>0.6</v>
      </c>
      <c r="F544" s="102">
        <f t="shared" si="105"/>
        <v>2</v>
      </c>
      <c r="G544" s="102">
        <f t="shared" si="106"/>
        <v>529.79999999999995</v>
      </c>
      <c r="H544" s="102">
        <f>+A545-A544</f>
        <v>1.9999999999999574E-2</v>
      </c>
      <c r="I544" s="102">
        <f>+A544+H544/2</f>
        <v>10.83</v>
      </c>
      <c r="J544" s="102">
        <f t="shared" si="107"/>
        <v>19</v>
      </c>
      <c r="K544" s="102">
        <f t="shared" si="108"/>
        <v>205.77</v>
      </c>
      <c r="L544" s="102">
        <f t="shared" si="109"/>
        <v>61.390980000000006</v>
      </c>
      <c r="M544" s="105">
        <f t="shared" si="110"/>
        <v>144.37902</v>
      </c>
      <c r="N544" s="105">
        <f>AVERAGE(B544:B545)*1000</f>
        <v>464.5</v>
      </c>
      <c r="O544" s="105">
        <f>AVERAGE(G544:G545)</f>
        <v>539.5</v>
      </c>
      <c r="P544" s="105">
        <f>AVERAGE(F544:F545)</f>
        <v>2</v>
      </c>
      <c r="Q544" s="105">
        <f>AVERAGE(D544:D545)</f>
        <v>187.5</v>
      </c>
      <c r="R544" s="106">
        <f t="shared" si="111"/>
        <v>2.311485422189457</v>
      </c>
      <c r="S544" s="105">
        <f t="shared" si="112"/>
        <v>0.5992868486501064</v>
      </c>
      <c r="T544" s="105">
        <f t="shared" si="113"/>
        <v>3.2623898022873354</v>
      </c>
      <c r="U544" s="39" t="str">
        <f t="shared" si="118"/>
        <v>clays</v>
      </c>
      <c r="V544" s="107">
        <f t="shared" si="119"/>
        <v>17.833387440699425</v>
      </c>
      <c r="W544" s="107">
        <f t="shared" si="120"/>
        <v>21.602802747066459</v>
      </c>
      <c r="X544" s="107">
        <f t="shared" si="121"/>
        <v>30</v>
      </c>
    </row>
    <row r="545" spans="1:24" x14ac:dyDescent="0.2">
      <c r="A545">
        <v>10.84</v>
      </c>
      <c r="B545">
        <v>0.47399999999999998</v>
      </c>
      <c r="C545">
        <v>-2</v>
      </c>
      <c r="D545">
        <v>188</v>
      </c>
      <c r="E545" s="102">
        <v>0.6</v>
      </c>
      <c r="F545" s="102">
        <f t="shared" si="105"/>
        <v>2</v>
      </c>
      <c r="G545" s="102">
        <f t="shared" si="106"/>
        <v>549.20000000000005</v>
      </c>
      <c r="H545" s="102">
        <f>+A546-A545</f>
        <v>1.9999999999999574E-2</v>
      </c>
      <c r="I545" s="102">
        <f>+A545+H545/2</f>
        <v>10.85</v>
      </c>
      <c r="J545" s="102">
        <f t="shared" si="107"/>
        <v>19</v>
      </c>
      <c r="K545" s="102">
        <f t="shared" si="108"/>
        <v>206.15</v>
      </c>
      <c r="L545" s="102">
        <f t="shared" si="109"/>
        <v>61.587179999999996</v>
      </c>
      <c r="M545" s="105">
        <f t="shared" si="110"/>
        <v>144.56282000000002</v>
      </c>
      <c r="N545" s="105">
        <f>AVERAGE(B545:B546)*1000</f>
        <v>492.5</v>
      </c>
      <c r="O545" s="105">
        <f>AVERAGE(G545:G546)</f>
        <v>570.1</v>
      </c>
      <c r="P545" s="105">
        <f>AVERAGE(F545:F546)</f>
        <v>2</v>
      </c>
      <c r="Q545" s="105">
        <f>AVERAGE(D545:D546)</f>
        <v>194</v>
      </c>
      <c r="R545" s="106">
        <f t="shared" si="111"/>
        <v>2.5175906225404292</v>
      </c>
      <c r="S545" s="105">
        <f t="shared" si="112"/>
        <v>0.54952603379585097</v>
      </c>
      <c r="T545" s="105">
        <f t="shared" si="113"/>
        <v>3.2156538780557349</v>
      </c>
      <c r="U545" s="39" t="str">
        <f t="shared" si="118"/>
        <v>clays</v>
      </c>
      <c r="V545" s="107">
        <f t="shared" si="119"/>
        <v>18.285550164749676</v>
      </c>
      <c r="W545" s="107">
        <f t="shared" si="120"/>
        <v>22.010836234846607</v>
      </c>
      <c r="X545" s="107">
        <f t="shared" si="121"/>
        <v>30</v>
      </c>
    </row>
    <row r="546" spans="1:24" x14ac:dyDescent="0.2">
      <c r="A546">
        <v>10.86</v>
      </c>
      <c r="B546">
        <v>0.51100000000000001</v>
      </c>
      <c r="C546">
        <v>-2</v>
      </c>
      <c r="D546">
        <v>200</v>
      </c>
      <c r="E546" s="102">
        <v>0.6</v>
      </c>
      <c r="F546" s="102">
        <f t="shared" si="105"/>
        <v>2</v>
      </c>
      <c r="G546" s="102">
        <f t="shared" si="106"/>
        <v>591</v>
      </c>
      <c r="H546" s="102">
        <f>+A547-A546</f>
        <v>2.000000000000135E-2</v>
      </c>
      <c r="I546" s="102">
        <f>+A546+H546/2</f>
        <v>10.870000000000001</v>
      </c>
      <c r="J546" s="102">
        <f t="shared" si="107"/>
        <v>19</v>
      </c>
      <c r="K546" s="102">
        <f t="shared" si="108"/>
        <v>206.53000000000003</v>
      </c>
      <c r="L546" s="102">
        <f t="shared" si="109"/>
        <v>61.783380000000015</v>
      </c>
      <c r="M546" s="105">
        <f t="shared" si="110"/>
        <v>144.74662000000001</v>
      </c>
      <c r="N546" s="105">
        <f>AVERAGE(B546:B547)*1000</f>
        <v>548.99999999999989</v>
      </c>
      <c r="O546" s="105">
        <f>AVERAGE(G546:G547)</f>
        <v>631.6</v>
      </c>
      <c r="P546" s="105">
        <f>AVERAGE(F546:F547)</f>
        <v>2.5</v>
      </c>
      <c r="Q546" s="105">
        <f>AVERAGE(D546:D547)</f>
        <v>206.5</v>
      </c>
      <c r="R546" s="106">
        <f t="shared" si="111"/>
        <v>2.9366488834074329</v>
      </c>
      <c r="S546" s="105">
        <f t="shared" si="112"/>
        <v>0.58813842425953367</v>
      </c>
      <c r="T546" s="105">
        <f t="shared" si="113"/>
        <v>3.1610065261342597</v>
      </c>
      <c r="U546" s="39" t="str">
        <f t="shared" si="118"/>
        <v>clays</v>
      </c>
      <c r="V546" s="107">
        <f t="shared" si="119"/>
        <v>19.12797621048815</v>
      </c>
      <c r="W546" s="107">
        <f t="shared" si="120"/>
        <v>22.746372261509954</v>
      </c>
      <c r="X546" s="107">
        <f t="shared" si="121"/>
        <v>30</v>
      </c>
    </row>
    <row r="547" spans="1:24" x14ac:dyDescent="0.2">
      <c r="A547">
        <v>10.88</v>
      </c>
      <c r="B547">
        <v>0.58699999999999997</v>
      </c>
      <c r="C547">
        <v>-3</v>
      </c>
      <c r="D547">
        <v>213</v>
      </c>
      <c r="E547" s="102">
        <v>0.6</v>
      </c>
      <c r="F547" s="102">
        <f t="shared" si="105"/>
        <v>3</v>
      </c>
      <c r="G547" s="102">
        <f t="shared" si="106"/>
        <v>672.2</v>
      </c>
      <c r="H547" s="102">
        <f>+A548-A547</f>
        <v>1.9999999999999574E-2</v>
      </c>
      <c r="I547" s="102">
        <f>+A547+H547/2</f>
        <v>10.89</v>
      </c>
      <c r="J547" s="102">
        <f t="shared" si="107"/>
        <v>19</v>
      </c>
      <c r="K547" s="102">
        <f t="shared" si="108"/>
        <v>206.91000000000003</v>
      </c>
      <c r="L547" s="102">
        <f t="shared" si="109"/>
        <v>61.979580000000006</v>
      </c>
      <c r="M547" s="105">
        <f t="shared" si="110"/>
        <v>144.93042000000003</v>
      </c>
      <c r="N547" s="105">
        <f>AVERAGE(B547:B548)*1000</f>
        <v>1222</v>
      </c>
      <c r="O547" s="105">
        <f>AVERAGE(G547:G548)</f>
        <v>1309</v>
      </c>
      <c r="P547" s="105">
        <f>AVERAGE(F547:F548)</f>
        <v>2.5</v>
      </c>
      <c r="Q547" s="105">
        <f>AVERAGE(D547:D548)</f>
        <v>217.5</v>
      </c>
      <c r="R547" s="106">
        <f t="shared" si="111"/>
        <v>7.6042696902417015</v>
      </c>
      <c r="S547" s="105">
        <f t="shared" si="112"/>
        <v>0.22684172798954713</v>
      </c>
      <c r="T547" s="105">
        <f t="shared" si="113"/>
        <v>2.6521840288655874</v>
      </c>
      <c r="U547" s="39" t="str">
        <f t="shared" si="118"/>
        <v>silt mixtures</v>
      </c>
      <c r="V547" s="107">
        <f t="shared" si="119"/>
        <v>24.92316113561154</v>
      </c>
      <c r="W547" s="107">
        <f t="shared" si="120"/>
        <v>27.29163262095005</v>
      </c>
      <c r="X547" s="107">
        <f t="shared" si="121"/>
        <v>30</v>
      </c>
    </row>
    <row r="548" spans="1:24" x14ac:dyDescent="0.2">
      <c r="A548">
        <v>10.9</v>
      </c>
      <c r="B548">
        <v>1.857</v>
      </c>
      <c r="C548">
        <v>-2</v>
      </c>
      <c r="D548">
        <v>222</v>
      </c>
      <c r="E548" s="102">
        <v>0.6</v>
      </c>
      <c r="F548" s="102">
        <f t="shared" si="105"/>
        <v>2</v>
      </c>
      <c r="G548" s="102">
        <f t="shared" si="106"/>
        <v>1945.8</v>
      </c>
      <c r="H548" s="102">
        <f>+A549-A548</f>
        <v>1.9999999999999574E-2</v>
      </c>
      <c r="I548" s="102">
        <f>+A548+H548/2</f>
        <v>10.91</v>
      </c>
      <c r="J548" s="102">
        <f t="shared" si="107"/>
        <v>19</v>
      </c>
      <c r="K548" s="102">
        <f t="shared" si="108"/>
        <v>207.29</v>
      </c>
      <c r="L548" s="102">
        <f t="shared" si="109"/>
        <v>62.175780000000003</v>
      </c>
      <c r="M548" s="105">
        <f t="shared" si="110"/>
        <v>145.11421999999999</v>
      </c>
      <c r="N548" s="105">
        <f>AVERAGE(B548:B549)*1000</f>
        <v>1819</v>
      </c>
      <c r="O548" s="105">
        <f>AVERAGE(G548:G549)</f>
        <v>1893.4</v>
      </c>
      <c r="P548" s="105">
        <f>AVERAGE(F548:F549)</f>
        <v>2</v>
      </c>
      <c r="Q548" s="105">
        <f>AVERAGE(D548:D549)</f>
        <v>186</v>
      </c>
      <c r="R548" s="106">
        <f t="shared" si="111"/>
        <v>11.619192109498298</v>
      </c>
      <c r="S548" s="105">
        <f t="shared" si="112"/>
        <v>0.11861622314083896</v>
      </c>
      <c r="T548" s="105">
        <f t="shared" si="113"/>
        <v>2.4227462812163636</v>
      </c>
      <c r="U548" s="39" t="str">
        <f t="shared" si="118"/>
        <v>sand mixtures</v>
      </c>
      <c r="V548" s="107">
        <f t="shared" si="119"/>
        <v>27.666386104308508</v>
      </c>
      <c r="W548" s="107">
        <f t="shared" si="120"/>
        <v>29.316935255376361</v>
      </c>
      <c r="X548" s="107">
        <f t="shared" si="121"/>
        <v>30</v>
      </c>
    </row>
    <row r="549" spans="1:24" x14ac:dyDescent="0.2">
      <c r="A549">
        <v>10.92</v>
      </c>
      <c r="B549">
        <v>1.7809999999999999</v>
      </c>
      <c r="C549">
        <v>-2</v>
      </c>
      <c r="D549">
        <v>150</v>
      </c>
      <c r="E549" s="102">
        <v>0.6</v>
      </c>
      <c r="F549" s="102">
        <f t="shared" si="105"/>
        <v>2</v>
      </c>
      <c r="G549" s="102">
        <f t="shared" si="106"/>
        <v>1841</v>
      </c>
      <c r="H549" s="102">
        <f>+A550-A549</f>
        <v>1.9999999999999574E-2</v>
      </c>
      <c r="I549" s="102">
        <f>+A549+H549/2</f>
        <v>10.93</v>
      </c>
      <c r="J549" s="102">
        <f t="shared" si="107"/>
        <v>19</v>
      </c>
      <c r="K549" s="102">
        <f t="shared" si="108"/>
        <v>207.67</v>
      </c>
      <c r="L549" s="102">
        <f t="shared" si="109"/>
        <v>62.371980000000001</v>
      </c>
      <c r="M549" s="105">
        <f t="shared" si="110"/>
        <v>145.29801999999998</v>
      </c>
      <c r="N549" s="105">
        <f>AVERAGE(B549:B550)*1000</f>
        <v>1563</v>
      </c>
      <c r="O549" s="105">
        <f>AVERAGE(G549:G550)</f>
        <v>1618.4</v>
      </c>
      <c r="P549" s="105">
        <f>AVERAGE(F549:F550)</f>
        <v>2</v>
      </c>
      <c r="Q549" s="105">
        <f>AVERAGE(D549:D550)</f>
        <v>138.5</v>
      </c>
      <c r="R549" s="106">
        <f t="shared" si="111"/>
        <v>9.7092169597355849</v>
      </c>
      <c r="S549" s="105">
        <f t="shared" si="112"/>
        <v>0.14177057268222837</v>
      </c>
      <c r="T549" s="105">
        <f t="shared" si="113"/>
        <v>2.5104681819928953</v>
      </c>
      <c r="U549" s="39" t="str">
        <f t="shared" si="118"/>
        <v>sand mixtures</v>
      </c>
      <c r="V549" s="107">
        <f t="shared" si="119"/>
        <v>26.502503385798914</v>
      </c>
      <c r="W549" s="107">
        <f t="shared" si="120"/>
        <v>28.459026264151149</v>
      </c>
      <c r="X549" s="107">
        <f t="shared" si="121"/>
        <v>30</v>
      </c>
    </row>
    <row r="550" spans="1:24" x14ac:dyDescent="0.2">
      <c r="A550">
        <v>10.94</v>
      </c>
      <c r="B550">
        <v>1.345</v>
      </c>
      <c r="C550">
        <v>-2</v>
      </c>
      <c r="D550">
        <v>127</v>
      </c>
      <c r="E550" s="102">
        <v>0.6</v>
      </c>
      <c r="F550" s="102">
        <f t="shared" si="105"/>
        <v>2</v>
      </c>
      <c r="G550" s="102">
        <f t="shared" si="106"/>
        <v>1395.8</v>
      </c>
      <c r="H550" s="102">
        <f>+A551-A550</f>
        <v>2.000000000000135E-2</v>
      </c>
      <c r="I550" s="102">
        <f>+A550+H550/2</f>
        <v>10.95</v>
      </c>
      <c r="J550" s="102">
        <f t="shared" si="107"/>
        <v>19</v>
      </c>
      <c r="K550" s="102">
        <f t="shared" si="108"/>
        <v>208.04999999999998</v>
      </c>
      <c r="L550" s="102">
        <f t="shared" si="109"/>
        <v>62.568179999999998</v>
      </c>
      <c r="M550" s="105">
        <f t="shared" si="110"/>
        <v>145.48181999999997</v>
      </c>
      <c r="N550" s="105">
        <f>AVERAGE(B550:B551)*1000</f>
        <v>1117.5</v>
      </c>
      <c r="O550" s="105">
        <f>AVERAGE(G550:G551)</f>
        <v>1165.5</v>
      </c>
      <c r="P550" s="105">
        <f>AVERAGE(F550:F551)</f>
        <v>1.5</v>
      </c>
      <c r="Q550" s="105">
        <f>AVERAGE(D550:D551)</f>
        <v>120</v>
      </c>
      <c r="R550" s="106">
        <f t="shared" si="111"/>
        <v>6.5812346862308999</v>
      </c>
      <c r="S550" s="105">
        <f t="shared" si="112"/>
        <v>0.15666614444618518</v>
      </c>
      <c r="T550" s="105">
        <f t="shared" si="113"/>
        <v>2.6839668666783081</v>
      </c>
      <c r="U550" s="39" t="str">
        <f t="shared" si="118"/>
        <v>silt mixtures</v>
      </c>
      <c r="V550" s="107">
        <f t="shared" si="119"/>
        <v>24.001087337473663</v>
      </c>
      <c r="W550" s="107">
        <f t="shared" si="120"/>
        <v>26.601381157756848</v>
      </c>
      <c r="X550" s="107">
        <f t="shared" si="121"/>
        <v>30</v>
      </c>
    </row>
    <row r="551" spans="1:24" x14ac:dyDescent="0.2">
      <c r="A551">
        <v>10.96</v>
      </c>
      <c r="B551">
        <v>0.89</v>
      </c>
      <c r="C551">
        <v>-1</v>
      </c>
      <c r="D551">
        <v>113</v>
      </c>
      <c r="E551" s="102">
        <v>0.6</v>
      </c>
      <c r="F551" s="102">
        <f t="shared" si="105"/>
        <v>1</v>
      </c>
      <c r="G551" s="102">
        <f t="shared" si="106"/>
        <v>935.2</v>
      </c>
      <c r="H551" s="102">
        <f>+A552-A551</f>
        <v>1.9999999999999574E-2</v>
      </c>
      <c r="I551" s="102">
        <f>+A551+H551/2</f>
        <v>10.97</v>
      </c>
      <c r="J551" s="102">
        <f t="shared" si="107"/>
        <v>19</v>
      </c>
      <c r="K551" s="102">
        <f t="shared" si="108"/>
        <v>208.43</v>
      </c>
      <c r="L551" s="102">
        <f t="shared" si="109"/>
        <v>62.76438000000001</v>
      </c>
      <c r="M551" s="105">
        <f t="shared" si="110"/>
        <v>145.66561999999999</v>
      </c>
      <c r="N551" s="105">
        <f>AVERAGE(B551:B552)*1000</f>
        <v>804.99999999999989</v>
      </c>
      <c r="O551" s="105">
        <f>AVERAGE(G551:G552)</f>
        <v>851</v>
      </c>
      <c r="P551" s="105">
        <f>AVERAGE(F551:F552)</f>
        <v>2</v>
      </c>
      <c r="Q551" s="105">
        <f>AVERAGE(D551:D552)</f>
        <v>115</v>
      </c>
      <c r="R551" s="106">
        <f t="shared" si="111"/>
        <v>4.4112673944613698</v>
      </c>
      <c r="S551" s="105">
        <f t="shared" si="112"/>
        <v>0.31125013617193459</v>
      </c>
      <c r="T551" s="105">
        <f t="shared" si="113"/>
        <v>2.9140379719875478</v>
      </c>
      <c r="U551" s="39" t="str">
        <f t="shared" si="118"/>
        <v>silt mixtures</v>
      </c>
      <c r="V551" s="107">
        <f t="shared" si="119"/>
        <v>21.509476199795753</v>
      </c>
      <c r="W551" s="107">
        <f t="shared" si="120"/>
        <v>24.690197222643214</v>
      </c>
      <c r="X551" s="107">
        <f t="shared" si="121"/>
        <v>30</v>
      </c>
    </row>
    <row r="552" spans="1:24" x14ac:dyDescent="0.2">
      <c r="A552">
        <v>10.98</v>
      </c>
      <c r="B552">
        <v>0.72</v>
      </c>
      <c r="C552">
        <v>3</v>
      </c>
      <c r="D552">
        <v>117</v>
      </c>
      <c r="E552" s="102">
        <v>0.6</v>
      </c>
      <c r="F552" s="102">
        <f t="shared" si="105"/>
        <v>3</v>
      </c>
      <c r="G552" s="102">
        <f t="shared" si="106"/>
        <v>766.8</v>
      </c>
      <c r="H552" s="102">
        <f>+A553-A552</f>
        <v>1.9999999999999574E-2</v>
      </c>
      <c r="I552" s="102">
        <f>+A552+H552/2</f>
        <v>10.99</v>
      </c>
      <c r="J552" s="102">
        <f t="shared" si="107"/>
        <v>19</v>
      </c>
      <c r="K552" s="102">
        <f t="shared" si="108"/>
        <v>208.81</v>
      </c>
      <c r="L552" s="102">
        <f t="shared" si="109"/>
        <v>62.960580000000007</v>
      </c>
      <c r="M552" s="105">
        <f t="shared" si="110"/>
        <v>145.84942000000001</v>
      </c>
      <c r="N552" s="105">
        <f>AVERAGE(B552:B553)*1000</f>
        <v>720</v>
      </c>
      <c r="O552" s="105">
        <f>AVERAGE(G552:G553)</f>
        <v>783.8</v>
      </c>
      <c r="P552" s="105">
        <f>AVERAGE(F552:F553)</f>
        <v>3.5</v>
      </c>
      <c r="Q552" s="105">
        <f>AVERAGE(D552:D553)</f>
        <v>159.5</v>
      </c>
      <c r="R552" s="106">
        <f t="shared" si="111"/>
        <v>3.9423536960242966</v>
      </c>
      <c r="S552" s="105">
        <f t="shared" si="112"/>
        <v>0.608706238369363</v>
      </c>
      <c r="T552" s="105">
        <f t="shared" si="113"/>
        <v>3.0446865009724315</v>
      </c>
      <c r="U552" s="39" t="str">
        <f t="shared" si="118"/>
        <v>clays</v>
      </c>
      <c r="V552" s="107">
        <f t="shared" si="119"/>
        <v>20.835428762219877</v>
      </c>
      <c r="W552" s="107">
        <f t="shared" si="120"/>
        <v>24.153311438035363</v>
      </c>
      <c r="X552" s="107">
        <f t="shared" si="121"/>
        <v>30</v>
      </c>
    </row>
    <row r="553" spans="1:24" x14ac:dyDescent="0.2">
      <c r="A553">
        <v>11</v>
      </c>
      <c r="B553">
        <v>0.72</v>
      </c>
      <c r="C553">
        <v>4</v>
      </c>
      <c r="D553">
        <v>202</v>
      </c>
      <c r="E553" s="102">
        <v>0.6</v>
      </c>
      <c r="F553" s="102">
        <f t="shared" si="105"/>
        <v>4</v>
      </c>
      <c r="G553" s="102">
        <f t="shared" si="106"/>
        <v>800.8</v>
      </c>
      <c r="H553" s="102">
        <f>+A554-A553</f>
        <v>1.9999999999999574E-2</v>
      </c>
      <c r="I553" s="102">
        <f>+A553+H553/2</f>
        <v>11.01</v>
      </c>
      <c r="J553" s="102">
        <f t="shared" si="107"/>
        <v>19</v>
      </c>
      <c r="K553" s="102">
        <f t="shared" si="108"/>
        <v>209.19</v>
      </c>
      <c r="L553" s="102">
        <f t="shared" si="109"/>
        <v>63.156779999999998</v>
      </c>
      <c r="M553" s="105">
        <f t="shared" si="110"/>
        <v>146.03322</v>
      </c>
      <c r="N553" s="105">
        <f>AVERAGE(B553:B554)*1000</f>
        <v>1051.4999999999998</v>
      </c>
      <c r="O553" s="105">
        <f>AVERAGE(G553:G554)</f>
        <v>1133.3</v>
      </c>
      <c r="P553" s="105">
        <f>AVERAGE(F553:F554)</f>
        <v>4</v>
      </c>
      <c r="Q553" s="105">
        <f>AVERAGE(D553:D554)</f>
        <v>204.5</v>
      </c>
      <c r="R553" s="106">
        <f t="shared" si="111"/>
        <v>6.3280806928724838</v>
      </c>
      <c r="S553" s="105">
        <f t="shared" si="112"/>
        <v>0.43284890326909137</v>
      </c>
      <c r="T553" s="105">
        <f t="shared" si="113"/>
        <v>2.80275239511244</v>
      </c>
      <c r="U553" s="39" t="str">
        <f t="shared" si="118"/>
        <v>silt mixtures</v>
      </c>
      <c r="V553" s="107">
        <f t="shared" si="119"/>
        <v>23.754302907930885</v>
      </c>
      <c r="W553" s="107">
        <f t="shared" si="120"/>
        <v>26.413992093006545</v>
      </c>
      <c r="X553" s="107">
        <f t="shared" si="121"/>
        <v>30</v>
      </c>
    </row>
    <row r="554" spans="1:24" x14ac:dyDescent="0.2">
      <c r="A554">
        <v>11.02</v>
      </c>
      <c r="B554">
        <v>1.383</v>
      </c>
      <c r="C554">
        <v>4</v>
      </c>
      <c r="D554">
        <v>207</v>
      </c>
      <c r="E554" s="102">
        <v>0.6</v>
      </c>
      <c r="F554" s="102">
        <f t="shared" si="105"/>
        <v>4</v>
      </c>
      <c r="G554" s="102">
        <f t="shared" si="106"/>
        <v>1465.8</v>
      </c>
      <c r="H554" s="102">
        <f>+A555-A554</f>
        <v>1.9999999999999574E-2</v>
      </c>
      <c r="I554" s="102">
        <f>+A554+H554/2</f>
        <v>11.03</v>
      </c>
      <c r="J554" s="102">
        <f t="shared" si="107"/>
        <v>19</v>
      </c>
      <c r="K554" s="102">
        <f t="shared" si="108"/>
        <v>209.57</v>
      </c>
      <c r="L554" s="102">
        <f t="shared" si="109"/>
        <v>63.352979999999995</v>
      </c>
      <c r="M554" s="105">
        <f t="shared" si="110"/>
        <v>146.21701999999999</v>
      </c>
      <c r="N554" s="105">
        <f>AVERAGE(B554:B555)*1000</f>
        <v>1506</v>
      </c>
      <c r="O554" s="105">
        <f>AVERAGE(G554:G555)</f>
        <v>1580.1999999999998</v>
      </c>
      <c r="P554" s="105">
        <f>AVERAGE(F554:F555)</f>
        <v>12</v>
      </c>
      <c r="Q554" s="105">
        <f>AVERAGE(D554:D555)</f>
        <v>185.5</v>
      </c>
      <c r="R554" s="106">
        <f t="shared" si="111"/>
        <v>9.3739429240180101</v>
      </c>
      <c r="S554" s="105">
        <f t="shared" si="112"/>
        <v>0.8755098020618256</v>
      </c>
      <c r="T554" s="105">
        <f t="shared" si="113"/>
        <v>2.7552210133964934</v>
      </c>
      <c r="U554" s="39" t="str">
        <f t="shared" si="118"/>
        <v>silt mixtures</v>
      </c>
      <c r="V554" s="107">
        <f t="shared" si="119"/>
        <v>26.277643414453848</v>
      </c>
      <c r="W554" s="107">
        <f t="shared" si="120"/>
        <v>28.291145353501634</v>
      </c>
      <c r="X554" s="107">
        <f t="shared" si="121"/>
        <v>30</v>
      </c>
    </row>
    <row r="555" spans="1:24" x14ac:dyDescent="0.2">
      <c r="A555">
        <v>11.04</v>
      </c>
      <c r="B555">
        <v>1.629</v>
      </c>
      <c r="C555">
        <v>20</v>
      </c>
      <c r="D555">
        <v>164</v>
      </c>
      <c r="E555" s="102">
        <v>0.6</v>
      </c>
      <c r="F555" s="102">
        <f t="shared" si="105"/>
        <v>20</v>
      </c>
      <c r="G555" s="102">
        <f t="shared" si="106"/>
        <v>1694.6</v>
      </c>
      <c r="H555" s="102">
        <f>+A556-A555</f>
        <v>2.000000000000135E-2</v>
      </c>
      <c r="I555" s="102">
        <f>+A555+H555/2</f>
        <v>11.05</v>
      </c>
      <c r="J555" s="102">
        <f t="shared" si="107"/>
        <v>19</v>
      </c>
      <c r="K555" s="102">
        <f t="shared" si="108"/>
        <v>209.95000000000002</v>
      </c>
      <c r="L555" s="102">
        <f t="shared" si="109"/>
        <v>63.549180000000007</v>
      </c>
      <c r="M555" s="105">
        <f t="shared" si="110"/>
        <v>146.40082000000001</v>
      </c>
      <c r="N555" s="105">
        <f>AVERAGE(B555:B556)*1000</f>
        <v>1544</v>
      </c>
      <c r="O555" s="105">
        <f>AVERAGE(G555:G556)</f>
        <v>1603</v>
      </c>
      <c r="P555" s="105">
        <f>AVERAGE(F555:F556)</f>
        <v>19.5</v>
      </c>
      <c r="Q555" s="105">
        <f>AVERAGE(D555:D556)</f>
        <v>147.5</v>
      </c>
      <c r="R555" s="106">
        <f t="shared" si="111"/>
        <v>9.5153155562926486</v>
      </c>
      <c r="S555" s="105">
        <f t="shared" si="112"/>
        <v>1.3998061806826747</v>
      </c>
      <c r="T555" s="105">
        <f t="shared" si="113"/>
        <v>2.8414954688111762</v>
      </c>
      <c r="U555" s="39" t="str">
        <f t="shared" si="118"/>
        <v>silt mixtures</v>
      </c>
      <c r="V555" s="107">
        <f t="shared" si="119"/>
        <v>26.375087298800786</v>
      </c>
      <c r="W555" s="107">
        <f t="shared" si="120"/>
        <v>28.362655149008582</v>
      </c>
      <c r="X555" s="107">
        <f t="shared" si="121"/>
        <v>30</v>
      </c>
    </row>
    <row r="556" spans="1:24" x14ac:dyDescent="0.2">
      <c r="A556">
        <v>11.06</v>
      </c>
      <c r="B556">
        <v>1.4590000000000001</v>
      </c>
      <c r="C556">
        <v>19</v>
      </c>
      <c r="D556">
        <v>131</v>
      </c>
      <c r="E556" s="102">
        <v>0.6</v>
      </c>
      <c r="F556" s="102">
        <f t="shared" si="105"/>
        <v>19</v>
      </c>
      <c r="G556" s="102">
        <f t="shared" si="106"/>
        <v>1511.4</v>
      </c>
      <c r="H556" s="102">
        <f>+A557-A556</f>
        <v>1.9999999999999574E-2</v>
      </c>
      <c r="I556" s="102">
        <f>+A556+H556/2</f>
        <v>11.07</v>
      </c>
      <c r="J556" s="102">
        <f t="shared" si="107"/>
        <v>19</v>
      </c>
      <c r="K556" s="102">
        <f t="shared" si="108"/>
        <v>210.33</v>
      </c>
      <c r="L556" s="102">
        <f t="shared" si="109"/>
        <v>63.745380000000004</v>
      </c>
      <c r="M556" s="105">
        <f t="shared" si="110"/>
        <v>146.58462</v>
      </c>
      <c r="N556" s="105">
        <f>AVERAGE(B556:B557)*1000</f>
        <v>1335.5000000000002</v>
      </c>
      <c r="O556" s="105">
        <f>AVERAGE(G556:G557)</f>
        <v>1386.7</v>
      </c>
      <c r="P556" s="105">
        <f>AVERAGE(F556:F557)</f>
        <v>22.5</v>
      </c>
      <c r="Q556" s="105">
        <f>AVERAGE(D556:D557)</f>
        <v>128</v>
      </c>
      <c r="R556" s="106">
        <f t="shared" si="111"/>
        <v>8.0251939118851627</v>
      </c>
      <c r="S556" s="105">
        <f t="shared" si="112"/>
        <v>1.9126635327320483</v>
      </c>
      <c r="T556" s="105">
        <f t="shared" si="113"/>
        <v>2.9726985752900417</v>
      </c>
      <c r="U556" s="39" t="str">
        <f t="shared" si="118"/>
        <v>clays</v>
      </c>
      <c r="V556" s="107">
        <f t="shared" si="119"/>
        <v>25.275674010590809</v>
      </c>
      <c r="W556" s="107">
        <f t="shared" si="120"/>
        <v>27.549010885152775</v>
      </c>
      <c r="X556" s="107">
        <f t="shared" si="121"/>
        <v>30</v>
      </c>
    </row>
    <row r="557" spans="1:24" x14ac:dyDescent="0.2">
      <c r="A557">
        <v>11.08</v>
      </c>
      <c r="B557">
        <v>1.212</v>
      </c>
      <c r="C557">
        <v>26</v>
      </c>
      <c r="D557">
        <v>125</v>
      </c>
      <c r="E557" s="102">
        <v>0.6</v>
      </c>
      <c r="F557" s="102">
        <f t="shared" si="105"/>
        <v>26</v>
      </c>
      <c r="G557" s="102">
        <f t="shared" si="106"/>
        <v>1262</v>
      </c>
      <c r="H557" s="102">
        <f>+A558-A557</f>
        <v>1.9999999999999574E-2</v>
      </c>
      <c r="I557" s="102">
        <f>+A557+H557/2</f>
        <v>11.09</v>
      </c>
      <c r="J557" s="102">
        <f t="shared" si="107"/>
        <v>19</v>
      </c>
      <c r="K557" s="102">
        <f t="shared" si="108"/>
        <v>210.71</v>
      </c>
      <c r="L557" s="102">
        <f t="shared" si="109"/>
        <v>63.941580000000002</v>
      </c>
      <c r="M557" s="105">
        <f t="shared" si="110"/>
        <v>146.76841999999999</v>
      </c>
      <c r="N557" s="105">
        <f>AVERAGE(B557:B558)*1000</f>
        <v>1230.9999999999998</v>
      </c>
      <c r="O557" s="105">
        <f>AVERAGE(G557:G558)</f>
        <v>1288.5999999999999</v>
      </c>
      <c r="P557" s="105">
        <f>AVERAGE(F557:F558)</f>
        <v>25</v>
      </c>
      <c r="Q557" s="105">
        <f>AVERAGE(D557:D558)</f>
        <v>144</v>
      </c>
      <c r="R557" s="106">
        <f t="shared" si="111"/>
        <v>7.3441548256770766</v>
      </c>
      <c r="S557" s="105">
        <f t="shared" si="112"/>
        <v>2.3193461299390479</v>
      </c>
      <c r="T557" s="105">
        <f t="shared" si="113"/>
        <v>3.0486887283032909</v>
      </c>
      <c r="U557" s="39" t="str">
        <f t="shared" si="118"/>
        <v>clays</v>
      </c>
      <c r="V557" s="107">
        <f t="shared" si="119"/>
        <v>24.70669059265667</v>
      </c>
      <c r="W557" s="107">
        <f t="shared" si="120"/>
        <v>27.125360062477025</v>
      </c>
      <c r="X557" s="107">
        <f t="shared" si="121"/>
        <v>30</v>
      </c>
    </row>
    <row r="558" spans="1:24" x14ac:dyDescent="0.2">
      <c r="A558">
        <v>11.1</v>
      </c>
      <c r="B558">
        <v>1.25</v>
      </c>
      <c r="C558">
        <v>24</v>
      </c>
      <c r="D558">
        <v>163</v>
      </c>
      <c r="E558" s="102">
        <v>0.6</v>
      </c>
      <c r="F558" s="102">
        <f t="shared" si="105"/>
        <v>24</v>
      </c>
      <c r="G558" s="102">
        <f t="shared" si="106"/>
        <v>1315.2</v>
      </c>
      <c r="H558" s="102">
        <f>+A559-A558</f>
        <v>1.9999999999999574E-2</v>
      </c>
      <c r="I558" s="102">
        <f>+A558+H558/2</f>
        <v>11.11</v>
      </c>
      <c r="J558" s="102">
        <f t="shared" si="107"/>
        <v>19</v>
      </c>
      <c r="K558" s="102">
        <f t="shared" si="108"/>
        <v>211.08999999999997</v>
      </c>
      <c r="L558" s="102">
        <f t="shared" si="109"/>
        <v>64.137779999999992</v>
      </c>
      <c r="M558" s="105">
        <f t="shared" si="110"/>
        <v>146.95221999999998</v>
      </c>
      <c r="N558" s="105">
        <f>AVERAGE(B558:B559)*1000</f>
        <v>1259.5</v>
      </c>
      <c r="O558" s="105">
        <f>AVERAGE(G558:G559)</f>
        <v>1320.1</v>
      </c>
      <c r="P558" s="105">
        <f>AVERAGE(F558:F559)</f>
        <v>22.5</v>
      </c>
      <c r="Q558" s="105">
        <f>AVERAGE(D558:D559)</f>
        <v>151.5</v>
      </c>
      <c r="R558" s="106">
        <f t="shared" si="111"/>
        <v>7.5467386610423448</v>
      </c>
      <c r="S558" s="105">
        <f t="shared" si="112"/>
        <v>2.0288365298779993</v>
      </c>
      <c r="T558" s="105">
        <f t="shared" si="113"/>
        <v>3.0086866503432517</v>
      </c>
      <c r="U558" s="39" t="str">
        <f t="shared" si="118"/>
        <v>clays</v>
      </c>
      <c r="V558" s="107">
        <f t="shared" si="119"/>
        <v>24.88185348994147</v>
      </c>
      <c r="W558" s="107">
        <f t="shared" si="120"/>
        <v>27.255352419886016</v>
      </c>
      <c r="X558" s="107">
        <f t="shared" si="121"/>
        <v>30</v>
      </c>
    </row>
    <row r="559" spans="1:24" x14ac:dyDescent="0.2">
      <c r="A559">
        <v>11.12</v>
      </c>
      <c r="B559">
        <v>1.2689999999999999</v>
      </c>
      <c r="C559">
        <v>21</v>
      </c>
      <c r="D559">
        <v>140</v>
      </c>
      <c r="E559" s="102">
        <v>0.6</v>
      </c>
      <c r="F559" s="102">
        <f t="shared" si="105"/>
        <v>21</v>
      </c>
      <c r="G559" s="102">
        <f t="shared" si="106"/>
        <v>1325</v>
      </c>
      <c r="H559" s="102">
        <f>+A560-A559</f>
        <v>2.000000000000135E-2</v>
      </c>
      <c r="I559" s="102">
        <f>+A559+H559/2</f>
        <v>11.129999999999999</v>
      </c>
      <c r="J559" s="102">
        <f t="shared" si="107"/>
        <v>19</v>
      </c>
      <c r="K559" s="102">
        <f t="shared" si="108"/>
        <v>211.46999999999997</v>
      </c>
      <c r="L559" s="102">
        <f t="shared" si="109"/>
        <v>64.333979999999997</v>
      </c>
      <c r="M559" s="105">
        <f t="shared" si="110"/>
        <v>147.13601999999997</v>
      </c>
      <c r="N559" s="105">
        <f>AVERAGE(B559:B560)*1000</f>
        <v>1079.5</v>
      </c>
      <c r="O559" s="105">
        <f>AVERAGE(G559:G560)</f>
        <v>1130.9000000000001</v>
      </c>
      <c r="P559" s="105">
        <f>AVERAGE(F559:F560)</f>
        <v>21</v>
      </c>
      <c r="Q559" s="105">
        <f>AVERAGE(D559:D560)</f>
        <v>128.5</v>
      </c>
      <c r="R559" s="106">
        <f t="shared" si="111"/>
        <v>6.2488437569536011</v>
      </c>
      <c r="S559" s="105">
        <f t="shared" si="112"/>
        <v>2.2840237973527073</v>
      </c>
      <c r="T559" s="105">
        <f t="shared" si="113"/>
        <v>3.1054215637682234</v>
      </c>
      <c r="U559" s="39" t="str">
        <f t="shared" si="118"/>
        <v>clays</v>
      </c>
      <c r="V559" s="107">
        <f t="shared" si="119"/>
        <v>23.679278934488224</v>
      </c>
      <c r="W559" s="107">
        <f t="shared" si="120"/>
        <v>26.353796325069588</v>
      </c>
      <c r="X559" s="107">
        <f t="shared" si="121"/>
        <v>30</v>
      </c>
    </row>
    <row r="560" spans="1:24" x14ac:dyDescent="0.2">
      <c r="A560">
        <v>11.14</v>
      </c>
      <c r="B560">
        <v>0.89</v>
      </c>
      <c r="C560">
        <v>21</v>
      </c>
      <c r="D560">
        <v>117</v>
      </c>
      <c r="E560" s="102">
        <v>0.6</v>
      </c>
      <c r="F560" s="102">
        <f t="shared" si="105"/>
        <v>21</v>
      </c>
      <c r="G560" s="102">
        <f t="shared" si="106"/>
        <v>936.8</v>
      </c>
      <c r="H560" s="102">
        <f>+A561-A560</f>
        <v>1.9999999999999574E-2</v>
      </c>
      <c r="I560" s="102">
        <f>+A560+H560/2</f>
        <v>11.15</v>
      </c>
      <c r="J560" s="102">
        <f t="shared" si="107"/>
        <v>19</v>
      </c>
      <c r="K560" s="102">
        <f t="shared" si="108"/>
        <v>211.85</v>
      </c>
      <c r="L560" s="102">
        <f t="shared" si="109"/>
        <v>64.530180000000001</v>
      </c>
      <c r="M560" s="105">
        <f t="shared" si="110"/>
        <v>147.31981999999999</v>
      </c>
      <c r="N560" s="105">
        <f>AVERAGE(B560:B561)*1000</f>
        <v>899.5</v>
      </c>
      <c r="O560" s="105">
        <f>AVERAGE(G560:G561)</f>
        <v>953.9</v>
      </c>
      <c r="P560" s="105">
        <f>AVERAGE(F560:F561)</f>
        <v>25.5</v>
      </c>
      <c r="Q560" s="105">
        <f>AVERAGE(D560:D561)</f>
        <v>136</v>
      </c>
      <c r="R560" s="106">
        <f t="shared" si="111"/>
        <v>5.0370004524849401</v>
      </c>
      <c r="S560" s="105">
        <f t="shared" si="112"/>
        <v>3.4364261168384882</v>
      </c>
      <c r="T560" s="105">
        <f t="shared" si="113"/>
        <v>3.2779236915745265</v>
      </c>
      <c r="U560" s="39" t="str">
        <f t="shared" si="118"/>
        <v>clays</v>
      </c>
      <c r="V560" s="107">
        <f t="shared" si="119"/>
        <v>22.331051586180457</v>
      </c>
      <c r="W560" s="107">
        <f t="shared" si="120"/>
        <v>25.323891888584864</v>
      </c>
      <c r="X560" s="107">
        <f t="shared" si="121"/>
        <v>30</v>
      </c>
    </row>
    <row r="561" spans="1:24" x14ac:dyDescent="0.2">
      <c r="A561">
        <v>11.16</v>
      </c>
      <c r="B561">
        <v>0.90900000000000003</v>
      </c>
      <c r="C561">
        <v>30</v>
      </c>
      <c r="D561">
        <v>155</v>
      </c>
      <c r="E561" s="102">
        <v>0.6</v>
      </c>
      <c r="F561" s="102">
        <f t="shared" si="105"/>
        <v>30</v>
      </c>
      <c r="G561" s="102">
        <f t="shared" si="106"/>
        <v>971</v>
      </c>
      <c r="H561" s="102">
        <f>+A562-A561</f>
        <v>1.9999999999999574E-2</v>
      </c>
      <c r="I561" s="102">
        <f>+A561+H561/2</f>
        <v>11.17</v>
      </c>
      <c r="J561" s="102">
        <f t="shared" si="107"/>
        <v>19</v>
      </c>
      <c r="K561" s="102">
        <f t="shared" si="108"/>
        <v>212.23</v>
      </c>
      <c r="L561" s="102">
        <f t="shared" si="109"/>
        <v>64.726380000000006</v>
      </c>
      <c r="M561" s="105">
        <f t="shared" si="110"/>
        <v>147.50361999999998</v>
      </c>
      <c r="N561" s="105">
        <f>AVERAGE(B561:B562)*1000</f>
        <v>1666.9999999999998</v>
      </c>
      <c r="O561" s="105">
        <f>AVERAGE(G561:G562)</f>
        <v>1738.6</v>
      </c>
      <c r="P561" s="105">
        <f>AVERAGE(F561:F562)</f>
        <v>31.5</v>
      </c>
      <c r="Q561" s="105">
        <f>AVERAGE(D561:D562)</f>
        <v>179</v>
      </c>
      <c r="R561" s="106">
        <f t="shared" si="111"/>
        <v>10.348017221543445</v>
      </c>
      <c r="S561" s="105">
        <f t="shared" si="112"/>
        <v>2.0637198058137938</v>
      </c>
      <c r="T561" s="105">
        <f t="shared" si="113"/>
        <v>2.8953202446292221</v>
      </c>
      <c r="U561" s="39" t="str">
        <f t="shared" si="118"/>
        <v>silt mixtures</v>
      </c>
      <c r="V561" s="107">
        <f t="shared" si="119"/>
        <v>26.921509413572231</v>
      </c>
      <c r="W561" s="107">
        <f t="shared" si="120"/>
        <v>28.763428570950111</v>
      </c>
      <c r="X561" s="107">
        <f t="shared" si="121"/>
        <v>30</v>
      </c>
    </row>
    <row r="562" spans="1:24" x14ac:dyDescent="0.2">
      <c r="A562">
        <v>11.18</v>
      </c>
      <c r="B562">
        <v>2.4249999999999998</v>
      </c>
      <c r="C562">
        <v>33</v>
      </c>
      <c r="D562">
        <v>203</v>
      </c>
      <c r="E562" s="102">
        <v>0.6</v>
      </c>
      <c r="F562" s="102">
        <f t="shared" si="105"/>
        <v>33</v>
      </c>
      <c r="G562" s="102">
        <f t="shared" si="106"/>
        <v>2506.1999999999998</v>
      </c>
      <c r="H562" s="102">
        <f>+A563-A562</f>
        <v>1.9999999999999574E-2</v>
      </c>
      <c r="I562" s="102">
        <f>+A562+H562/2</f>
        <v>11.19</v>
      </c>
      <c r="J562" s="102">
        <f t="shared" si="107"/>
        <v>19</v>
      </c>
      <c r="K562" s="102">
        <f t="shared" si="108"/>
        <v>212.60999999999999</v>
      </c>
      <c r="L562" s="102">
        <f t="shared" si="109"/>
        <v>64.922579999999996</v>
      </c>
      <c r="M562" s="105">
        <f t="shared" si="110"/>
        <v>147.68741999999997</v>
      </c>
      <c r="N562" s="105">
        <f>AVERAGE(B562:B563)*1000</f>
        <v>3268</v>
      </c>
      <c r="O562" s="105">
        <f>AVERAGE(G562:G563)</f>
        <v>3342.2</v>
      </c>
      <c r="P562" s="105">
        <f>AVERAGE(F562:F563)</f>
        <v>26.5</v>
      </c>
      <c r="Q562" s="105">
        <f>AVERAGE(D562:D563)</f>
        <v>185.5</v>
      </c>
      <c r="R562" s="106">
        <f t="shared" si="111"/>
        <v>21.190633569196351</v>
      </c>
      <c r="S562" s="105">
        <f t="shared" si="112"/>
        <v>0.84675628436951811</v>
      </c>
      <c r="T562" s="105">
        <f t="shared" si="113"/>
        <v>2.4317623668978658</v>
      </c>
      <c r="U562" s="39" t="str">
        <f t="shared" si="118"/>
        <v>sand mixtures</v>
      </c>
      <c r="V562" s="107">
        <f t="shared" si="119"/>
        <v>31.527824056655323</v>
      </c>
      <c r="W562" s="107">
        <f t="shared" si="120"/>
        <v>32.187583358477404</v>
      </c>
      <c r="X562" s="107">
        <f t="shared" si="121"/>
        <v>33.17</v>
      </c>
    </row>
    <row r="563" spans="1:24" x14ac:dyDescent="0.2">
      <c r="A563">
        <v>11.2</v>
      </c>
      <c r="B563">
        <v>4.1109999999999998</v>
      </c>
      <c r="C563">
        <v>20</v>
      </c>
      <c r="D563">
        <v>168</v>
      </c>
      <c r="E563" s="102">
        <v>0.6</v>
      </c>
      <c r="F563" s="102">
        <f t="shared" si="105"/>
        <v>20</v>
      </c>
      <c r="G563" s="102">
        <f t="shared" si="106"/>
        <v>4178.2</v>
      </c>
      <c r="H563" s="102">
        <f>+A564-A563</f>
        <v>2.000000000000135E-2</v>
      </c>
      <c r="I563" s="102">
        <f>+A563+H563/2</f>
        <v>11.21</v>
      </c>
      <c r="J563" s="102">
        <f t="shared" si="107"/>
        <v>19</v>
      </c>
      <c r="K563" s="102">
        <f t="shared" si="108"/>
        <v>212.99</v>
      </c>
      <c r="L563" s="102">
        <f t="shared" si="109"/>
        <v>65.118780000000015</v>
      </c>
      <c r="M563" s="105">
        <f t="shared" si="110"/>
        <v>147.87121999999999</v>
      </c>
      <c r="N563" s="105">
        <f>AVERAGE(B563:B564)*1000</f>
        <v>4101.5</v>
      </c>
      <c r="O563" s="105">
        <f>AVERAGE(G563:G564)</f>
        <v>4160.5</v>
      </c>
      <c r="P563" s="105">
        <f>AVERAGE(F563:F564)</f>
        <v>18</v>
      </c>
      <c r="Q563" s="105">
        <f>AVERAGE(D563:D564)</f>
        <v>147.5</v>
      </c>
      <c r="R563" s="106">
        <f t="shared" si="111"/>
        <v>26.695593638843317</v>
      </c>
      <c r="S563" s="105">
        <f t="shared" si="112"/>
        <v>0.45598364538658542</v>
      </c>
      <c r="T563" s="105">
        <f t="shared" si="113"/>
        <v>2.2245653488195809</v>
      </c>
      <c r="U563" s="39" t="str">
        <f t="shared" si="118"/>
        <v>sand mixtures</v>
      </c>
      <c r="V563" s="107">
        <f t="shared" si="119"/>
        <v>32.973276388903628</v>
      </c>
      <c r="W563" s="107">
        <f t="shared" si="120"/>
        <v>33.290835411382339</v>
      </c>
      <c r="X563" s="107">
        <f t="shared" si="121"/>
        <v>35.063437499999999</v>
      </c>
    </row>
    <row r="564" spans="1:24" x14ac:dyDescent="0.2">
      <c r="A564">
        <v>11.22</v>
      </c>
      <c r="B564">
        <v>4.0919999999999996</v>
      </c>
      <c r="C564">
        <v>16</v>
      </c>
      <c r="D564">
        <v>127</v>
      </c>
      <c r="E564" s="102">
        <v>0.6</v>
      </c>
      <c r="F564" s="102">
        <f t="shared" si="105"/>
        <v>16</v>
      </c>
      <c r="G564" s="102">
        <f t="shared" si="106"/>
        <v>4142.7999999999993</v>
      </c>
      <c r="H564" s="102">
        <f>+A565-A564</f>
        <v>1.9999999999999574E-2</v>
      </c>
      <c r="I564" s="102">
        <f>+A564+H564/2</f>
        <v>11.23</v>
      </c>
      <c r="J564" s="102">
        <f t="shared" si="107"/>
        <v>19</v>
      </c>
      <c r="K564" s="102">
        <f t="shared" si="108"/>
        <v>213.37</v>
      </c>
      <c r="L564" s="102">
        <f t="shared" si="109"/>
        <v>65.314980000000006</v>
      </c>
      <c r="M564" s="105">
        <f t="shared" si="110"/>
        <v>148.05502000000001</v>
      </c>
      <c r="N564" s="105">
        <f>AVERAGE(B564:B565)*1000</f>
        <v>4035</v>
      </c>
      <c r="O564" s="105">
        <f>AVERAGE(G564:G565)</f>
        <v>4077.9999999999995</v>
      </c>
      <c r="P564" s="105">
        <f>AVERAGE(F564:F565)</f>
        <v>12</v>
      </c>
      <c r="Q564" s="105">
        <f>AVERAGE(D564:D565)</f>
        <v>107.5</v>
      </c>
      <c r="R564" s="106">
        <f t="shared" si="111"/>
        <v>26.10266102425976</v>
      </c>
      <c r="S564" s="105">
        <f t="shared" si="112"/>
        <v>0.31050837984490109</v>
      </c>
      <c r="T564" s="105">
        <f t="shared" si="113"/>
        <v>2.1732813436226319</v>
      </c>
      <c r="U564" s="39" t="str">
        <f t="shared" si="118"/>
        <v>sand mixtures</v>
      </c>
      <c r="V564" s="107">
        <f t="shared" si="119"/>
        <v>32.834112016078095</v>
      </c>
      <c r="W564" s="107">
        <f t="shared" si="120"/>
        <v>33.183532619099445</v>
      </c>
      <c r="X564" s="107">
        <f t="shared" si="121"/>
        <v>35.021875000000001</v>
      </c>
    </row>
    <row r="565" spans="1:24" x14ac:dyDescent="0.2">
      <c r="A565">
        <v>11.24</v>
      </c>
      <c r="B565">
        <v>3.9780000000000002</v>
      </c>
      <c r="C565">
        <v>8</v>
      </c>
      <c r="D565">
        <v>88</v>
      </c>
      <c r="E565" s="102">
        <v>0.6</v>
      </c>
      <c r="F565" s="102">
        <f t="shared" si="105"/>
        <v>8</v>
      </c>
      <c r="G565" s="102">
        <f t="shared" si="106"/>
        <v>4013.2</v>
      </c>
      <c r="H565" s="102">
        <f>+A566-A565</f>
        <v>1.9999999999999574E-2</v>
      </c>
      <c r="I565" s="102">
        <f>+A565+H565/2</f>
        <v>11.25</v>
      </c>
      <c r="J565" s="102">
        <f t="shared" si="107"/>
        <v>19</v>
      </c>
      <c r="K565" s="102">
        <f t="shared" si="108"/>
        <v>213.75</v>
      </c>
      <c r="L565" s="102">
        <f t="shared" si="109"/>
        <v>65.511179999999996</v>
      </c>
      <c r="M565" s="105">
        <f t="shared" si="110"/>
        <v>148.23882</v>
      </c>
      <c r="N565" s="105">
        <f>AVERAGE(B565:B566)*1000</f>
        <v>4215</v>
      </c>
      <c r="O565" s="105">
        <f>AVERAGE(G565:G566)</f>
        <v>4250.2</v>
      </c>
      <c r="P565" s="105">
        <f>AVERAGE(F565:F566)</f>
        <v>7</v>
      </c>
      <c r="Q565" s="105">
        <f>AVERAGE(D565:D566)</f>
        <v>88</v>
      </c>
      <c r="R565" s="106">
        <f t="shared" si="111"/>
        <v>27.229372171203195</v>
      </c>
      <c r="S565" s="105">
        <f t="shared" si="112"/>
        <v>0.17341971286650398</v>
      </c>
      <c r="T565" s="105">
        <f t="shared" si="113"/>
        <v>2.086107201078196</v>
      </c>
      <c r="U565" s="39" t="str">
        <f t="shared" si="118"/>
        <v>sand mixtures</v>
      </c>
      <c r="V565" s="107">
        <f t="shared" si="119"/>
        <v>33.096223768844418</v>
      </c>
      <c r="W565" s="107">
        <f t="shared" si="120"/>
        <v>33.385413906998906</v>
      </c>
      <c r="X565" s="107">
        <f t="shared" si="121"/>
        <v>35.134374999999999</v>
      </c>
    </row>
    <row r="566" spans="1:24" x14ac:dyDescent="0.2">
      <c r="A566">
        <v>11.26</v>
      </c>
      <c r="B566">
        <v>4.452</v>
      </c>
      <c r="C566">
        <v>6</v>
      </c>
      <c r="D566">
        <v>88</v>
      </c>
      <c r="E566" s="102">
        <v>0.6</v>
      </c>
      <c r="F566" s="102">
        <f t="shared" si="105"/>
        <v>6</v>
      </c>
      <c r="G566" s="102">
        <f t="shared" si="106"/>
        <v>4487.2</v>
      </c>
      <c r="H566" s="102">
        <f>+A567-A566</f>
        <v>1.9999999999999574E-2</v>
      </c>
      <c r="I566" s="102">
        <f>+A566+H566/2</f>
        <v>11.27</v>
      </c>
      <c r="J566" s="102">
        <f t="shared" si="107"/>
        <v>19</v>
      </c>
      <c r="K566" s="102">
        <f t="shared" si="108"/>
        <v>214.13</v>
      </c>
      <c r="L566" s="102">
        <f t="shared" si="109"/>
        <v>65.707380000000001</v>
      </c>
      <c r="M566" s="105">
        <f t="shared" si="110"/>
        <v>148.42261999999999</v>
      </c>
      <c r="N566" s="105">
        <f>AVERAGE(B566:B567)*1000</f>
        <v>4660.5</v>
      </c>
      <c r="O566" s="105">
        <f>AVERAGE(G566:G567)</f>
        <v>4696.2999999999993</v>
      </c>
      <c r="P566" s="105">
        <f>AVERAGE(F566:F567)</f>
        <v>6</v>
      </c>
      <c r="Q566" s="105">
        <f>AVERAGE(D566:D567)</f>
        <v>89.5</v>
      </c>
      <c r="R566" s="106">
        <f t="shared" si="111"/>
        <v>30.198698823669865</v>
      </c>
      <c r="S566" s="105">
        <f t="shared" si="112"/>
        <v>0.13386373118377931</v>
      </c>
      <c r="T566" s="105">
        <f t="shared" si="113"/>
        <v>2.0199806993134053</v>
      </c>
      <c r="U566" s="39" t="str">
        <f t="shared" si="118"/>
        <v>sands</v>
      </c>
      <c r="V566" s="107">
        <f t="shared" si="119"/>
        <v>33.733627742119786</v>
      </c>
      <c r="W566" s="107">
        <f t="shared" si="120"/>
        <v>33.879870539263251</v>
      </c>
      <c r="X566" s="107">
        <f t="shared" si="121"/>
        <v>35.412812500000001</v>
      </c>
    </row>
    <row r="567" spans="1:24" x14ac:dyDescent="0.2">
      <c r="A567">
        <v>11.28</v>
      </c>
      <c r="B567">
        <v>4.8689999999999998</v>
      </c>
      <c r="C567">
        <v>6</v>
      </c>
      <c r="D567">
        <v>91</v>
      </c>
      <c r="E567" s="102">
        <v>0.6</v>
      </c>
      <c r="F567" s="102">
        <f t="shared" si="105"/>
        <v>6</v>
      </c>
      <c r="G567" s="102">
        <f t="shared" si="106"/>
        <v>4905.3999999999996</v>
      </c>
      <c r="H567" s="102">
        <f>+A568-A567</f>
        <v>2.000000000000135E-2</v>
      </c>
      <c r="I567" s="102">
        <f>+A567+H567/2</f>
        <v>11.29</v>
      </c>
      <c r="J567" s="102">
        <f t="shared" si="107"/>
        <v>19</v>
      </c>
      <c r="K567" s="102">
        <f t="shared" si="108"/>
        <v>214.51</v>
      </c>
      <c r="L567" s="102">
        <f t="shared" si="109"/>
        <v>65.903579999999991</v>
      </c>
      <c r="M567" s="105">
        <f t="shared" si="110"/>
        <v>148.60642000000001</v>
      </c>
      <c r="N567" s="105">
        <f>AVERAGE(B567:B568)*1000</f>
        <v>5901.5</v>
      </c>
      <c r="O567" s="105">
        <f>AVERAGE(G567:G568)</f>
        <v>5939.1</v>
      </c>
      <c r="P567" s="105">
        <f>AVERAGE(F567:F568)</f>
        <v>5.5</v>
      </c>
      <c r="Q567" s="105">
        <f>AVERAGE(D567:D568)</f>
        <v>94</v>
      </c>
      <c r="R567" s="106">
        <f t="shared" si="111"/>
        <v>38.521821600977937</v>
      </c>
      <c r="S567" s="105">
        <f t="shared" si="112"/>
        <v>9.6076749601281486E-2</v>
      </c>
      <c r="T567" s="105">
        <f t="shared" si="113"/>
        <v>1.8951556613865326</v>
      </c>
      <c r="U567" s="39" t="str">
        <f t="shared" si="118"/>
        <v>sands</v>
      </c>
      <c r="V567" s="107">
        <f t="shared" si="119"/>
        <v>35.206709207976523</v>
      </c>
      <c r="W567" s="107">
        <f t="shared" si="120"/>
        <v>35.042774972064329</v>
      </c>
      <c r="X567" s="107">
        <f t="shared" si="121"/>
        <v>36.188437499999999</v>
      </c>
    </row>
    <row r="568" spans="1:24" x14ac:dyDescent="0.2">
      <c r="A568">
        <v>11.3</v>
      </c>
      <c r="B568">
        <v>6.9340000000000002</v>
      </c>
      <c r="C568">
        <v>5</v>
      </c>
      <c r="D568">
        <v>97</v>
      </c>
      <c r="E568" s="102">
        <v>0.6</v>
      </c>
      <c r="F568" s="102">
        <f t="shared" si="105"/>
        <v>5</v>
      </c>
      <c r="G568" s="102">
        <f t="shared" si="106"/>
        <v>6972.8</v>
      </c>
      <c r="H568" s="102">
        <f>+A569-A568</f>
        <v>1.9999999999999574E-2</v>
      </c>
      <c r="I568" s="102">
        <f>+A568+H568/2</f>
        <v>11.31</v>
      </c>
      <c r="J568" s="102">
        <f t="shared" si="107"/>
        <v>19</v>
      </c>
      <c r="K568" s="102">
        <f t="shared" si="108"/>
        <v>214.89000000000001</v>
      </c>
      <c r="L568" s="102">
        <f t="shared" si="109"/>
        <v>66.09978000000001</v>
      </c>
      <c r="M568" s="105">
        <f t="shared" si="110"/>
        <v>148.79022000000001</v>
      </c>
      <c r="N568" s="105">
        <f>AVERAGE(B568:B569)*1000</f>
        <v>7568.5</v>
      </c>
      <c r="O568" s="105">
        <f>AVERAGE(G568:G569)</f>
        <v>7609.2999999999993</v>
      </c>
      <c r="P568" s="105">
        <f>AVERAGE(F568:F569)</f>
        <v>8</v>
      </c>
      <c r="Q568" s="105">
        <f>AVERAGE(D568:D569)</f>
        <v>102</v>
      </c>
      <c r="R568" s="106">
        <f t="shared" si="111"/>
        <v>49.696881959042727</v>
      </c>
      <c r="S568" s="105">
        <f t="shared" si="112"/>
        <v>0.10818983529449951</v>
      </c>
      <c r="T568" s="105">
        <f t="shared" si="113"/>
        <v>1.7917921393860055</v>
      </c>
      <c r="U568" s="39" t="str">
        <f t="shared" si="118"/>
        <v>sands</v>
      </c>
      <c r="V568" s="107">
        <f t="shared" si="119"/>
        <v>36.706051117662703</v>
      </c>
      <c r="W568" s="107">
        <f t="shared" si="120"/>
        <v>36.25962055584376</v>
      </c>
      <c r="X568" s="107">
        <f t="shared" si="121"/>
        <v>37.230312499999997</v>
      </c>
    </row>
    <row r="569" spans="1:24" x14ac:dyDescent="0.2">
      <c r="A569">
        <v>11.32</v>
      </c>
      <c r="B569">
        <v>8.2029999999999994</v>
      </c>
      <c r="C569">
        <v>11</v>
      </c>
      <c r="D569">
        <v>107</v>
      </c>
      <c r="E569" s="102">
        <v>0.6</v>
      </c>
      <c r="F569" s="102">
        <f t="shared" si="105"/>
        <v>11</v>
      </c>
      <c r="G569" s="102">
        <f t="shared" si="106"/>
        <v>8245.7999999999993</v>
      </c>
      <c r="H569" s="102">
        <f>+A570-A569</f>
        <v>1.9999999999999574E-2</v>
      </c>
      <c r="I569" s="102">
        <f>+A569+H569/2</f>
        <v>11.33</v>
      </c>
      <c r="J569" s="102">
        <f t="shared" si="107"/>
        <v>19</v>
      </c>
      <c r="K569" s="102">
        <f t="shared" si="108"/>
        <v>215.27</v>
      </c>
      <c r="L569" s="102">
        <f t="shared" si="109"/>
        <v>66.29598</v>
      </c>
      <c r="M569" s="105">
        <f t="shared" si="110"/>
        <v>148.97402</v>
      </c>
      <c r="N569" s="105">
        <f>AVERAGE(B569:B570)*1000</f>
        <v>8818.5</v>
      </c>
      <c r="O569" s="105">
        <f>AVERAGE(G569:G570)</f>
        <v>8861.7000000000007</v>
      </c>
      <c r="P569" s="105">
        <f>AVERAGE(F569:F570)</f>
        <v>12</v>
      </c>
      <c r="Q569" s="105">
        <f>AVERAGE(D569:D570)</f>
        <v>108</v>
      </c>
      <c r="R569" s="106">
        <f t="shared" si="111"/>
        <v>58.039851512364372</v>
      </c>
      <c r="S569" s="105">
        <f t="shared" si="112"/>
        <v>0.13878560284417962</v>
      </c>
      <c r="T569" s="105">
        <f t="shared" si="113"/>
        <v>1.7443232040650931</v>
      </c>
      <c r="U569" s="39" t="str">
        <f t="shared" si="118"/>
        <v>sands</v>
      </c>
      <c r="V569" s="107">
        <f t="shared" si="119"/>
        <v>37.597120983740538</v>
      </c>
      <c r="W569" s="107">
        <f t="shared" si="120"/>
        <v>37.000989219474434</v>
      </c>
      <c r="X569" s="107">
        <f t="shared" si="121"/>
        <v>38.011562499999997</v>
      </c>
    </row>
    <row r="570" spans="1:24" x14ac:dyDescent="0.2">
      <c r="A570">
        <v>11.34</v>
      </c>
      <c r="B570">
        <v>9.4339999999999993</v>
      </c>
      <c r="C570">
        <v>13</v>
      </c>
      <c r="D570">
        <v>109</v>
      </c>
      <c r="E570" s="102">
        <v>0.6</v>
      </c>
      <c r="F570" s="102">
        <f t="shared" si="105"/>
        <v>13</v>
      </c>
      <c r="G570" s="102">
        <f t="shared" si="106"/>
        <v>9477.6</v>
      </c>
      <c r="H570" s="102">
        <f>+A571-A570</f>
        <v>1.9999999999999574E-2</v>
      </c>
      <c r="I570" s="102">
        <f>+A570+H570/2</f>
        <v>11.35</v>
      </c>
      <c r="J570" s="102">
        <f t="shared" si="107"/>
        <v>19</v>
      </c>
      <c r="K570" s="102">
        <f t="shared" si="108"/>
        <v>215.65</v>
      </c>
      <c r="L570" s="102">
        <f t="shared" si="109"/>
        <v>66.492180000000005</v>
      </c>
      <c r="M570" s="105">
        <f t="shared" si="110"/>
        <v>149.15782000000002</v>
      </c>
      <c r="N570" s="105">
        <f>AVERAGE(B570:B571)*1000</f>
        <v>9453</v>
      </c>
      <c r="O570" s="105">
        <f>AVERAGE(G570:G571)</f>
        <v>9496.4000000000015</v>
      </c>
      <c r="P570" s="105">
        <f>AVERAGE(F570:F571)</f>
        <v>12.5</v>
      </c>
      <c r="Q570" s="105">
        <f>AVERAGE(D570:D571)</f>
        <v>108.5</v>
      </c>
      <c r="R570" s="106">
        <f t="shared" si="111"/>
        <v>62.221008593448204</v>
      </c>
      <c r="S570" s="105">
        <f t="shared" si="112"/>
        <v>0.13468739056649515</v>
      </c>
      <c r="T570" s="105">
        <f t="shared" si="113"/>
        <v>1.7120795348894762</v>
      </c>
      <c r="U570" s="39" t="str">
        <f t="shared" si="118"/>
        <v>sands</v>
      </c>
      <c r="V570" s="107">
        <f t="shared" si="119"/>
        <v>37.990887657711802</v>
      </c>
      <c r="W570" s="107">
        <f t="shared" si="120"/>
        <v>37.333307513477472</v>
      </c>
      <c r="X570" s="107">
        <f t="shared" si="121"/>
        <v>38.408124999999998</v>
      </c>
    </row>
    <row r="571" spans="1:24" x14ac:dyDescent="0.2">
      <c r="A571">
        <v>11.36</v>
      </c>
      <c r="B571">
        <v>9.4719999999999995</v>
      </c>
      <c r="C571">
        <v>12</v>
      </c>
      <c r="D571">
        <v>108</v>
      </c>
      <c r="E571" s="102">
        <v>0.6</v>
      </c>
      <c r="F571" s="102">
        <f t="shared" si="105"/>
        <v>12</v>
      </c>
      <c r="G571" s="102">
        <f t="shared" si="106"/>
        <v>9515.2000000000007</v>
      </c>
      <c r="H571" s="102">
        <f>+A572-A571</f>
        <v>2.000000000000135E-2</v>
      </c>
      <c r="I571" s="102">
        <f>+A571+H571/2</f>
        <v>11.370000000000001</v>
      </c>
      <c r="J571" s="102">
        <f t="shared" si="107"/>
        <v>19</v>
      </c>
      <c r="K571" s="102">
        <f t="shared" si="108"/>
        <v>216.03000000000003</v>
      </c>
      <c r="L571" s="102">
        <f t="shared" si="109"/>
        <v>66.688380000000009</v>
      </c>
      <c r="M571" s="105">
        <f t="shared" si="110"/>
        <v>149.34162000000003</v>
      </c>
      <c r="N571" s="105">
        <f>AVERAGE(B571:B572)*1000</f>
        <v>9396</v>
      </c>
      <c r="O571" s="105">
        <f>AVERAGE(G571:G572)</f>
        <v>9439</v>
      </c>
      <c r="P571" s="105">
        <f>AVERAGE(F571:F572)</f>
        <v>10</v>
      </c>
      <c r="Q571" s="105">
        <f>AVERAGE(D571:D572)</f>
        <v>107.5</v>
      </c>
      <c r="R571" s="106">
        <f t="shared" si="111"/>
        <v>61.757532829763043</v>
      </c>
      <c r="S571" s="105">
        <f t="shared" si="112"/>
        <v>0.10842494337507333</v>
      </c>
      <c r="T571" s="105">
        <f t="shared" si="113"/>
        <v>1.6985797583169742</v>
      </c>
      <c r="U571" s="39" t="str">
        <f t="shared" si="118"/>
        <v>sands</v>
      </c>
      <c r="V571" s="107">
        <f t="shared" si="119"/>
        <v>37.948813407941948</v>
      </c>
      <c r="W571" s="107">
        <f t="shared" si="120"/>
        <v>37.297589317048107</v>
      </c>
      <c r="X571" s="107">
        <f t="shared" si="121"/>
        <v>38.372500000000002</v>
      </c>
    </row>
    <row r="572" spans="1:24" x14ac:dyDescent="0.2">
      <c r="A572">
        <v>11.38</v>
      </c>
      <c r="B572">
        <v>9.32</v>
      </c>
      <c r="C572">
        <v>8</v>
      </c>
      <c r="D572">
        <v>107</v>
      </c>
      <c r="E572" s="102">
        <v>0.6</v>
      </c>
      <c r="F572" s="102">
        <f t="shared" si="105"/>
        <v>8</v>
      </c>
      <c r="G572" s="102">
        <f t="shared" si="106"/>
        <v>9362.7999999999993</v>
      </c>
      <c r="H572" s="102">
        <f>+A573-A572</f>
        <v>1.9999999999999574E-2</v>
      </c>
      <c r="I572" s="102">
        <f>+A572+H572/2</f>
        <v>11.39</v>
      </c>
      <c r="J572" s="102">
        <f t="shared" si="107"/>
        <v>19</v>
      </c>
      <c r="K572" s="102">
        <f t="shared" si="108"/>
        <v>216.41000000000003</v>
      </c>
      <c r="L572" s="102">
        <f t="shared" si="109"/>
        <v>66.884580000000014</v>
      </c>
      <c r="M572" s="105">
        <f t="shared" si="110"/>
        <v>149.52542</v>
      </c>
      <c r="N572" s="105">
        <f>AVERAGE(B572:B573)*1000</f>
        <v>9093</v>
      </c>
      <c r="O572" s="105">
        <f>AVERAGE(G572:G573)</f>
        <v>9135.4</v>
      </c>
      <c r="P572" s="105">
        <f>AVERAGE(F572:F573)</f>
        <v>7.5</v>
      </c>
      <c r="Q572" s="105">
        <f>AVERAGE(D572:D573)</f>
        <v>106</v>
      </c>
      <c r="R572" s="106">
        <f t="shared" si="111"/>
        <v>59.64865372055133</v>
      </c>
      <c r="S572" s="105">
        <f t="shared" si="112"/>
        <v>8.409023891718681E-2</v>
      </c>
      <c r="T572" s="105">
        <f t="shared" si="113"/>
        <v>1.7005706264490208</v>
      </c>
      <c r="U572" s="39" t="str">
        <f t="shared" si="118"/>
        <v>sands</v>
      </c>
      <c r="V572" s="107">
        <f t="shared" si="119"/>
        <v>37.75250552170543</v>
      </c>
      <c r="W572" s="107">
        <f t="shared" si="120"/>
        <v>37.131607106248147</v>
      </c>
      <c r="X572" s="107">
        <f t="shared" si="121"/>
        <v>38.183125000000004</v>
      </c>
    </row>
    <row r="573" spans="1:24" x14ac:dyDescent="0.2">
      <c r="A573">
        <v>11.4</v>
      </c>
      <c r="B573">
        <v>8.8659999999999997</v>
      </c>
      <c r="C573">
        <v>7</v>
      </c>
      <c r="D573">
        <v>105</v>
      </c>
      <c r="E573" s="102">
        <v>0.6</v>
      </c>
      <c r="F573" s="102">
        <f t="shared" si="105"/>
        <v>7</v>
      </c>
      <c r="G573" s="102">
        <f t="shared" si="106"/>
        <v>8908</v>
      </c>
      <c r="H573" s="102">
        <f>+A574-A573</f>
        <v>1.9999999999999574E-2</v>
      </c>
      <c r="I573" s="102">
        <f>+A573+H573/2</f>
        <v>11.41</v>
      </c>
      <c r="J573" s="102">
        <f t="shared" si="107"/>
        <v>19</v>
      </c>
      <c r="K573" s="102">
        <f t="shared" si="108"/>
        <v>216.79</v>
      </c>
      <c r="L573" s="102">
        <f t="shared" si="109"/>
        <v>67.080780000000004</v>
      </c>
      <c r="M573" s="105">
        <f t="shared" si="110"/>
        <v>149.70921999999999</v>
      </c>
      <c r="N573" s="105">
        <f>AVERAGE(B573:B574)*1000</f>
        <v>8780.5</v>
      </c>
      <c r="O573" s="105">
        <f>AVERAGE(G573:G574)</f>
        <v>8822.5</v>
      </c>
      <c r="P573" s="105">
        <f>AVERAGE(F573:F574)</f>
        <v>7</v>
      </c>
      <c r="Q573" s="105">
        <f>AVERAGE(D573:D574)</f>
        <v>105</v>
      </c>
      <c r="R573" s="106">
        <f t="shared" si="111"/>
        <v>57.48283238667598</v>
      </c>
      <c r="S573" s="105">
        <f t="shared" si="112"/>
        <v>8.1341341969459816E-2</v>
      </c>
      <c r="T573" s="105">
        <f t="shared" si="113"/>
        <v>1.7154185355804874</v>
      </c>
      <c r="U573" s="39" t="str">
        <f t="shared" si="118"/>
        <v>sands</v>
      </c>
      <c r="V573" s="107">
        <f t="shared" si="119"/>
        <v>37.542565376792041</v>
      </c>
      <c r="W573" s="107">
        <f t="shared" si="120"/>
        <v>36.95491975171069</v>
      </c>
      <c r="X573" s="107">
        <f t="shared" si="121"/>
        <v>37.987812500000004</v>
      </c>
    </row>
    <row r="574" spans="1:24" x14ac:dyDescent="0.2">
      <c r="A574">
        <v>11.42</v>
      </c>
      <c r="B574">
        <v>8.6950000000000003</v>
      </c>
      <c r="C574">
        <v>7</v>
      </c>
      <c r="D574">
        <v>105</v>
      </c>
      <c r="E574" s="102">
        <v>0.6</v>
      </c>
      <c r="F574" s="102">
        <f t="shared" si="105"/>
        <v>7</v>
      </c>
      <c r="G574" s="102">
        <f t="shared" si="106"/>
        <v>8737</v>
      </c>
      <c r="H574" s="102">
        <f>+A575-A574</f>
        <v>1.9999999999999574E-2</v>
      </c>
      <c r="I574" s="102">
        <f>+A574+H574/2</f>
        <v>11.43</v>
      </c>
      <c r="J574" s="102">
        <f t="shared" si="107"/>
        <v>19</v>
      </c>
      <c r="K574" s="102">
        <f t="shared" si="108"/>
        <v>217.17</v>
      </c>
      <c r="L574" s="102">
        <f t="shared" si="109"/>
        <v>67.276979999999995</v>
      </c>
      <c r="M574" s="105">
        <f t="shared" si="110"/>
        <v>149.89301999999998</v>
      </c>
      <c r="N574" s="105">
        <f>AVERAGE(B574:B575)*1000</f>
        <v>8742.5</v>
      </c>
      <c r="O574" s="105">
        <f>AVERAGE(G574:G575)</f>
        <v>8784.7000000000007</v>
      </c>
      <c r="P574" s="105">
        <f>AVERAGE(F574:F575)</f>
        <v>10</v>
      </c>
      <c r="Q574" s="105">
        <f>AVERAGE(D574:D575)</f>
        <v>105.5</v>
      </c>
      <c r="R574" s="106">
        <f t="shared" si="111"/>
        <v>57.157631489444952</v>
      </c>
      <c r="S574" s="105">
        <f t="shared" si="112"/>
        <v>0.1167197547017635</v>
      </c>
      <c r="T574" s="105">
        <f t="shared" si="113"/>
        <v>1.7368265891457357</v>
      </c>
      <c r="U574" s="39" t="str">
        <f t="shared" si="118"/>
        <v>sands</v>
      </c>
      <c r="V574" s="107">
        <f t="shared" si="119"/>
        <v>37.510337433012602</v>
      </c>
      <c r="W574" s="107">
        <f t="shared" si="120"/>
        <v>36.927816465112656</v>
      </c>
      <c r="X574" s="107">
        <f t="shared" si="121"/>
        <v>37.964062499999997</v>
      </c>
    </row>
    <row r="575" spans="1:24" x14ac:dyDescent="0.2">
      <c r="A575">
        <v>11.44</v>
      </c>
      <c r="B575">
        <v>8.7899999999999991</v>
      </c>
      <c r="C575">
        <v>13</v>
      </c>
      <c r="D575">
        <v>106</v>
      </c>
      <c r="E575" s="102">
        <v>0.6</v>
      </c>
      <c r="F575" s="102">
        <f t="shared" si="105"/>
        <v>13</v>
      </c>
      <c r="G575" s="102">
        <f t="shared" si="106"/>
        <v>8832.4</v>
      </c>
      <c r="H575" s="102">
        <f>+A576-A575</f>
        <v>2.000000000000135E-2</v>
      </c>
      <c r="I575" s="102">
        <f>+A575+H575/2</f>
        <v>11.45</v>
      </c>
      <c r="J575" s="102">
        <f t="shared" si="107"/>
        <v>19</v>
      </c>
      <c r="K575" s="102">
        <f t="shared" si="108"/>
        <v>217.54999999999998</v>
      </c>
      <c r="L575" s="102">
        <f t="shared" si="109"/>
        <v>67.473179999999999</v>
      </c>
      <c r="M575" s="105">
        <f t="shared" si="110"/>
        <v>150.07682</v>
      </c>
      <c r="N575" s="105">
        <f>AVERAGE(B575:B576)*1000</f>
        <v>8790</v>
      </c>
      <c r="O575" s="105">
        <f>AVERAGE(G575:G576)</f>
        <v>8831.7999999999993</v>
      </c>
      <c r="P575" s="105">
        <f>AVERAGE(F575:F576)</f>
        <v>14</v>
      </c>
      <c r="Q575" s="105">
        <f>AVERAGE(D575:D576)</f>
        <v>104.5</v>
      </c>
      <c r="R575" s="106">
        <f t="shared" si="111"/>
        <v>57.398937424180495</v>
      </c>
      <c r="S575" s="105">
        <f t="shared" si="112"/>
        <v>0.16252140348840582</v>
      </c>
      <c r="T575" s="105">
        <f t="shared" si="113"/>
        <v>1.7645208809635413</v>
      </c>
      <c r="U575" s="39" t="str">
        <f t="shared" si="118"/>
        <v>sands</v>
      </c>
      <c r="V575" s="107">
        <f t="shared" si="119"/>
        <v>37.534401959405095</v>
      </c>
      <c r="W575" s="107">
        <f t="shared" si="120"/>
        <v>36.947942380385541</v>
      </c>
      <c r="X575" s="107">
        <f t="shared" si="121"/>
        <v>37.993749999999999</v>
      </c>
    </row>
    <row r="576" spans="1:24" x14ac:dyDescent="0.2">
      <c r="A576">
        <v>11.46</v>
      </c>
      <c r="B576">
        <v>8.7899999999999991</v>
      </c>
      <c r="C576">
        <v>15</v>
      </c>
      <c r="D576">
        <v>103</v>
      </c>
      <c r="E576" s="102">
        <v>0.6</v>
      </c>
      <c r="F576" s="102">
        <f t="shared" si="105"/>
        <v>15</v>
      </c>
      <c r="G576" s="102">
        <f t="shared" si="106"/>
        <v>8831.2000000000007</v>
      </c>
      <c r="H576" s="102">
        <f>+A577-A576</f>
        <v>1.9999999999999574E-2</v>
      </c>
      <c r="I576" s="102">
        <f>+A576+H576/2</f>
        <v>11.47</v>
      </c>
      <c r="J576" s="102">
        <f t="shared" si="107"/>
        <v>19</v>
      </c>
      <c r="K576" s="102">
        <f t="shared" si="108"/>
        <v>217.93</v>
      </c>
      <c r="L576" s="102">
        <f t="shared" si="109"/>
        <v>67.669380000000004</v>
      </c>
      <c r="M576" s="105">
        <f t="shared" si="110"/>
        <v>150.26062000000002</v>
      </c>
      <c r="N576" s="105">
        <f>AVERAGE(B576:B577)*1000</f>
        <v>8657.4999999999982</v>
      </c>
      <c r="O576" s="105">
        <f>AVERAGE(G576:G577)</f>
        <v>8698.1</v>
      </c>
      <c r="P576" s="105">
        <f>AVERAGE(F576:F577)</f>
        <v>14.5</v>
      </c>
      <c r="Q576" s="105">
        <f>AVERAGE(D576:D577)</f>
        <v>101.5</v>
      </c>
      <c r="R576" s="106">
        <f t="shared" si="111"/>
        <v>56.436410285010133</v>
      </c>
      <c r="S576" s="105">
        <f t="shared" si="112"/>
        <v>0.1709871382295402</v>
      </c>
      <c r="T576" s="105">
        <f t="shared" si="113"/>
        <v>1.7771364715975488</v>
      </c>
      <c r="U576" s="39" t="str">
        <f t="shared" si="118"/>
        <v>sands</v>
      </c>
      <c r="V576" s="107">
        <f t="shared" si="119"/>
        <v>37.438103755919037</v>
      </c>
      <c r="W576" s="107">
        <f t="shared" si="120"/>
        <v>36.867153202735537</v>
      </c>
      <c r="X576" s="107">
        <f t="shared" si="121"/>
        <v>37.910937500000003</v>
      </c>
    </row>
    <row r="577" spans="1:24" x14ac:dyDescent="0.2">
      <c r="A577">
        <v>11.48</v>
      </c>
      <c r="B577">
        <v>8.5250000000000004</v>
      </c>
      <c r="C577">
        <v>14</v>
      </c>
      <c r="D577">
        <v>100</v>
      </c>
      <c r="E577" s="102">
        <v>0.6</v>
      </c>
      <c r="F577" s="102">
        <f t="shared" si="105"/>
        <v>14</v>
      </c>
      <c r="G577" s="102">
        <f t="shared" si="106"/>
        <v>8565</v>
      </c>
      <c r="H577" s="102">
        <f>+A578-A577</f>
        <v>1.9999999999999574E-2</v>
      </c>
      <c r="I577" s="102">
        <f>+A577+H577/2</f>
        <v>11.49</v>
      </c>
      <c r="J577" s="102">
        <f t="shared" si="107"/>
        <v>19</v>
      </c>
      <c r="K577" s="102">
        <f t="shared" si="108"/>
        <v>218.31</v>
      </c>
      <c r="L577" s="102">
        <f t="shared" si="109"/>
        <v>67.865580000000008</v>
      </c>
      <c r="M577" s="105">
        <f t="shared" si="110"/>
        <v>150.44441999999998</v>
      </c>
      <c r="N577" s="105">
        <f>AVERAGE(B577:B578)*1000</f>
        <v>8316.5000000000018</v>
      </c>
      <c r="O577" s="105">
        <f>AVERAGE(G577:G578)</f>
        <v>8355.3000000000011</v>
      </c>
      <c r="P577" s="105">
        <f>AVERAGE(F577:F578)</f>
        <v>12.5</v>
      </c>
      <c r="Q577" s="105">
        <f>AVERAGE(D577:D578)</f>
        <v>97</v>
      </c>
      <c r="R577" s="106">
        <f t="shared" si="111"/>
        <v>54.086352953469472</v>
      </c>
      <c r="S577" s="105">
        <f t="shared" si="112"/>
        <v>0.15361945879250188</v>
      </c>
      <c r="T577" s="105">
        <f t="shared" si="113"/>
        <v>1.7838337600774885</v>
      </c>
      <c r="U577" s="39" t="str">
        <f t="shared" si="118"/>
        <v>sands</v>
      </c>
      <c r="V577" s="107">
        <f t="shared" si="119"/>
        <v>37.194883177419264</v>
      </c>
      <c r="W577" s="107">
        <f t="shared" si="120"/>
        <v>36.663964677145472</v>
      </c>
      <c r="X577" s="107">
        <f t="shared" si="121"/>
        <v>37.697812499999998</v>
      </c>
    </row>
    <row r="578" spans="1:24" x14ac:dyDescent="0.2">
      <c r="A578">
        <v>11.5</v>
      </c>
      <c r="B578">
        <v>8.1080000000000005</v>
      </c>
      <c r="C578">
        <v>11</v>
      </c>
      <c r="D578">
        <v>94</v>
      </c>
      <c r="E578" s="102">
        <v>0.6</v>
      </c>
      <c r="F578" s="102">
        <f t="shared" si="105"/>
        <v>11</v>
      </c>
      <c r="G578" s="102">
        <f t="shared" si="106"/>
        <v>8145.6000000000013</v>
      </c>
      <c r="H578" s="102">
        <f>+A579-A578</f>
        <v>1.9999999999999574E-2</v>
      </c>
      <c r="I578" s="102">
        <f>+A578+H578/2</f>
        <v>11.51</v>
      </c>
      <c r="J578" s="102">
        <f t="shared" si="107"/>
        <v>19</v>
      </c>
      <c r="K578" s="102">
        <f t="shared" si="108"/>
        <v>218.69</v>
      </c>
      <c r="L578" s="102">
        <f t="shared" si="109"/>
        <v>68.061779999999999</v>
      </c>
      <c r="M578" s="105">
        <f t="shared" si="110"/>
        <v>150.62822</v>
      </c>
      <c r="N578" s="105">
        <f>AVERAGE(B578:B579)*1000</f>
        <v>7558.5</v>
      </c>
      <c r="O578" s="105">
        <f>AVERAGE(G578:G579)</f>
        <v>7595.5</v>
      </c>
      <c r="P578" s="105">
        <f>AVERAGE(F578:F579)</f>
        <v>10.5</v>
      </c>
      <c r="Q578" s="105">
        <f>AVERAGE(D578:D579)</f>
        <v>92.5</v>
      </c>
      <c r="R578" s="106">
        <f t="shared" si="111"/>
        <v>48.973625260923889</v>
      </c>
      <c r="S578" s="105">
        <f t="shared" si="112"/>
        <v>0.14233794824592202</v>
      </c>
      <c r="T578" s="105">
        <f t="shared" si="113"/>
        <v>1.8187640649904289</v>
      </c>
      <c r="U578" s="39" t="str">
        <f t="shared" si="118"/>
        <v>sands</v>
      </c>
      <c r="V578" s="107">
        <f t="shared" si="119"/>
        <v>36.621889066443423</v>
      </c>
      <c r="W578" s="107">
        <f t="shared" si="120"/>
        <v>36.189584791289192</v>
      </c>
      <c r="X578" s="107">
        <f t="shared" si="121"/>
        <v>37.224062500000002</v>
      </c>
    </row>
    <row r="579" spans="1:24" x14ac:dyDescent="0.2">
      <c r="A579">
        <v>11.52</v>
      </c>
      <c r="B579">
        <v>7.0090000000000003</v>
      </c>
      <c r="C579">
        <v>10</v>
      </c>
      <c r="D579">
        <v>91</v>
      </c>
      <c r="E579" s="102">
        <v>0.6</v>
      </c>
      <c r="F579" s="102">
        <f t="shared" si="105"/>
        <v>10</v>
      </c>
      <c r="G579" s="102">
        <f t="shared" si="106"/>
        <v>7045.4</v>
      </c>
      <c r="H579" s="102">
        <f>+A580-A579</f>
        <v>1.9999999999999574E-2</v>
      </c>
      <c r="I579" s="102">
        <f>+A579+H579/2</f>
        <v>11.53</v>
      </c>
      <c r="J579" s="102">
        <f t="shared" si="107"/>
        <v>19</v>
      </c>
      <c r="K579" s="102">
        <f t="shared" si="108"/>
        <v>219.07</v>
      </c>
      <c r="L579" s="102">
        <f t="shared" si="109"/>
        <v>68.257980000000003</v>
      </c>
      <c r="M579" s="105">
        <f t="shared" si="110"/>
        <v>150.81201999999999</v>
      </c>
      <c r="N579" s="105">
        <f>AVERAGE(B579:B580)*1000</f>
        <v>6696.5</v>
      </c>
      <c r="O579" s="105">
        <f>AVERAGE(G579:G580)</f>
        <v>6732.1</v>
      </c>
      <c r="P579" s="105">
        <f>AVERAGE(F579:F580)</f>
        <v>8.5</v>
      </c>
      <c r="Q579" s="105">
        <f>AVERAGE(D579:D580)</f>
        <v>89</v>
      </c>
      <c r="R579" s="106">
        <f t="shared" si="111"/>
        <v>43.18641179927171</v>
      </c>
      <c r="S579" s="105">
        <f t="shared" si="112"/>
        <v>0.13050761320000059</v>
      </c>
      <c r="T579" s="105">
        <f t="shared" si="113"/>
        <v>1.8651012321192799</v>
      </c>
      <c r="U579" s="39" t="str">
        <f t="shared" si="118"/>
        <v>sands</v>
      </c>
      <c r="V579" s="107">
        <f t="shared" si="119"/>
        <v>35.886247751706158</v>
      </c>
      <c r="W579" s="107">
        <f t="shared" si="120"/>
        <v>35.588818337700552</v>
      </c>
      <c r="X579" s="107">
        <f t="shared" si="121"/>
        <v>36.685312500000002</v>
      </c>
    </row>
    <row r="580" spans="1:24" x14ac:dyDescent="0.2">
      <c r="A580">
        <v>11.54</v>
      </c>
      <c r="B580">
        <v>6.3840000000000003</v>
      </c>
      <c r="C580">
        <v>7</v>
      </c>
      <c r="D580">
        <v>87</v>
      </c>
      <c r="E580" s="102">
        <v>0.6</v>
      </c>
      <c r="F580" s="102">
        <f t="shared" ref="F580:F643" si="122">IF(C580=0,1,ABS(C580))</f>
        <v>7</v>
      </c>
      <c r="G580" s="102">
        <f t="shared" ref="G580:G612" si="123">+B580*1000+D580*(1-E580)</f>
        <v>6418.8</v>
      </c>
      <c r="H580" s="102">
        <f>+A581-A580</f>
        <v>2.000000000000135E-2</v>
      </c>
      <c r="I580" s="102">
        <f>+A580+H580/2</f>
        <v>11.55</v>
      </c>
      <c r="J580" s="102">
        <f t="shared" ref="J580:J612" si="124">IF(I580&lt;$B$1,17,19)</f>
        <v>19</v>
      </c>
      <c r="K580" s="102">
        <f t="shared" ref="K580:K612" si="125">+J580*I580</f>
        <v>219.45000000000002</v>
      </c>
      <c r="L580" s="102">
        <f t="shared" ref="L580:L612" si="126">IF(I580&lt;$B$1,0,9.81*(I580-$B$1))</f>
        <v>68.454180000000008</v>
      </c>
      <c r="M580" s="105">
        <f t="shared" ref="M580:M612" si="127">+K580-L580</f>
        <v>150.99582000000001</v>
      </c>
      <c r="N580" s="105">
        <f>AVERAGE(B580:B581)*1000</f>
        <v>6033.5</v>
      </c>
      <c r="O580" s="105">
        <f>AVERAGE(G580:G581)</f>
        <v>6068.3</v>
      </c>
      <c r="P580" s="105">
        <f>AVERAGE(F580:F581)</f>
        <v>5.5</v>
      </c>
      <c r="Q580" s="105">
        <f>AVERAGE(D580:D581)</f>
        <v>87</v>
      </c>
      <c r="R580" s="106">
        <f t="shared" ref="R580:R612" si="128">(O580-K580)/M580</f>
        <v>38.735178232086163</v>
      </c>
      <c r="S580" s="105">
        <f t="shared" ref="S580:S612" si="129">+P580/(O580-K580)*100</f>
        <v>9.4035579643861611E-2</v>
      </c>
      <c r="T580" s="105">
        <f t="shared" ref="T580:T612" si="130">+SQRT((3.47-LOG(R580))^2+(1.22+LOG(S580))^2)</f>
        <v>1.8917950643108157</v>
      </c>
      <c r="U580" s="39" t="str">
        <f t="shared" si="118"/>
        <v>sands</v>
      </c>
      <c r="V580" s="107">
        <f t="shared" si="119"/>
        <v>35.24120915912539</v>
      </c>
      <c r="W580" s="107">
        <f t="shared" si="120"/>
        <v>35.069161144880908</v>
      </c>
      <c r="X580" s="107">
        <f t="shared" si="121"/>
        <v>36.270937500000002</v>
      </c>
    </row>
    <row r="581" spans="1:24" x14ac:dyDescent="0.2">
      <c r="A581">
        <v>11.56</v>
      </c>
      <c r="B581">
        <v>5.6829999999999998</v>
      </c>
      <c r="C581">
        <v>4</v>
      </c>
      <c r="D581">
        <v>87</v>
      </c>
      <c r="E581" s="102">
        <v>0.6</v>
      </c>
      <c r="F581" s="102">
        <f t="shared" si="122"/>
        <v>4</v>
      </c>
      <c r="G581" s="102">
        <f t="shared" si="123"/>
        <v>5717.8</v>
      </c>
      <c r="H581" s="102">
        <f>+A582-A581</f>
        <v>1.9999999999999574E-2</v>
      </c>
      <c r="I581" s="102">
        <f>+A581+H581/2</f>
        <v>11.57</v>
      </c>
      <c r="J581" s="102">
        <f t="shared" si="124"/>
        <v>19</v>
      </c>
      <c r="K581" s="102">
        <f t="shared" si="125"/>
        <v>219.83</v>
      </c>
      <c r="L581" s="102">
        <f t="shared" si="126"/>
        <v>68.650380000000013</v>
      </c>
      <c r="M581" s="105">
        <f t="shared" si="127"/>
        <v>151.17962</v>
      </c>
      <c r="N581" s="105">
        <f>AVERAGE(B581:B582)*1000</f>
        <v>5209.5</v>
      </c>
      <c r="O581" s="105">
        <f>AVERAGE(G581:G582)</f>
        <v>5244.1</v>
      </c>
      <c r="P581" s="105">
        <f>AVERAGE(F581:F582)</f>
        <v>4</v>
      </c>
      <c r="Q581" s="105">
        <f>AVERAGE(D581:D582)</f>
        <v>86.5</v>
      </c>
      <c r="R581" s="106">
        <f t="shared" si="128"/>
        <v>33.233778468288257</v>
      </c>
      <c r="S581" s="105">
        <f t="shared" si="129"/>
        <v>7.9613555800146077E-2</v>
      </c>
      <c r="T581" s="105">
        <f t="shared" si="130"/>
        <v>1.9521730057906699</v>
      </c>
      <c r="U581" s="39" t="str">
        <f t="shared" si="118"/>
        <v>sands</v>
      </c>
      <c r="V581" s="107">
        <f t="shared" si="119"/>
        <v>34.3196450782428</v>
      </c>
      <c r="W581" s="107">
        <f t="shared" si="120"/>
        <v>34.337376926531775</v>
      </c>
      <c r="X581" s="107">
        <f t="shared" si="121"/>
        <v>35.755937500000002</v>
      </c>
    </row>
    <row r="582" spans="1:24" x14ac:dyDescent="0.2">
      <c r="A582">
        <v>11.58</v>
      </c>
      <c r="B582">
        <v>4.7359999999999998</v>
      </c>
      <c r="C582">
        <v>4</v>
      </c>
      <c r="D582">
        <v>86</v>
      </c>
      <c r="E582" s="102">
        <v>0.6</v>
      </c>
      <c r="F582" s="102">
        <f t="shared" si="122"/>
        <v>4</v>
      </c>
      <c r="G582" s="102">
        <f t="shared" si="123"/>
        <v>4770.3999999999996</v>
      </c>
      <c r="H582" s="102">
        <f>+A583-A582</f>
        <v>1.9999999999999574E-2</v>
      </c>
      <c r="I582" s="102">
        <f>+A582+H582/2</f>
        <v>11.59</v>
      </c>
      <c r="J582" s="102">
        <f t="shared" si="124"/>
        <v>19</v>
      </c>
      <c r="K582" s="102">
        <f t="shared" si="125"/>
        <v>220.21</v>
      </c>
      <c r="L582" s="102">
        <f t="shared" si="126"/>
        <v>68.846580000000003</v>
      </c>
      <c r="M582" s="105">
        <f t="shared" si="127"/>
        <v>151.36342000000002</v>
      </c>
      <c r="N582" s="105">
        <f>AVERAGE(B582:B583)*1000</f>
        <v>4632</v>
      </c>
      <c r="O582" s="105">
        <f>AVERAGE(G582:G583)</f>
        <v>4666.6000000000004</v>
      </c>
      <c r="P582" s="105">
        <f>AVERAGE(F582:F583)</f>
        <v>5</v>
      </c>
      <c r="Q582" s="105">
        <f>AVERAGE(D582:D583)</f>
        <v>86.5</v>
      </c>
      <c r="R582" s="106">
        <f t="shared" si="128"/>
        <v>29.375591539884603</v>
      </c>
      <c r="S582" s="105">
        <f t="shared" si="129"/>
        <v>0.11245077467338671</v>
      </c>
      <c r="T582" s="105">
        <f t="shared" si="130"/>
        <v>2.0202668686727074</v>
      </c>
      <c r="U582" s="39" t="str">
        <f t="shared" si="118"/>
        <v>sands</v>
      </c>
      <c r="V582" s="107">
        <f t="shared" si="119"/>
        <v>33.566637201545447</v>
      </c>
      <c r="W582" s="107">
        <f t="shared" si="120"/>
        <v>33.747852828899219</v>
      </c>
      <c r="X582" s="107">
        <f t="shared" si="121"/>
        <v>35.395000000000003</v>
      </c>
    </row>
    <row r="583" spans="1:24" x14ac:dyDescent="0.2">
      <c r="A583">
        <v>11.6</v>
      </c>
      <c r="B583">
        <v>4.5279999999999996</v>
      </c>
      <c r="C583">
        <v>6</v>
      </c>
      <c r="D583">
        <v>87</v>
      </c>
      <c r="E583" s="102">
        <v>0.6</v>
      </c>
      <c r="F583" s="102">
        <f t="shared" si="122"/>
        <v>6</v>
      </c>
      <c r="G583" s="102">
        <f t="shared" si="123"/>
        <v>4562.8</v>
      </c>
      <c r="H583" s="102">
        <f>+A584-A583</f>
        <v>1.9999999999999574E-2</v>
      </c>
      <c r="I583" s="102">
        <f>+A583+H583/2</f>
        <v>11.61</v>
      </c>
      <c r="J583" s="102">
        <f t="shared" si="124"/>
        <v>19</v>
      </c>
      <c r="K583" s="102">
        <f t="shared" si="125"/>
        <v>220.58999999999997</v>
      </c>
      <c r="L583" s="102">
        <f t="shared" si="126"/>
        <v>69.042779999999993</v>
      </c>
      <c r="M583" s="105">
        <f t="shared" si="127"/>
        <v>151.54721999999998</v>
      </c>
      <c r="N583" s="105">
        <f>AVERAGE(B583:B584)*1000</f>
        <v>4442.5</v>
      </c>
      <c r="O583" s="105">
        <f>AVERAGE(G583:G584)</f>
        <v>4477.5</v>
      </c>
      <c r="P583" s="105">
        <f>AVERAGE(F583:F584)</f>
        <v>9</v>
      </c>
      <c r="Q583" s="105">
        <f>AVERAGE(D583:D584)</f>
        <v>87.5</v>
      </c>
      <c r="R583" s="106">
        <f t="shared" si="128"/>
        <v>28.089660767119319</v>
      </c>
      <c r="S583" s="105">
        <f t="shared" si="129"/>
        <v>0.21142096027400156</v>
      </c>
      <c r="T583" s="105">
        <f t="shared" si="130"/>
        <v>2.093671574572705</v>
      </c>
      <c r="U583" s="39" t="str">
        <f t="shared" si="118"/>
        <v>sand mixtures</v>
      </c>
      <c r="V583" s="107">
        <f t="shared" si="119"/>
        <v>33.291380093557443</v>
      </c>
      <c r="W583" s="107">
        <f t="shared" si="120"/>
        <v>33.534011437859029</v>
      </c>
      <c r="X583" s="107">
        <f t="shared" si="121"/>
        <v>35.276562499999997</v>
      </c>
    </row>
    <row r="584" spans="1:24" x14ac:dyDescent="0.2">
      <c r="A584">
        <v>11.62</v>
      </c>
      <c r="B584">
        <v>4.3570000000000002</v>
      </c>
      <c r="C584">
        <v>12</v>
      </c>
      <c r="D584">
        <v>88</v>
      </c>
      <c r="E584" s="102">
        <v>0.6</v>
      </c>
      <c r="F584" s="102">
        <f t="shared" si="122"/>
        <v>12</v>
      </c>
      <c r="G584" s="102">
        <f t="shared" si="123"/>
        <v>4392.2</v>
      </c>
      <c r="H584" s="102">
        <f>+A585-A584</f>
        <v>2.000000000000135E-2</v>
      </c>
      <c r="I584" s="102">
        <f>+A584+H584/2</f>
        <v>11.629999999999999</v>
      </c>
      <c r="J584" s="102">
        <f t="shared" si="124"/>
        <v>19</v>
      </c>
      <c r="K584" s="102">
        <f t="shared" si="125"/>
        <v>220.96999999999997</v>
      </c>
      <c r="L584" s="102">
        <f t="shared" si="126"/>
        <v>69.238979999999998</v>
      </c>
      <c r="M584" s="105">
        <f t="shared" si="127"/>
        <v>151.73101999999997</v>
      </c>
      <c r="N584" s="105">
        <f>AVERAGE(B584:B585)*1000</f>
        <v>4073.0000000000005</v>
      </c>
      <c r="O584" s="105">
        <f>AVERAGE(G584:G585)</f>
        <v>4107.8</v>
      </c>
      <c r="P584" s="105">
        <f>AVERAGE(F584:F585)</f>
        <v>12</v>
      </c>
      <c r="Q584" s="105">
        <f>AVERAGE(D584:D585)</f>
        <v>87</v>
      </c>
      <c r="R584" s="106">
        <f t="shared" si="128"/>
        <v>25.61658123698108</v>
      </c>
      <c r="S584" s="105">
        <f t="shared" si="129"/>
        <v>0.30873488163876472</v>
      </c>
      <c r="T584" s="105">
        <f t="shared" si="130"/>
        <v>2.1801850465361308</v>
      </c>
      <c r="U584" s="39" t="str">
        <f t="shared" si="118"/>
        <v>sand mixtures</v>
      </c>
      <c r="V584" s="107">
        <f t="shared" si="119"/>
        <v>32.72096880956488</v>
      </c>
      <c r="W584" s="107">
        <f t="shared" si="120"/>
        <v>33.093732856511394</v>
      </c>
      <c r="X584" s="107">
        <f t="shared" si="121"/>
        <v>35.045625000000001</v>
      </c>
    </row>
    <row r="585" spans="1:24" x14ac:dyDescent="0.2">
      <c r="A585">
        <v>11.64</v>
      </c>
      <c r="B585">
        <v>3.7890000000000001</v>
      </c>
      <c r="C585">
        <v>12</v>
      </c>
      <c r="D585">
        <v>86</v>
      </c>
      <c r="E585" s="102">
        <v>0.6</v>
      </c>
      <c r="F585" s="102">
        <f t="shared" si="122"/>
        <v>12</v>
      </c>
      <c r="G585" s="102">
        <f t="shared" si="123"/>
        <v>3823.4</v>
      </c>
      <c r="H585" s="102">
        <f>+A586-A585</f>
        <v>1.9999999999999574E-2</v>
      </c>
      <c r="I585" s="102">
        <f>+A585+H585/2</f>
        <v>11.65</v>
      </c>
      <c r="J585" s="102">
        <f t="shared" si="124"/>
        <v>19</v>
      </c>
      <c r="K585" s="102">
        <f t="shared" si="125"/>
        <v>221.35</v>
      </c>
      <c r="L585" s="102">
        <f t="shared" si="126"/>
        <v>69.435180000000003</v>
      </c>
      <c r="M585" s="105">
        <f t="shared" si="127"/>
        <v>151.91481999999999</v>
      </c>
      <c r="N585" s="105">
        <f>AVERAGE(B585:B586)*1000</f>
        <v>3618.5</v>
      </c>
      <c r="O585" s="105">
        <f>AVERAGE(G585:G586)</f>
        <v>3652.1000000000004</v>
      </c>
      <c r="P585" s="105">
        <f>AVERAGE(F585:F586)</f>
        <v>12</v>
      </c>
      <c r="Q585" s="105">
        <f>AVERAGE(D585:D586)</f>
        <v>84</v>
      </c>
      <c r="R585" s="106">
        <f t="shared" si="128"/>
        <v>22.583379291105373</v>
      </c>
      <c r="S585" s="105">
        <f t="shared" si="129"/>
        <v>0.34977774539094947</v>
      </c>
      <c r="T585" s="105">
        <f t="shared" si="130"/>
        <v>2.2498283898362663</v>
      </c>
      <c r="U585" s="39" t="str">
        <f t="shared" si="118"/>
        <v>sand mixtures</v>
      </c>
      <c r="V585" s="107">
        <f t="shared" si="119"/>
        <v>31.933700929927056</v>
      </c>
      <c r="W585" s="107">
        <f t="shared" si="120"/>
        <v>32.491678214912362</v>
      </c>
      <c r="X585" s="107">
        <f t="shared" si="121"/>
        <v>34.046250000000001</v>
      </c>
    </row>
    <row r="586" spans="1:24" x14ac:dyDescent="0.2">
      <c r="A586">
        <v>11.66</v>
      </c>
      <c r="B586">
        <v>3.448</v>
      </c>
      <c r="C586">
        <v>12</v>
      </c>
      <c r="D586">
        <v>82</v>
      </c>
      <c r="E586" s="102">
        <v>0.6</v>
      </c>
      <c r="F586" s="102">
        <f t="shared" si="122"/>
        <v>12</v>
      </c>
      <c r="G586" s="102">
        <f t="shared" si="123"/>
        <v>3480.8</v>
      </c>
      <c r="H586" s="102">
        <f>+A587-A586</f>
        <v>1.9999999999999574E-2</v>
      </c>
      <c r="I586" s="102">
        <f>+A586+H586/2</f>
        <v>11.67</v>
      </c>
      <c r="J586" s="102">
        <f t="shared" si="124"/>
        <v>19</v>
      </c>
      <c r="K586" s="102">
        <f t="shared" si="125"/>
        <v>221.73</v>
      </c>
      <c r="L586" s="102">
        <f t="shared" si="126"/>
        <v>69.631380000000007</v>
      </c>
      <c r="M586" s="105">
        <f t="shared" si="127"/>
        <v>152.09861999999998</v>
      </c>
      <c r="N586" s="105">
        <f>AVERAGE(B586:B587)*1000</f>
        <v>3230</v>
      </c>
      <c r="O586" s="105">
        <f>AVERAGE(G586:G587)</f>
        <v>3262.4</v>
      </c>
      <c r="P586" s="105">
        <f>AVERAGE(F586:F587)</f>
        <v>11</v>
      </c>
      <c r="Q586" s="105">
        <f>AVERAGE(D586:D587)</f>
        <v>81</v>
      </c>
      <c r="R586" s="106">
        <f t="shared" si="128"/>
        <v>19.991437134669599</v>
      </c>
      <c r="S586" s="105">
        <f t="shared" si="129"/>
        <v>0.36176237473977774</v>
      </c>
      <c r="T586" s="105">
        <f t="shared" si="130"/>
        <v>2.3045998932464151</v>
      </c>
      <c r="U586" s="39" t="str">
        <f t="shared" si="118"/>
        <v>sand mixtures</v>
      </c>
      <c r="V586" s="107">
        <f t="shared" si="119"/>
        <v>31.16498879175284</v>
      </c>
      <c r="W586" s="107">
        <f t="shared" si="120"/>
        <v>31.909284171489645</v>
      </c>
      <c r="X586" s="107">
        <f t="shared" si="121"/>
        <v>33.075000000000003</v>
      </c>
    </row>
    <row r="587" spans="1:24" x14ac:dyDescent="0.2">
      <c r="A587">
        <v>11.68</v>
      </c>
      <c r="B587">
        <v>3.012</v>
      </c>
      <c r="C587">
        <v>10</v>
      </c>
      <c r="D587">
        <v>80</v>
      </c>
      <c r="E587" s="102">
        <v>0.6</v>
      </c>
      <c r="F587" s="102">
        <f t="shared" si="122"/>
        <v>10</v>
      </c>
      <c r="G587" s="102">
        <f t="shared" si="123"/>
        <v>3044</v>
      </c>
      <c r="H587" s="102">
        <f>+A588-A587</f>
        <v>1.9999999999999574E-2</v>
      </c>
      <c r="I587" s="102">
        <f>+A587+H587/2</f>
        <v>11.69</v>
      </c>
      <c r="J587" s="102">
        <f t="shared" si="124"/>
        <v>19</v>
      </c>
      <c r="K587" s="102">
        <f t="shared" si="125"/>
        <v>222.10999999999999</v>
      </c>
      <c r="L587" s="102">
        <f t="shared" si="126"/>
        <v>69.827579999999998</v>
      </c>
      <c r="M587" s="105">
        <f t="shared" si="127"/>
        <v>152.28242</v>
      </c>
      <c r="N587" s="105">
        <f>AVERAGE(B587:B588)*1000</f>
        <v>2595.5</v>
      </c>
      <c r="O587" s="105">
        <f>AVERAGE(G587:G588)</f>
        <v>2628.3</v>
      </c>
      <c r="P587" s="105">
        <f>AVERAGE(F587:F588)</f>
        <v>8</v>
      </c>
      <c r="Q587" s="105">
        <f>AVERAGE(D587:D588)</f>
        <v>82</v>
      </c>
      <c r="R587" s="106">
        <f t="shared" si="128"/>
        <v>15.800838993759095</v>
      </c>
      <c r="S587" s="105">
        <f t="shared" si="129"/>
        <v>0.33247582277376264</v>
      </c>
      <c r="T587" s="105">
        <f t="shared" si="130"/>
        <v>2.3893726942025113</v>
      </c>
      <c r="U587" s="39" t="str">
        <f t="shared" si="118"/>
        <v>sand mixtures</v>
      </c>
      <c r="V587" s="107">
        <f t="shared" si="119"/>
        <v>29.664990571782493</v>
      </c>
      <c r="W587" s="107">
        <f t="shared" si="120"/>
        <v>30.785481625330732</v>
      </c>
      <c r="X587" s="107">
        <f t="shared" si="121"/>
        <v>31.48875</v>
      </c>
    </row>
    <row r="588" spans="1:24" x14ac:dyDescent="0.2">
      <c r="A588">
        <v>11.7</v>
      </c>
      <c r="B588">
        <v>2.1789999999999998</v>
      </c>
      <c r="C588">
        <v>6</v>
      </c>
      <c r="D588">
        <v>84</v>
      </c>
      <c r="E588" s="102">
        <v>0.6</v>
      </c>
      <c r="F588" s="102">
        <f t="shared" si="122"/>
        <v>6</v>
      </c>
      <c r="G588" s="102">
        <f t="shared" si="123"/>
        <v>2212.6</v>
      </c>
      <c r="H588" s="102">
        <f>+A589-A588</f>
        <v>2.000000000000135E-2</v>
      </c>
      <c r="I588" s="102">
        <f>+A588+H588/2</f>
        <v>11.71</v>
      </c>
      <c r="J588" s="102">
        <f t="shared" si="124"/>
        <v>19</v>
      </c>
      <c r="K588" s="102">
        <f t="shared" si="125"/>
        <v>222.49</v>
      </c>
      <c r="L588" s="102">
        <f t="shared" si="126"/>
        <v>70.023780000000016</v>
      </c>
      <c r="M588" s="105">
        <f t="shared" si="127"/>
        <v>152.46621999999999</v>
      </c>
      <c r="N588" s="105">
        <f>AVERAGE(B588:B589)*1000</f>
        <v>2074.5</v>
      </c>
      <c r="O588" s="105">
        <f>AVERAGE(G588:G589)</f>
        <v>2108.1</v>
      </c>
      <c r="P588" s="105">
        <f>AVERAGE(F588:F589)</f>
        <v>8</v>
      </c>
      <c r="Q588" s="105">
        <f>AVERAGE(D588:D589)</f>
        <v>84</v>
      </c>
      <c r="R588" s="106">
        <f t="shared" si="128"/>
        <v>12.367395217117602</v>
      </c>
      <c r="S588" s="105">
        <f t="shared" si="129"/>
        <v>0.4242658874316535</v>
      </c>
      <c r="T588" s="105">
        <f t="shared" si="130"/>
        <v>2.524292206376014</v>
      </c>
      <c r="U588" s="39" t="str">
        <f t="shared" si="118"/>
        <v>sand mixtures</v>
      </c>
      <c r="V588" s="107">
        <f t="shared" si="119"/>
        <v>28.08695216858959</v>
      </c>
      <c r="W588" s="107">
        <f t="shared" si="120"/>
        <v>29.615060634361058</v>
      </c>
      <c r="X588" s="107">
        <f t="shared" si="121"/>
        <v>30.186250000000001</v>
      </c>
    </row>
    <row r="589" spans="1:24" x14ac:dyDescent="0.2">
      <c r="A589">
        <v>11.72</v>
      </c>
      <c r="B589">
        <v>1.97</v>
      </c>
      <c r="C589">
        <v>10</v>
      </c>
      <c r="D589">
        <v>84</v>
      </c>
      <c r="E589" s="102">
        <v>0.6</v>
      </c>
      <c r="F589" s="102">
        <f t="shared" si="122"/>
        <v>10</v>
      </c>
      <c r="G589" s="102">
        <f t="shared" si="123"/>
        <v>2003.6</v>
      </c>
      <c r="H589" s="102">
        <f>+A590-A589</f>
        <v>1.9999999999999574E-2</v>
      </c>
      <c r="I589" s="102">
        <f>+A589+H589/2</f>
        <v>11.73</v>
      </c>
      <c r="J589" s="102">
        <f t="shared" si="124"/>
        <v>19</v>
      </c>
      <c r="K589" s="102">
        <f t="shared" si="125"/>
        <v>222.87</v>
      </c>
      <c r="L589" s="102">
        <f t="shared" si="126"/>
        <v>70.219980000000007</v>
      </c>
      <c r="M589" s="105">
        <f t="shared" si="127"/>
        <v>152.65001999999998</v>
      </c>
      <c r="N589" s="105">
        <f>AVERAGE(B589:B590)*1000</f>
        <v>1837.5</v>
      </c>
      <c r="O589" s="105">
        <f>AVERAGE(G589:G590)</f>
        <v>1872.9</v>
      </c>
      <c r="P589" s="105">
        <f>AVERAGE(F589:F590)</f>
        <v>8.5</v>
      </c>
      <c r="Q589" s="105">
        <f>AVERAGE(D589:D590)</f>
        <v>88.5</v>
      </c>
      <c r="R589" s="106">
        <f t="shared" si="128"/>
        <v>10.80923540003467</v>
      </c>
      <c r="S589" s="105">
        <f t="shared" si="129"/>
        <v>0.51514214893062538</v>
      </c>
      <c r="T589" s="105">
        <f t="shared" si="130"/>
        <v>2.6083678837159079</v>
      </c>
      <c r="U589" s="39" t="str">
        <f t="shared" si="118"/>
        <v>silt mixtures</v>
      </c>
      <c r="V589" s="107">
        <f t="shared" si="119"/>
        <v>27.21671405085231</v>
      </c>
      <c r="W589" s="107">
        <f t="shared" si="120"/>
        <v>28.971744723570747</v>
      </c>
      <c r="X589" s="107">
        <f t="shared" si="121"/>
        <v>30</v>
      </c>
    </row>
    <row r="590" spans="1:24" x14ac:dyDescent="0.2">
      <c r="A590">
        <v>11.74</v>
      </c>
      <c r="B590">
        <v>1.7050000000000001</v>
      </c>
      <c r="C590">
        <v>7</v>
      </c>
      <c r="D590">
        <v>93</v>
      </c>
      <c r="E590" s="102">
        <v>0.6</v>
      </c>
      <c r="F590" s="102">
        <f t="shared" si="122"/>
        <v>7</v>
      </c>
      <c r="G590" s="102">
        <f t="shared" si="123"/>
        <v>1742.2</v>
      </c>
      <c r="H590" s="102">
        <f>+A591-A590</f>
        <v>1.9999999999999574E-2</v>
      </c>
      <c r="I590" s="102">
        <f>+A590+H590/2</f>
        <v>11.75</v>
      </c>
      <c r="J590" s="102">
        <f t="shared" si="124"/>
        <v>19</v>
      </c>
      <c r="K590" s="102">
        <f t="shared" si="125"/>
        <v>223.25</v>
      </c>
      <c r="L590" s="102">
        <f t="shared" si="126"/>
        <v>70.416179999999997</v>
      </c>
      <c r="M590" s="105">
        <f t="shared" si="127"/>
        <v>152.83382</v>
      </c>
      <c r="N590" s="105">
        <f>AVERAGE(B590:B591)*1000</f>
        <v>1544</v>
      </c>
      <c r="O590" s="105">
        <f>AVERAGE(G590:G591)</f>
        <v>1580.6</v>
      </c>
      <c r="P590" s="105">
        <f>AVERAGE(F590:F591)</f>
        <v>8</v>
      </c>
      <c r="Q590" s="105">
        <f>AVERAGE(D590:D591)</f>
        <v>91.5</v>
      </c>
      <c r="R590" s="106">
        <f t="shared" si="128"/>
        <v>8.8812149038740245</v>
      </c>
      <c r="S590" s="105">
        <f t="shared" si="129"/>
        <v>0.5893837256418758</v>
      </c>
      <c r="T590" s="105">
        <f t="shared" si="130"/>
        <v>2.709057034895912</v>
      </c>
      <c r="U590" s="39" t="str">
        <f t="shared" si="118"/>
        <v>silt mixtures</v>
      </c>
      <c r="V590" s="107">
        <f t="shared" si="119"/>
        <v>25.9483297356497</v>
      </c>
      <c r="W590" s="107">
        <f t="shared" si="120"/>
        <v>28.033196169684551</v>
      </c>
      <c r="X590" s="107">
        <f t="shared" si="121"/>
        <v>30</v>
      </c>
    </row>
    <row r="591" spans="1:24" x14ac:dyDescent="0.2">
      <c r="A591">
        <v>11.76</v>
      </c>
      <c r="B591">
        <v>1.383</v>
      </c>
      <c r="C591">
        <v>9</v>
      </c>
      <c r="D591">
        <v>90</v>
      </c>
      <c r="E591" s="102">
        <v>0.6</v>
      </c>
      <c r="F591" s="102">
        <f t="shared" si="122"/>
        <v>9</v>
      </c>
      <c r="G591" s="102">
        <f t="shared" si="123"/>
        <v>1419</v>
      </c>
      <c r="H591" s="102">
        <f>+A592-A591</f>
        <v>1.9999999999999574E-2</v>
      </c>
      <c r="I591" s="102">
        <f>+A591+H591/2</f>
        <v>11.77</v>
      </c>
      <c r="J591" s="102">
        <f t="shared" si="124"/>
        <v>19</v>
      </c>
      <c r="K591" s="102">
        <f t="shared" si="125"/>
        <v>223.63</v>
      </c>
      <c r="L591" s="102">
        <f t="shared" si="126"/>
        <v>70.612380000000002</v>
      </c>
      <c r="M591" s="105">
        <f t="shared" si="127"/>
        <v>153.01761999999999</v>
      </c>
      <c r="N591" s="105">
        <f>AVERAGE(B591:B592)*1000</f>
        <v>1345</v>
      </c>
      <c r="O591" s="105">
        <f>AVERAGE(G591:G592)</f>
        <v>1379.8</v>
      </c>
      <c r="P591" s="105">
        <f>AVERAGE(F591:F592)</f>
        <v>10</v>
      </c>
      <c r="Q591" s="105">
        <f>AVERAGE(D591:D592)</f>
        <v>87</v>
      </c>
      <c r="R591" s="106">
        <f t="shared" si="128"/>
        <v>7.5557965154601154</v>
      </c>
      <c r="S591" s="105">
        <f t="shared" si="129"/>
        <v>0.86492470830414214</v>
      </c>
      <c r="T591" s="105">
        <f t="shared" si="130"/>
        <v>2.8382406592857929</v>
      </c>
      <c r="U591" s="39" t="str">
        <f t="shared" si="118"/>
        <v>silt mixtures</v>
      </c>
      <c r="V591" s="107">
        <f t="shared" si="119"/>
        <v>24.910761669996987</v>
      </c>
      <c r="W591" s="107">
        <f t="shared" si="120"/>
        <v>27.261082788038038</v>
      </c>
      <c r="X591" s="107">
        <f t="shared" si="121"/>
        <v>30</v>
      </c>
    </row>
    <row r="592" spans="1:24" x14ac:dyDescent="0.2">
      <c r="A592">
        <v>11.78</v>
      </c>
      <c r="B592">
        <v>1.3069999999999999</v>
      </c>
      <c r="C592">
        <v>11</v>
      </c>
      <c r="D592">
        <v>84</v>
      </c>
      <c r="E592" s="102">
        <v>0.6</v>
      </c>
      <c r="F592" s="102">
        <f t="shared" si="122"/>
        <v>11</v>
      </c>
      <c r="G592" s="102">
        <f t="shared" si="123"/>
        <v>1340.6</v>
      </c>
      <c r="H592" s="102">
        <f>+A593-A592</f>
        <v>2.000000000000135E-2</v>
      </c>
      <c r="I592" s="102">
        <f>+A592+H592/2</f>
        <v>11.79</v>
      </c>
      <c r="J592" s="102">
        <f t="shared" si="124"/>
        <v>19</v>
      </c>
      <c r="K592" s="102">
        <f t="shared" si="125"/>
        <v>224.01</v>
      </c>
      <c r="L592" s="102">
        <f t="shared" si="126"/>
        <v>70.808579999999992</v>
      </c>
      <c r="M592" s="105">
        <f t="shared" si="127"/>
        <v>153.20141999999998</v>
      </c>
      <c r="N592" s="105">
        <f>AVERAGE(B592:B593)*1000</f>
        <v>1287.9999999999998</v>
      </c>
      <c r="O592" s="105">
        <f>AVERAGE(G592:G593)</f>
        <v>1323.4</v>
      </c>
      <c r="P592" s="105">
        <f>AVERAGE(F592:F593)</f>
        <v>11</v>
      </c>
      <c r="Q592" s="105">
        <f>AVERAGE(D592:D593)</f>
        <v>88.5</v>
      </c>
      <c r="R592" s="106">
        <f t="shared" si="128"/>
        <v>7.1761084198827936</v>
      </c>
      <c r="S592" s="105">
        <f t="shared" si="129"/>
        <v>1.0005548531458353</v>
      </c>
      <c r="T592" s="105">
        <f t="shared" si="130"/>
        <v>2.8848854786925524</v>
      </c>
      <c r="U592" s="39" t="str">
        <f t="shared" si="118"/>
        <v>silt mixtures</v>
      </c>
      <c r="V592" s="107">
        <f t="shared" si="119"/>
        <v>24.582093877765626</v>
      </c>
      <c r="W592" s="107">
        <f t="shared" si="120"/>
        <v>27.014778907627772</v>
      </c>
      <c r="X592" s="107">
        <f t="shared" si="121"/>
        <v>30</v>
      </c>
    </row>
    <row r="593" spans="1:24" x14ac:dyDescent="0.2">
      <c r="A593">
        <v>11.8</v>
      </c>
      <c r="B593">
        <v>1.2689999999999999</v>
      </c>
      <c r="C593">
        <v>11</v>
      </c>
      <c r="D593">
        <v>93</v>
      </c>
      <c r="E593" s="102">
        <v>0.6</v>
      </c>
      <c r="F593" s="102">
        <f t="shared" si="122"/>
        <v>11</v>
      </c>
      <c r="G593" s="102">
        <f t="shared" si="123"/>
        <v>1306.2</v>
      </c>
      <c r="H593" s="102">
        <f>+A594-A593</f>
        <v>1.9999999999999574E-2</v>
      </c>
      <c r="I593" s="102">
        <f>+A593+H593/2</f>
        <v>11.81</v>
      </c>
      <c r="J593" s="102">
        <f t="shared" si="124"/>
        <v>19</v>
      </c>
      <c r="K593" s="102">
        <f t="shared" si="125"/>
        <v>224.39000000000001</v>
      </c>
      <c r="L593" s="102">
        <f t="shared" si="126"/>
        <v>71.004780000000011</v>
      </c>
      <c r="M593" s="105">
        <f t="shared" si="127"/>
        <v>153.38522</v>
      </c>
      <c r="N593" s="105">
        <f>AVERAGE(B593:B594)*1000</f>
        <v>1174.5</v>
      </c>
      <c r="O593" s="105">
        <f>AVERAGE(G593:G594)</f>
        <v>1211.7</v>
      </c>
      <c r="P593" s="105">
        <f>AVERAGE(F593:F594)</f>
        <v>10.5</v>
      </c>
      <c r="Q593" s="105">
        <f>AVERAGE(D593:D594)</f>
        <v>93</v>
      </c>
      <c r="R593" s="106">
        <f t="shared" si="128"/>
        <v>6.4368001036866529</v>
      </c>
      <c r="S593" s="105">
        <f t="shared" si="129"/>
        <v>1.0634957612097518</v>
      </c>
      <c r="T593" s="105">
        <f t="shared" si="130"/>
        <v>2.9388819836848254</v>
      </c>
      <c r="U593" s="39" t="str">
        <f t="shared" si="118"/>
        <v>silt mixtures</v>
      </c>
      <c r="V593" s="107">
        <f t="shared" si="119"/>
        <v>23.892342741377696</v>
      </c>
      <c r="W593" s="107">
        <f t="shared" si="120"/>
        <v>26.495370244452808</v>
      </c>
      <c r="X593" s="107">
        <f t="shared" si="121"/>
        <v>30</v>
      </c>
    </row>
    <row r="594" spans="1:24" x14ac:dyDescent="0.2">
      <c r="A594">
        <v>11.82</v>
      </c>
      <c r="B594">
        <v>1.08</v>
      </c>
      <c r="C594">
        <v>10</v>
      </c>
      <c r="D594">
        <v>93</v>
      </c>
      <c r="E594" s="102">
        <v>0.6</v>
      </c>
      <c r="F594" s="102">
        <f t="shared" si="122"/>
        <v>10</v>
      </c>
      <c r="G594" s="102">
        <f t="shared" si="123"/>
        <v>1117.2</v>
      </c>
      <c r="H594" s="102">
        <f>+A595-A594</f>
        <v>1.9999999999999574E-2</v>
      </c>
      <c r="I594" s="102">
        <f>+A594+H594/2</f>
        <v>11.83</v>
      </c>
      <c r="J594" s="102">
        <f t="shared" si="124"/>
        <v>19</v>
      </c>
      <c r="K594" s="102">
        <f t="shared" si="125"/>
        <v>224.77</v>
      </c>
      <c r="L594" s="102">
        <f t="shared" si="126"/>
        <v>71.200980000000001</v>
      </c>
      <c r="M594" s="105">
        <f t="shared" si="127"/>
        <v>153.56902000000002</v>
      </c>
      <c r="N594" s="105">
        <f>AVERAGE(B594:B595)*1000</f>
        <v>1013.5000000000001</v>
      </c>
      <c r="O594" s="105">
        <f>AVERAGE(G594:G595)</f>
        <v>1050.0999999999999</v>
      </c>
      <c r="P594" s="105">
        <f>AVERAGE(F594:F595)</f>
        <v>12</v>
      </c>
      <c r="Q594" s="105">
        <f>AVERAGE(D594:D595)</f>
        <v>91.5</v>
      </c>
      <c r="R594" s="106">
        <f t="shared" si="128"/>
        <v>5.3743261498966381</v>
      </c>
      <c r="S594" s="105">
        <f t="shared" si="129"/>
        <v>1.4539638689978556</v>
      </c>
      <c r="T594" s="105">
        <f t="shared" si="130"/>
        <v>3.0687585403358653</v>
      </c>
      <c r="U594" s="39" t="str">
        <f t="shared" si="118"/>
        <v>clays</v>
      </c>
      <c r="V594" s="107">
        <f t="shared" si="119"/>
        <v>22.76281345122274</v>
      </c>
      <c r="W594" s="107">
        <f t="shared" si="120"/>
        <v>25.633564206556819</v>
      </c>
      <c r="X594" s="107">
        <f t="shared" si="121"/>
        <v>30</v>
      </c>
    </row>
    <row r="595" spans="1:24" x14ac:dyDescent="0.2">
      <c r="A595">
        <v>11.84</v>
      </c>
      <c r="B595">
        <v>0.94699999999999995</v>
      </c>
      <c r="C595">
        <v>14</v>
      </c>
      <c r="D595">
        <v>90</v>
      </c>
      <c r="E595" s="102">
        <v>0.6</v>
      </c>
      <c r="F595" s="102">
        <f t="shared" si="122"/>
        <v>14</v>
      </c>
      <c r="G595" s="102">
        <f t="shared" si="123"/>
        <v>983</v>
      </c>
      <c r="H595" s="102">
        <f>+A596-A595</f>
        <v>1.9999999999999574E-2</v>
      </c>
      <c r="I595" s="102">
        <f>+A595+H595/2</f>
        <v>11.85</v>
      </c>
      <c r="J595" s="102">
        <f t="shared" si="124"/>
        <v>19</v>
      </c>
      <c r="K595" s="102">
        <f t="shared" si="125"/>
        <v>225.15</v>
      </c>
      <c r="L595" s="102">
        <f t="shared" si="126"/>
        <v>71.397180000000006</v>
      </c>
      <c r="M595" s="105">
        <f t="shared" si="127"/>
        <v>153.75281999999999</v>
      </c>
      <c r="N595" s="105">
        <f>AVERAGE(B595:B596)*1000</f>
        <v>899.5</v>
      </c>
      <c r="O595" s="105">
        <f>AVERAGE(G595:G596)</f>
        <v>936.3</v>
      </c>
      <c r="P595" s="105">
        <f>AVERAGE(F595:F596)</f>
        <v>14</v>
      </c>
      <c r="Q595" s="105">
        <f>AVERAGE(D595:D596)</f>
        <v>92</v>
      </c>
      <c r="R595" s="106">
        <f t="shared" si="128"/>
        <v>4.6252810192359401</v>
      </c>
      <c r="S595" s="105">
        <f t="shared" si="129"/>
        <v>1.9686423398720385</v>
      </c>
      <c r="T595" s="105">
        <f t="shared" si="130"/>
        <v>3.1874678514314811</v>
      </c>
      <c r="U595" s="39" t="str">
        <f t="shared" si="118"/>
        <v>clays</v>
      </c>
      <c r="V595" s="107">
        <f t="shared" si="119"/>
        <v>21.84203800503623</v>
      </c>
      <c r="W595" s="107">
        <f t="shared" si="120"/>
        <v>24.916519368442703</v>
      </c>
      <c r="X595" s="107">
        <f t="shared" si="121"/>
        <v>30</v>
      </c>
    </row>
    <row r="596" spans="1:24" x14ac:dyDescent="0.2">
      <c r="A596">
        <v>11.86</v>
      </c>
      <c r="B596">
        <v>0.85199999999999998</v>
      </c>
      <c r="C596">
        <v>14</v>
      </c>
      <c r="D596">
        <v>94</v>
      </c>
      <c r="E596" s="102">
        <v>0.6</v>
      </c>
      <c r="F596" s="102">
        <f t="shared" si="122"/>
        <v>14</v>
      </c>
      <c r="G596" s="102">
        <f t="shared" si="123"/>
        <v>889.6</v>
      </c>
      <c r="H596" s="102">
        <f>+A597-A596</f>
        <v>2.000000000000135E-2</v>
      </c>
      <c r="I596" s="102">
        <f>+A596+H596/2</f>
        <v>11.870000000000001</v>
      </c>
      <c r="J596" s="102">
        <f t="shared" si="124"/>
        <v>19</v>
      </c>
      <c r="K596" s="102">
        <f t="shared" si="125"/>
        <v>225.53000000000003</v>
      </c>
      <c r="L596" s="102">
        <f t="shared" si="126"/>
        <v>71.59338000000001</v>
      </c>
      <c r="M596" s="105">
        <f t="shared" si="127"/>
        <v>153.93662</v>
      </c>
      <c r="N596" s="105">
        <f>AVERAGE(B596:B597)*1000</f>
        <v>738.49999999999989</v>
      </c>
      <c r="O596" s="105">
        <f>AVERAGE(G596:G597)</f>
        <v>778.7</v>
      </c>
      <c r="P596" s="105">
        <f>AVERAGE(F596:F597)</f>
        <v>13</v>
      </c>
      <c r="Q596" s="105">
        <f>AVERAGE(D596:D597)</f>
        <v>100.5</v>
      </c>
      <c r="R596" s="106">
        <f t="shared" si="128"/>
        <v>3.5934919189469019</v>
      </c>
      <c r="S596" s="105">
        <f t="shared" si="129"/>
        <v>2.3500912920078814</v>
      </c>
      <c r="T596" s="105">
        <f t="shared" si="130"/>
        <v>3.3205065418426245</v>
      </c>
      <c r="U596" s="39" t="str">
        <f t="shared" si="118"/>
        <v>clays</v>
      </c>
      <c r="V596" s="107">
        <f t="shared" si="119"/>
        <v>20.343396681094649</v>
      </c>
      <c r="W596" s="107">
        <f t="shared" si="120"/>
        <v>23.710683398065513</v>
      </c>
      <c r="X596" s="107">
        <f t="shared" si="121"/>
        <v>30</v>
      </c>
    </row>
    <row r="597" spans="1:24" x14ac:dyDescent="0.2">
      <c r="A597">
        <v>11.88</v>
      </c>
      <c r="B597">
        <v>0.625</v>
      </c>
      <c r="C597">
        <v>12</v>
      </c>
      <c r="D597">
        <v>107</v>
      </c>
      <c r="E597" s="102">
        <v>0.6</v>
      </c>
      <c r="F597" s="102">
        <f t="shared" si="122"/>
        <v>12</v>
      </c>
      <c r="G597" s="102">
        <f t="shared" si="123"/>
        <v>667.8</v>
      </c>
      <c r="H597" s="102">
        <f>+A598-A597</f>
        <v>1.9999999999999574E-2</v>
      </c>
      <c r="I597" s="102">
        <f>+A597+H597/2</f>
        <v>11.89</v>
      </c>
      <c r="J597" s="102">
        <f t="shared" si="124"/>
        <v>19</v>
      </c>
      <c r="K597" s="102">
        <f t="shared" si="125"/>
        <v>225.91000000000003</v>
      </c>
      <c r="L597" s="102">
        <f t="shared" si="126"/>
        <v>71.789580000000015</v>
      </c>
      <c r="M597" s="105">
        <f t="shared" si="127"/>
        <v>154.12042000000002</v>
      </c>
      <c r="N597" s="105">
        <f>AVERAGE(B597:B598)*1000</f>
        <v>615.49999999999989</v>
      </c>
      <c r="O597" s="105">
        <f>AVERAGE(G597:G598)</f>
        <v>659.5</v>
      </c>
      <c r="P597" s="105">
        <f>AVERAGE(F597:F598)</f>
        <v>9.5</v>
      </c>
      <c r="Q597" s="105">
        <f>AVERAGE(D597:D598)</f>
        <v>110</v>
      </c>
      <c r="R597" s="106">
        <f t="shared" si="128"/>
        <v>2.8133196107303622</v>
      </c>
      <c r="S597" s="105">
        <f t="shared" si="129"/>
        <v>2.19100994026615</v>
      </c>
      <c r="T597" s="105">
        <f t="shared" si="130"/>
        <v>3.4001070845281065</v>
      </c>
      <c r="U597" s="39" t="str">
        <f t="shared" si="118"/>
        <v>clays</v>
      </c>
      <c r="V597" s="107">
        <f t="shared" si="119"/>
        <v>18.966066141503404</v>
      </c>
      <c r="W597" s="107">
        <f t="shared" si="120"/>
        <v>22.541409808957113</v>
      </c>
      <c r="X597" s="107">
        <f t="shared" si="121"/>
        <v>30</v>
      </c>
    </row>
    <row r="598" spans="1:24" x14ac:dyDescent="0.2">
      <c r="A598">
        <v>11.9</v>
      </c>
      <c r="B598">
        <v>0.60599999999999998</v>
      </c>
      <c r="C598">
        <v>7</v>
      </c>
      <c r="D598">
        <v>113</v>
      </c>
      <c r="E598" s="102">
        <v>0.6</v>
      </c>
      <c r="F598" s="102">
        <f t="shared" si="122"/>
        <v>7</v>
      </c>
      <c r="G598" s="102">
        <f t="shared" si="123"/>
        <v>651.20000000000005</v>
      </c>
      <c r="H598" s="102">
        <f>+A599-A598</f>
        <v>1.9999999999999574E-2</v>
      </c>
      <c r="I598" s="102">
        <f>+A598+H598/2</f>
        <v>11.91</v>
      </c>
      <c r="J598" s="102">
        <f t="shared" si="124"/>
        <v>19</v>
      </c>
      <c r="K598" s="102">
        <f t="shared" si="125"/>
        <v>226.29</v>
      </c>
      <c r="L598" s="102">
        <f t="shared" si="126"/>
        <v>71.985780000000005</v>
      </c>
      <c r="M598" s="105">
        <f t="shared" si="127"/>
        <v>154.30421999999999</v>
      </c>
      <c r="N598" s="105">
        <f>AVERAGE(B598:B599)*1000</f>
        <v>596.5</v>
      </c>
      <c r="O598" s="105">
        <f>AVERAGE(G598:G599)</f>
        <v>646.70000000000005</v>
      </c>
      <c r="P598" s="105">
        <f>AVERAGE(F598:F599)</f>
        <v>5</v>
      </c>
      <c r="Q598" s="105">
        <f>AVERAGE(D598:D599)</f>
        <v>125.5</v>
      </c>
      <c r="R598" s="106">
        <f t="shared" si="128"/>
        <v>2.7245528346535184</v>
      </c>
      <c r="S598" s="105">
        <f t="shared" si="129"/>
        <v>1.1893151923122665</v>
      </c>
      <c r="T598" s="105">
        <f t="shared" si="130"/>
        <v>3.2995798592188641</v>
      </c>
      <c r="U598" s="39" t="str">
        <f t="shared" si="118"/>
        <v>clays</v>
      </c>
      <c r="V598" s="107">
        <f t="shared" si="119"/>
        <v>18.793298031873466</v>
      </c>
      <c r="W598" s="107">
        <f t="shared" si="120"/>
        <v>22.388247575983272</v>
      </c>
      <c r="X598" s="107">
        <f t="shared" si="121"/>
        <v>30</v>
      </c>
    </row>
    <row r="599" spans="1:24" x14ac:dyDescent="0.2">
      <c r="A599">
        <v>11.92</v>
      </c>
      <c r="B599">
        <v>0.58699999999999997</v>
      </c>
      <c r="C599">
        <v>3</v>
      </c>
      <c r="D599">
        <v>138</v>
      </c>
      <c r="E599" s="102">
        <v>0.6</v>
      </c>
      <c r="F599" s="102">
        <f t="shared" si="122"/>
        <v>3</v>
      </c>
      <c r="G599" s="102">
        <f t="shared" si="123"/>
        <v>642.20000000000005</v>
      </c>
      <c r="H599" s="102">
        <f>+A600-A599</f>
        <v>1.9999999999999574E-2</v>
      </c>
      <c r="I599" s="102">
        <f>+A599+H599/2</f>
        <v>11.93</v>
      </c>
      <c r="J599" s="102">
        <f t="shared" si="124"/>
        <v>19</v>
      </c>
      <c r="K599" s="102">
        <f t="shared" si="125"/>
        <v>226.67</v>
      </c>
      <c r="L599" s="102">
        <f t="shared" si="126"/>
        <v>72.181979999999996</v>
      </c>
      <c r="M599" s="105">
        <f t="shared" si="127"/>
        <v>154.48802000000001</v>
      </c>
      <c r="N599" s="105">
        <f>AVERAGE(B599:B600)*1000</f>
        <v>521</v>
      </c>
      <c r="O599" s="105">
        <f>AVERAGE(G599:G600)</f>
        <v>579.6</v>
      </c>
      <c r="P599" s="105">
        <f>AVERAGE(F599:F600)</f>
        <v>4</v>
      </c>
      <c r="Q599" s="105">
        <f>AVERAGE(D599:D600)</f>
        <v>146.5</v>
      </c>
      <c r="R599" s="106">
        <f t="shared" si="128"/>
        <v>2.2845137118075565</v>
      </c>
      <c r="S599" s="105">
        <f t="shared" si="129"/>
        <v>1.1333692233587396</v>
      </c>
      <c r="T599" s="105">
        <f t="shared" si="130"/>
        <v>3.3620866608828788</v>
      </c>
      <c r="U599" s="39" t="str">
        <f t="shared" si="118"/>
        <v>clays</v>
      </c>
      <c r="V599" s="107">
        <f t="shared" si="119"/>
        <v>17.867199746518466</v>
      </c>
      <c r="W599" s="107">
        <f t="shared" si="120"/>
        <v>21.546731459712056</v>
      </c>
      <c r="X599" s="107">
        <f t="shared" si="121"/>
        <v>30</v>
      </c>
    </row>
    <row r="600" spans="1:24" x14ac:dyDescent="0.2">
      <c r="A600">
        <v>11.94</v>
      </c>
      <c r="B600">
        <v>0.45500000000000002</v>
      </c>
      <c r="C600">
        <v>5</v>
      </c>
      <c r="D600">
        <v>155</v>
      </c>
      <c r="E600" s="102">
        <v>0.6</v>
      </c>
      <c r="F600" s="102">
        <f t="shared" si="122"/>
        <v>5</v>
      </c>
      <c r="G600" s="102">
        <f t="shared" si="123"/>
        <v>517</v>
      </c>
      <c r="H600" s="102">
        <f>+A601-A600</f>
        <v>2.000000000000135E-2</v>
      </c>
      <c r="I600" s="102">
        <f>+A600+H600/2</f>
        <v>11.95</v>
      </c>
      <c r="J600" s="102">
        <f t="shared" si="124"/>
        <v>19</v>
      </c>
      <c r="K600" s="102">
        <f t="shared" si="125"/>
        <v>227.04999999999998</v>
      </c>
      <c r="L600" s="102">
        <f t="shared" si="126"/>
        <v>72.37818</v>
      </c>
      <c r="M600" s="105">
        <f t="shared" si="127"/>
        <v>154.67181999999997</v>
      </c>
      <c r="N600" s="105">
        <f>AVERAGE(B600:B601)*1000</f>
        <v>455</v>
      </c>
      <c r="O600" s="105">
        <f>AVERAGE(G600:G601)</f>
        <v>519.4</v>
      </c>
      <c r="P600" s="105">
        <f>AVERAGE(F600:F601)</f>
        <v>5</v>
      </c>
      <c r="Q600" s="105">
        <f>AVERAGE(D600:D601)</f>
        <v>161</v>
      </c>
      <c r="R600" s="106">
        <f t="shared" si="128"/>
        <v>1.8901309883080195</v>
      </c>
      <c r="S600" s="105">
        <f t="shared" si="129"/>
        <v>1.7102787754403967</v>
      </c>
      <c r="T600" s="105">
        <f t="shared" si="130"/>
        <v>3.5085463376773358</v>
      </c>
      <c r="U600" s="39" t="str">
        <f t="shared" si="118"/>
        <v>clays</v>
      </c>
      <c r="V600" s="107">
        <f t="shared" si="119"/>
        <v>16.93034593207717</v>
      </c>
      <c r="W600" s="107">
        <f t="shared" si="120"/>
        <v>20.64141092569907</v>
      </c>
      <c r="X600" s="107">
        <f t="shared" si="121"/>
        <v>30</v>
      </c>
    </row>
    <row r="601" spans="1:24" x14ac:dyDescent="0.2">
      <c r="A601">
        <v>11.96</v>
      </c>
      <c r="B601">
        <v>0.45500000000000002</v>
      </c>
      <c r="C601">
        <v>5</v>
      </c>
      <c r="D601">
        <v>167</v>
      </c>
      <c r="E601" s="102">
        <v>0.6</v>
      </c>
      <c r="F601" s="102">
        <f t="shared" si="122"/>
        <v>5</v>
      </c>
      <c r="G601" s="102">
        <f t="shared" si="123"/>
        <v>521.79999999999995</v>
      </c>
      <c r="H601" s="102">
        <f>+A602-A601</f>
        <v>1.9999999999999574E-2</v>
      </c>
      <c r="I601" s="102">
        <f>+A601+H601/2</f>
        <v>11.97</v>
      </c>
      <c r="J601" s="102">
        <f t="shared" si="124"/>
        <v>19</v>
      </c>
      <c r="K601" s="102">
        <f t="shared" si="125"/>
        <v>227.43</v>
      </c>
      <c r="L601" s="102">
        <f t="shared" si="126"/>
        <v>72.574380000000005</v>
      </c>
      <c r="M601" s="105">
        <f t="shared" si="127"/>
        <v>154.85561999999999</v>
      </c>
      <c r="N601" s="105">
        <f>AVERAGE(B601:B602)*1000</f>
        <v>445.5</v>
      </c>
      <c r="O601" s="105">
        <f>AVERAGE(G601:G602)</f>
        <v>514.70000000000005</v>
      </c>
      <c r="P601" s="105">
        <f>AVERAGE(F601:F602)</f>
        <v>5</v>
      </c>
      <c r="Q601" s="105">
        <f>AVERAGE(D601:D602)</f>
        <v>173</v>
      </c>
      <c r="R601" s="106">
        <f t="shared" si="128"/>
        <v>1.8550828184343588</v>
      </c>
      <c r="S601" s="105">
        <f t="shared" si="129"/>
        <v>1.7405228530650605</v>
      </c>
      <c r="T601" s="105">
        <f t="shared" si="130"/>
        <v>3.5190997162201412</v>
      </c>
      <c r="U601" s="39" t="str">
        <f t="shared" si="118"/>
        <v>clays</v>
      </c>
      <c r="V601" s="107">
        <f t="shared" si="119"/>
        <v>16.843002948395263</v>
      </c>
      <c r="W601" s="107">
        <f t="shared" si="120"/>
        <v>20.551996333595277</v>
      </c>
      <c r="X601" s="107">
        <f t="shared" si="121"/>
        <v>30</v>
      </c>
    </row>
    <row r="602" spans="1:24" x14ac:dyDescent="0.2">
      <c r="A602">
        <v>11.98</v>
      </c>
      <c r="B602">
        <v>0.436</v>
      </c>
      <c r="C602">
        <v>5</v>
      </c>
      <c r="D602">
        <v>179</v>
      </c>
      <c r="E602" s="102">
        <v>0.6</v>
      </c>
      <c r="F602" s="102">
        <f t="shared" si="122"/>
        <v>5</v>
      </c>
      <c r="G602" s="102">
        <f t="shared" si="123"/>
        <v>507.6</v>
      </c>
      <c r="H602" s="102">
        <f>+A603-A602</f>
        <v>1.9999999999999574E-2</v>
      </c>
      <c r="I602" s="102">
        <f>+A602+H602/2</f>
        <v>11.99</v>
      </c>
      <c r="J602" s="102">
        <f t="shared" si="124"/>
        <v>19</v>
      </c>
      <c r="K602" s="102">
        <f t="shared" si="125"/>
        <v>227.81</v>
      </c>
      <c r="L602" s="102">
        <f t="shared" si="126"/>
        <v>72.77058000000001</v>
      </c>
      <c r="M602" s="105">
        <f t="shared" si="127"/>
        <v>155.03942000000001</v>
      </c>
      <c r="N602" s="105">
        <f>AVERAGE(B602:B603)*1000</f>
        <v>426.5</v>
      </c>
      <c r="O602" s="105">
        <f>AVERAGE(G602:G603)</f>
        <v>499.3</v>
      </c>
      <c r="P602" s="105">
        <f>AVERAGE(F602:F603)</f>
        <v>4.5</v>
      </c>
      <c r="Q602" s="105">
        <f>AVERAGE(D602:D603)</f>
        <v>182</v>
      </c>
      <c r="R602" s="106">
        <f t="shared" si="128"/>
        <v>1.7511030420521438</v>
      </c>
      <c r="S602" s="105">
        <f t="shared" si="129"/>
        <v>1.6575196139820989</v>
      </c>
      <c r="T602" s="105">
        <f t="shared" si="130"/>
        <v>3.5332079828262168</v>
      </c>
      <c r="U602" s="39" t="str">
        <f t="shared" si="118"/>
        <v>clays</v>
      </c>
      <c r="V602" s="107">
        <f t="shared" si="119"/>
        <v>16.57426566966604</v>
      </c>
      <c r="W602" s="107">
        <f t="shared" si="120"/>
        <v>20.276428727453418</v>
      </c>
      <c r="X602" s="107">
        <f t="shared" si="121"/>
        <v>30</v>
      </c>
    </row>
    <row r="603" spans="1:24" x14ac:dyDescent="0.2">
      <c r="A603">
        <v>12</v>
      </c>
      <c r="B603">
        <v>0.41699999999999998</v>
      </c>
      <c r="C603">
        <v>4</v>
      </c>
      <c r="D603">
        <v>185</v>
      </c>
      <c r="E603" s="102">
        <v>0.6</v>
      </c>
      <c r="F603" s="102">
        <f t="shared" si="122"/>
        <v>4</v>
      </c>
      <c r="G603" s="102">
        <f t="shared" si="123"/>
        <v>491</v>
      </c>
      <c r="H603" s="102">
        <f>+A604-A603</f>
        <v>1.9999999999999574E-2</v>
      </c>
      <c r="I603" s="102">
        <f>+A603+H603/2</f>
        <v>12.01</v>
      </c>
      <c r="J603" s="102">
        <f t="shared" si="124"/>
        <v>19</v>
      </c>
      <c r="K603" s="102">
        <f t="shared" si="125"/>
        <v>228.19</v>
      </c>
      <c r="L603" s="102">
        <f t="shared" si="126"/>
        <v>72.96678</v>
      </c>
      <c r="M603" s="105">
        <f t="shared" si="127"/>
        <v>155.22322</v>
      </c>
      <c r="N603" s="105">
        <f>AVERAGE(B603:B604)*1000</f>
        <v>417</v>
      </c>
      <c r="O603" s="105">
        <f>AVERAGE(G603:G604)</f>
        <v>492.2</v>
      </c>
      <c r="P603" s="105">
        <f>AVERAGE(F603:F604)</f>
        <v>3</v>
      </c>
      <c r="Q603" s="105">
        <f>AVERAGE(D603:D604)</f>
        <v>188</v>
      </c>
      <c r="R603" s="106">
        <f t="shared" si="128"/>
        <v>1.7008408922324894</v>
      </c>
      <c r="S603" s="105">
        <f t="shared" si="129"/>
        <v>1.1363205939168972</v>
      </c>
      <c r="T603" s="105">
        <f t="shared" si="130"/>
        <v>3.481408080941518</v>
      </c>
      <c r="U603" s="39" t="str">
        <f t="shared" si="118"/>
        <v>clays</v>
      </c>
      <c r="V603" s="107">
        <f t="shared" si="119"/>
        <v>16.441961141434472</v>
      </c>
      <c r="W603" s="107">
        <f t="shared" si="120"/>
        <v>20.137300576468952</v>
      </c>
      <c r="X603" s="107">
        <f t="shared" si="121"/>
        <v>30</v>
      </c>
    </row>
    <row r="604" spans="1:24" x14ac:dyDescent="0.2">
      <c r="A604">
        <v>12.02</v>
      </c>
      <c r="B604">
        <v>0.41699999999999998</v>
      </c>
      <c r="C604">
        <v>2</v>
      </c>
      <c r="D604">
        <v>191</v>
      </c>
      <c r="E604" s="102">
        <v>0.6</v>
      </c>
      <c r="F604" s="102">
        <f t="shared" si="122"/>
        <v>2</v>
      </c>
      <c r="G604" s="102">
        <f t="shared" si="123"/>
        <v>493.4</v>
      </c>
      <c r="H604" s="102">
        <f>+A605-A604</f>
        <v>1.9999999999999574E-2</v>
      </c>
      <c r="I604" s="102">
        <f>+A604+H604/2</f>
        <v>12.03</v>
      </c>
      <c r="J604" s="102">
        <f t="shared" si="124"/>
        <v>19</v>
      </c>
      <c r="K604" s="102">
        <f t="shared" si="125"/>
        <v>228.57</v>
      </c>
      <c r="L604" s="102">
        <f t="shared" si="126"/>
        <v>73.16297999999999</v>
      </c>
      <c r="M604" s="105">
        <f t="shared" si="127"/>
        <v>155.40701999999999</v>
      </c>
      <c r="N604" s="105">
        <f>AVERAGE(B604:B605)*1000</f>
        <v>417</v>
      </c>
      <c r="O604" s="105">
        <f>AVERAGE(G604:G605)</f>
        <v>495</v>
      </c>
      <c r="P604" s="105">
        <f>AVERAGE(F604:F605)</f>
        <v>2</v>
      </c>
      <c r="Q604" s="105">
        <f>AVERAGE(D604:D605)</f>
        <v>195</v>
      </c>
      <c r="R604" s="106">
        <f t="shared" si="128"/>
        <v>1.714401318550475</v>
      </c>
      <c r="S604" s="105">
        <f t="shared" si="129"/>
        <v>0.75066621626693697</v>
      </c>
      <c r="T604" s="105">
        <f t="shared" si="130"/>
        <v>3.4162804057964018</v>
      </c>
      <c r="U604" s="39" t="str">
        <f t="shared" ref="U604:U612" si="131">(IF(T604&lt;1.31, "gravelly sand to dense sand", IF(T604&lt;2.05, "sands", IF(T604&lt;2.6, "sand mixtures", IF(T604&lt;2.95, "silt mixtures", IF(T604&lt;3.6, "clays","organic clay"))))))</f>
        <v>clays</v>
      </c>
      <c r="V604" s="107">
        <f t="shared" ref="V604:V612" si="132">DEGREES(ATAN(0.373*(LOG(O604/M604)+0.29)))</f>
        <v>16.480282007717253</v>
      </c>
      <c r="W604" s="107">
        <f t="shared" ref="W604:W612" si="133">17.6+11*LOG(R604)</f>
        <v>20.175237412559973</v>
      </c>
      <c r="X604" s="107">
        <f t="shared" ref="X604:X612" si="134">IF(N604/100&lt;20, 30,IF(N604/100&lt;40,30+5/20*(N604/100-20),IF(N604/100&lt;120, 35+5/80*(N604/100-40), IF(N604/100&lt;200, 40+5/80*(N604/100-120),45))))</f>
        <v>30</v>
      </c>
    </row>
    <row r="605" spans="1:24" x14ac:dyDescent="0.2">
      <c r="A605">
        <v>12.04</v>
      </c>
      <c r="B605">
        <v>0.41699999999999998</v>
      </c>
      <c r="C605">
        <v>2</v>
      </c>
      <c r="D605">
        <v>199</v>
      </c>
      <c r="E605" s="102">
        <v>0.6</v>
      </c>
      <c r="F605" s="102">
        <f t="shared" si="122"/>
        <v>2</v>
      </c>
      <c r="G605" s="102">
        <f t="shared" si="123"/>
        <v>496.6</v>
      </c>
      <c r="H605" s="102">
        <f>+A606-A605</f>
        <v>2.000000000000135E-2</v>
      </c>
      <c r="I605" s="102">
        <f>+A605+H605/2</f>
        <v>12.05</v>
      </c>
      <c r="J605" s="102">
        <f t="shared" si="124"/>
        <v>19</v>
      </c>
      <c r="K605" s="102">
        <f t="shared" si="125"/>
        <v>228.95000000000002</v>
      </c>
      <c r="L605" s="102">
        <f t="shared" si="126"/>
        <v>73.359180000000009</v>
      </c>
      <c r="M605" s="105">
        <f t="shared" si="127"/>
        <v>155.59082000000001</v>
      </c>
      <c r="N605" s="105">
        <f>AVERAGE(B605:B606)*1000</f>
        <v>417</v>
      </c>
      <c r="O605" s="105">
        <f>AVERAGE(G605:G606)</f>
        <v>497.4</v>
      </c>
      <c r="P605" s="105">
        <f>AVERAGE(F605:F606)</f>
        <v>1.5</v>
      </c>
      <c r="Q605" s="105">
        <f>AVERAGE(D605:D606)</f>
        <v>201</v>
      </c>
      <c r="R605" s="106">
        <f t="shared" si="128"/>
        <v>1.7253588611461776</v>
      </c>
      <c r="S605" s="105">
        <f t="shared" si="129"/>
        <v>0.5587632706276775</v>
      </c>
      <c r="T605" s="105">
        <f t="shared" si="130"/>
        <v>3.3746997317453342</v>
      </c>
      <c r="U605" s="39" t="str">
        <f t="shared" si="131"/>
        <v>clays</v>
      </c>
      <c r="V605" s="107">
        <f t="shared" si="132"/>
        <v>16.5114685977553</v>
      </c>
      <c r="W605" s="107">
        <f t="shared" si="133"/>
        <v>20.205673825253772</v>
      </c>
      <c r="X605" s="107">
        <f t="shared" si="134"/>
        <v>30</v>
      </c>
    </row>
    <row r="606" spans="1:24" x14ac:dyDescent="0.2">
      <c r="A606">
        <v>12.06</v>
      </c>
      <c r="B606">
        <v>0.41699999999999998</v>
      </c>
      <c r="C606">
        <v>1</v>
      </c>
      <c r="D606">
        <v>203</v>
      </c>
      <c r="E606" s="102">
        <v>0.6</v>
      </c>
      <c r="F606" s="102">
        <f t="shared" si="122"/>
        <v>1</v>
      </c>
      <c r="G606" s="102">
        <f t="shared" si="123"/>
        <v>498.2</v>
      </c>
      <c r="H606" s="102">
        <f>+A607-A606</f>
        <v>1.9999999999999574E-2</v>
      </c>
      <c r="I606" s="102">
        <f>+A606+H606/2</f>
        <v>12.07</v>
      </c>
      <c r="J606" s="102">
        <f t="shared" si="124"/>
        <v>19</v>
      </c>
      <c r="K606" s="102">
        <f t="shared" si="125"/>
        <v>229.33</v>
      </c>
      <c r="L606" s="102">
        <f t="shared" si="126"/>
        <v>73.55538</v>
      </c>
      <c r="M606" s="105">
        <f t="shared" si="127"/>
        <v>155.77462000000003</v>
      </c>
      <c r="N606" s="105">
        <f>AVERAGE(B606:B607)*1000</f>
        <v>417</v>
      </c>
      <c r="O606" s="105">
        <f>AVERAGE(G606:G607)</f>
        <v>498.79999999999995</v>
      </c>
      <c r="P606" s="105">
        <f>AVERAGE(F606:F607)</f>
        <v>1</v>
      </c>
      <c r="Q606" s="105">
        <f>AVERAGE(D606:D607)</f>
        <v>204.5</v>
      </c>
      <c r="R606" s="106">
        <f t="shared" si="128"/>
        <v>1.7298710149316998</v>
      </c>
      <c r="S606" s="105">
        <f t="shared" si="129"/>
        <v>0.37109882361672925</v>
      </c>
      <c r="T606" s="105">
        <f t="shared" si="130"/>
        <v>3.3270150428381524</v>
      </c>
      <c r="U606" s="39" t="str">
        <f t="shared" si="131"/>
        <v>clays</v>
      </c>
      <c r="V606" s="107">
        <f t="shared" si="132"/>
        <v>16.525374999841482</v>
      </c>
      <c r="W606" s="107">
        <f t="shared" si="133"/>
        <v>20.218150940480534</v>
      </c>
      <c r="X606" s="107">
        <f t="shared" si="134"/>
        <v>30</v>
      </c>
    </row>
    <row r="607" spans="1:24" x14ac:dyDescent="0.2">
      <c r="A607">
        <v>12.08</v>
      </c>
      <c r="B607">
        <v>0.41699999999999998</v>
      </c>
      <c r="C607">
        <v>0</v>
      </c>
      <c r="D607">
        <v>206</v>
      </c>
      <c r="E607" s="102">
        <v>0.6</v>
      </c>
      <c r="F607" s="102">
        <f t="shared" si="122"/>
        <v>1</v>
      </c>
      <c r="G607" s="102">
        <f t="shared" si="123"/>
        <v>499.4</v>
      </c>
      <c r="H607" s="102">
        <f>+A608-A607</f>
        <v>1.9999999999999574E-2</v>
      </c>
      <c r="I607" s="102">
        <f>+A607+H607/2</f>
        <v>12.09</v>
      </c>
      <c r="J607" s="102">
        <f t="shared" si="124"/>
        <v>19</v>
      </c>
      <c r="K607" s="102">
        <f t="shared" si="125"/>
        <v>229.71</v>
      </c>
      <c r="L607" s="102">
        <f t="shared" si="126"/>
        <v>73.751580000000004</v>
      </c>
      <c r="M607" s="105">
        <f t="shared" si="127"/>
        <v>155.95841999999999</v>
      </c>
      <c r="N607" s="105">
        <f>AVERAGE(B607:B608)*1000</f>
        <v>426.5</v>
      </c>
      <c r="O607" s="105">
        <f>AVERAGE(G607:G608)</f>
        <v>510.5</v>
      </c>
      <c r="P607" s="105">
        <f>AVERAGE(F607:F608)</f>
        <v>1</v>
      </c>
      <c r="Q607" s="105">
        <f>AVERAGE(D607:D608)</f>
        <v>210</v>
      </c>
      <c r="R607" s="106">
        <f t="shared" si="128"/>
        <v>1.8004157774873584</v>
      </c>
      <c r="S607" s="105">
        <f t="shared" si="129"/>
        <v>0.35613803910395675</v>
      </c>
      <c r="T607" s="105">
        <f t="shared" si="130"/>
        <v>3.3059375173020982</v>
      </c>
      <c r="U607" s="39" t="str">
        <f t="shared" si="131"/>
        <v>clays</v>
      </c>
      <c r="V607" s="107">
        <f t="shared" si="132"/>
        <v>16.712916500596013</v>
      </c>
      <c r="W607" s="107">
        <f t="shared" si="133"/>
        <v>20.409100911240131</v>
      </c>
      <c r="X607" s="107">
        <f t="shared" si="134"/>
        <v>30</v>
      </c>
    </row>
    <row r="608" spans="1:24" x14ac:dyDescent="0.2">
      <c r="A608">
        <v>12.1</v>
      </c>
      <c r="B608">
        <v>0.436</v>
      </c>
      <c r="C608">
        <v>0</v>
      </c>
      <c r="D608">
        <v>214</v>
      </c>
      <c r="E608" s="102">
        <v>0.6</v>
      </c>
      <c r="F608" s="102">
        <f t="shared" si="122"/>
        <v>1</v>
      </c>
      <c r="G608" s="102">
        <f t="shared" si="123"/>
        <v>521.6</v>
      </c>
      <c r="H608" s="102">
        <f>+A609-A608</f>
        <v>1.9999999999999574E-2</v>
      </c>
      <c r="I608" s="102">
        <f>+A608+H608/2</f>
        <v>12.11</v>
      </c>
      <c r="J608" s="102">
        <f t="shared" si="124"/>
        <v>19</v>
      </c>
      <c r="K608" s="102">
        <f t="shared" si="125"/>
        <v>230.08999999999997</v>
      </c>
      <c r="L608" s="102">
        <f t="shared" si="126"/>
        <v>73.947779999999995</v>
      </c>
      <c r="M608" s="105">
        <f t="shared" si="127"/>
        <v>156.14221999999998</v>
      </c>
      <c r="N608" s="105">
        <f>AVERAGE(B608:B609)*1000</f>
        <v>436</v>
      </c>
      <c r="O608" s="105">
        <f>AVERAGE(G608:G609)</f>
        <v>522.40000000000009</v>
      </c>
      <c r="P608" s="105">
        <f>AVERAGE(F608:F609)</f>
        <v>1</v>
      </c>
      <c r="Q608" s="105">
        <f>AVERAGE(D608:D609)</f>
        <v>216</v>
      </c>
      <c r="R608" s="106">
        <f t="shared" si="128"/>
        <v>1.8720753425947201</v>
      </c>
      <c r="S608" s="105">
        <f t="shared" si="129"/>
        <v>0.34210256234819186</v>
      </c>
      <c r="T608" s="105">
        <f t="shared" si="130"/>
        <v>3.2854052863116081</v>
      </c>
      <c r="U608" s="39" t="str">
        <f t="shared" si="131"/>
        <v>clays</v>
      </c>
      <c r="V608" s="107">
        <f t="shared" si="132"/>
        <v>16.89889118807335</v>
      </c>
      <c r="W608" s="107">
        <f t="shared" si="133"/>
        <v>20.595556554641789</v>
      </c>
      <c r="X608" s="107">
        <f t="shared" si="134"/>
        <v>30</v>
      </c>
    </row>
    <row r="609" spans="1:24" x14ac:dyDescent="0.2">
      <c r="A609">
        <v>12.12</v>
      </c>
      <c r="B609">
        <v>0.436</v>
      </c>
      <c r="C609">
        <v>0</v>
      </c>
      <c r="D609">
        <v>218</v>
      </c>
      <c r="E609" s="102">
        <v>0.6</v>
      </c>
      <c r="F609" s="102">
        <f t="shared" si="122"/>
        <v>1</v>
      </c>
      <c r="G609" s="102">
        <f t="shared" si="123"/>
        <v>523.20000000000005</v>
      </c>
      <c r="H609" s="102">
        <f>+A610-A609</f>
        <v>2.000000000000135E-2</v>
      </c>
      <c r="I609" s="102">
        <f>+A609+H609/2</f>
        <v>12.129999999999999</v>
      </c>
      <c r="J609" s="102">
        <f t="shared" si="124"/>
        <v>19</v>
      </c>
      <c r="K609" s="102">
        <f t="shared" si="125"/>
        <v>230.46999999999997</v>
      </c>
      <c r="L609" s="102">
        <f t="shared" si="126"/>
        <v>74.143979999999999</v>
      </c>
      <c r="M609" s="105">
        <f t="shared" si="127"/>
        <v>156.32601999999997</v>
      </c>
      <c r="N609" s="105">
        <f>AVERAGE(B609:B610)*1000</f>
        <v>454.99999999999994</v>
      </c>
      <c r="O609" s="105">
        <f>AVERAGE(G609:G610)</f>
        <v>542.79999999999995</v>
      </c>
      <c r="P609" s="105">
        <f>AVERAGE(F609:F610)</f>
        <v>1</v>
      </c>
      <c r="Q609" s="105">
        <f>AVERAGE(D609:D610)</f>
        <v>219.5</v>
      </c>
      <c r="R609" s="106">
        <f t="shared" si="128"/>
        <v>1.9979399462738197</v>
      </c>
      <c r="S609" s="105">
        <f t="shared" si="129"/>
        <v>0.32017417475106458</v>
      </c>
      <c r="T609" s="105">
        <f t="shared" si="130"/>
        <v>3.251367868241462</v>
      </c>
      <c r="U609" s="39" t="str">
        <f t="shared" si="131"/>
        <v>clays</v>
      </c>
      <c r="V609" s="107">
        <f t="shared" si="132"/>
        <v>17.213869629004574</v>
      </c>
      <c r="W609" s="107">
        <f t="shared" si="133"/>
        <v>20.906406731532094</v>
      </c>
      <c r="X609" s="107">
        <f t="shared" si="134"/>
        <v>30</v>
      </c>
    </row>
    <row r="610" spans="1:24" x14ac:dyDescent="0.2">
      <c r="A610">
        <v>12.14</v>
      </c>
      <c r="B610">
        <v>0.47399999999999998</v>
      </c>
      <c r="C610">
        <v>-1</v>
      </c>
      <c r="D610">
        <v>221</v>
      </c>
      <c r="E610" s="102">
        <v>0.6</v>
      </c>
      <c r="F610" s="102">
        <f t="shared" si="122"/>
        <v>1</v>
      </c>
      <c r="G610" s="102">
        <f t="shared" si="123"/>
        <v>562.4</v>
      </c>
      <c r="H610" s="102">
        <f>+A611-A610</f>
        <v>1.9999999999999574E-2</v>
      </c>
      <c r="I610" s="102">
        <f>+A610+H610/2</f>
        <v>12.15</v>
      </c>
      <c r="J610" s="102">
        <f t="shared" si="124"/>
        <v>19</v>
      </c>
      <c r="K610" s="102">
        <f t="shared" si="125"/>
        <v>230.85</v>
      </c>
      <c r="L610" s="102">
        <f t="shared" si="126"/>
        <v>74.340180000000004</v>
      </c>
      <c r="M610" s="105">
        <f t="shared" si="127"/>
        <v>156.50981999999999</v>
      </c>
      <c r="N610" s="105">
        <f>AVERAGE(B610:B611)*1000</f>
        <v>558.99999999999989</v>
      </c>
      <c r="O610" s="105">
        <f>AVERAGE(G610:G611)</f>
        <v>650.20000000000005</v>
      </c>
      <c r="P610" s="105">
        <f>AVERAGE(F610:F611)</f>
        <v>2</v>
      </c>
      <c r="Q610" s="105">
        <f>AVERAGE(D610:D611)</f>
        <v>228</v>
      </c>
      <c r="R610" s="106">
        <f t="shared" si="128"/>
        <v>2.6793845906921372</v>
      </c>
      <c r="S610" s="105">
        <f t="shared" si="129"/>
        <v>0.4769285799451532</v>
      </c>
      <c r="T610" s="105">
        <f t="shared" si="130"/>
        <v>3.1718715521501815</v>
      </c>
      <c r="U610" s="39" t="str">
        <f t="shared" si="131"/>
        <v>clays</v>
      </c>
      <c r="V610" s="107">
        <f t="shared" si="132"/>
        <v>18.720106604709461</v>
      </c>
      <c r="W610" s="107">
        <f t="shared" si="133"/>
        <v>22.308385609266271</v>
      </c>
      <c r="X610" s="107">
        <f t="shared" si="134"/>
        <v>30</v>
      </c>
    </row>
    <row r="611" spans="1:24" x14ac:dyDescent="0.2">
      <c r="A611">
        <v>12.16</v>
      </c>
      <c r="B611">
        <v>0.64400000000000002</v>
      </c>
      <c r="C611">
        <v>3</v>
      </c>
      <c r="D611">
        <v>235</v>
      </c>
      <c r="E611" s="102">
        <v>0.6</v>
      </c>
      <c r="F611" s="102">
        <f t="shared" si="122"/>
        <v>3</v>
      </c>
      <c r="G611" s="102">
        <f t="shared" si="123"/>
        <v>738</v>
      </c>
      <c r="H611" s="102">
        <f>+A612-A611</f>
        <v>1.9999999999999574E-2</v>
      </c>
      <c r="I611" s="102">
        <f>+A611+H611/2</f>
        <v>12.17</v>
      </c>
      <c r="J611" s="102">
        <f t="shared" si="124"/>
        <v>19</v>
      </c>
      <c r="K611" s="102">
        <f t="shared" si="125"/>
        <v>231.23</v>
      </c>
      <c r="L611" s="102">
        <f t="shared" si="126"/>
        <v>74.536380000000008</v>
      </c>
      <c r="M611" s="105">
        <f t="shared" si="127"/>
        <v>156.69361999999998</v>
      </c>
      <c r="N611" s="105">
        <f>AVERAGE(B611:B612)*1000</f>
        <v>843</v>
      </c>
      <c r="O611" s="105">
        <f>AVERAGE(G611:G612)</f>
        <v>936.2</v>
      </c>
      <c r="P611" s="105">
        <f>AVERAGE(F611:F612)</f>
        <v>2</v>
      </c>
      <c r="Q611" s="105">
        <f>AVERAGE(D611:D612)</f>
        <v>233</v>
      </c>
      <c r="R611" s="106">
        <f t="shared" si="128"/>
        <v>4.4990344852585578</v>
      </c>
      <c r="S611" s="105">
        <f t="shared" si="129"/>
        <v>0.28370001560350083</v>
      </c>
      <c r="T611" s="105">
        <f t="shared" si="130"/>
        <v>2.896127841041964</v>
      </c>
      <c r="U611" s="39" t="str">
        <f t="shared" si="131"/>
        <v>silt mixtures</v>
      </c>
      <c r="V611" s="107">
        <f t="shared" si="132"/>
        <v>21.689514583483238</v>
      </c>
      <c r="W611" s="107">
        <f t="shared" si="133"/>
        <v>24.784312542669891</v>
      </c>
      <c r="X611" s="107">
        <f t="shared" si="134"/>
        <v>30</v>
      </c>
    </row>
    <row r="612" spans="1:24" x14ac:dyDescent="0.2">
      <c r="A612">
        <v>12.18</v>
      </c>
      <c r="B612">
        <v>1.042</v>
      </c>
      <c r="C612">
        <v>-1</v>
      </c>
      <c r="D612">
        <v>231</v>
      </c>
      <c r="E612" s="102">
        <v>0.6</v>
      </c>
      <c r="F612" s="102">
        <f t="shared" si="122"/>
        <v>1</v>
      </c>
      <c r="G612" s="102">
        <f t="shared" si="123"/>
        <v>1134.4000000000001</v>
      </c>
      <c r="H612" s="102">
        <f>+A613-A612</f>
        <v>1.9999999999999574E-2</v>
      </c>
      <c r="I612" s="102">
        <f>+A612+H612/2</f>
        <v>12.19</v>
      </c>
      <c r="J612" s="102">
        <f t="shared" si="124"/>
        <v>19</v>
      </c>
      <c r="K612" s="102">
        <f t="shared" si="125"/>
        <v>231.60999999999999</v>
      </c>
      <c r="L612" s="102">
        <f t="shared" si="126"/>
        <v>74.732579999999999</v>
      </c>
      <c r="M612" s="105">
        <f t="shared" si="127"/>
        <v>156.87741999999997</v>
      </c>
      <c r="N612" s="105">
        <f>AVERAGE(B612:B613)*1000</f>
        <v>1383</v>
      </c>
      <c r="O612" s="105">
        <f>AVERAGE(G612:G613)</f>
        <v>1134.4000000000001</v>
      </c>
      <c r="P612" s="105">
        <f>AVERAGE(F612:F613)</f>
        <v>1.5</v>
      </c>
      <c r="Q612" s="105">
        <f>AVERAGE(D612:D613)</f>
        <v>221</v>
      </c>
      <c r="R612" s="106">
        <f t="shared" si="128"/>
        <v>5.7547478789490558</v>
      </c>
      <c r="S612" s="105">
        <f t="shared" si="129"/>
        <v>0.16615159671684443</v>
      </c>
      <c r="T612" s="105">
        <f t="shared" si="130"/>
        <v>2.745542146439965</v>
      </c>
      <c r="U612" s="39" t="str">
        <f t="shared" si="131"/>
        <v>silt mixtures</v>
      </c>
      <c r="V612" s="107">
        <f t="shared" si="132"/>
        <v>23.20257544683891</v>
      </c>
      <c r="W612" s="107">
        <f t="shared" si="133"/>
        <v>25.960289316750472</v>
      </c>
      <c r="X612" s="107">
        <f t="shared" si="134"/>
        <v>30</v>
      </c>
    </row>
    <row r="613" spans="1:24" x14ac:dyDescent="0.2">
      <c r="A613">
        <v>12.2</v>
      </c>
      <c r="B613">
        <v>1.724</v>
      </c>
      <c r="C613">
        <v>2</v>
      </c>
      <c r="D613">
        <v>211</v>
      </c>
      <c r="F613" s="102">
        <f t="shared" si="122"/>
        <v>2</v>
      </c>
      <c r="M613" s="105"/>
      <c r="N613" s="105"/>
      <c r="O613" s="105"/>
      <c r="P613" s="105"/>
      <c r="Q613" s="105"/>
      <c r="R613" s="106"/>
      <c r="S613" s="105"/>
      <c r="T613" s="105"/>
      <c r="V613" s="107"/>
      <c r="W613" s="107"/>
      <c r="X613" s="107"/>
    </row>
    <row r="614" spans="1:24" x14ac:dyDescent="0.2">
      <c r="A614">
        <v>12.22</v>
      </c>
      <c r="B614">
        <v>2.2730000000000001</v>
      </c>
      <c r="C614">
        <v>1</v>
      </c>
      <c r="D614">
        <v>134</v>
      </c>
      <c r="F614" s="102">
        <f t="shared" si="122"/>
        <v>1</v>
      </c>
      <c r="M614" s="105"/>
      <c r="N614" s="105"/>
      <c r="O614" s="105"/>
      <c r="P614" s="105"/>
      <c r="Q614" s="105"/>
      <c r="R614" s="106"/>
      <c r="S614" s="105"/>
      <c r="T614" s="105"/>
      <c r="V614" s="107"/>
      <c r="W614" s="107"/>
      <c r="X614" s="107"/>
    </row>
    <row r="615" spans="1:24" x14ac:dyDescent="0.2">
      <c r="A615">
        <v>12.24</v>
      </c>
      <c r="B615">
        <v>3.5990000000000002</v>
      </c>
      <c r="C615">
        <v>-1</v>
      </c>
      <c r="D615">
        <v>119</v>
      </c>
      <c r="F615" s="102">
        <f t="shared" si="122"/>
        <v>1</v>
      </c>
    </row>
    <row r="616" spans="1:24" x14ac:dyDescent="0.2">
      <c r="A616">
        <v>12.26</v>
      </c>
      <c r="B616">
        <v>5.1529999999999996</v>
      </c>
      <c r="C616">
        <v>1</v>
      </c>
      <c r="D616">
        <v>108</v>
      </c>
      <c r="F616" s="102">
        <f t="shared" si="122"/>
        <v>1</v>
      </c>
    </row>
    <row r="617" spans="1:24" x14ac:dyDescent="0.2">
      <c r="A617">
        <v>12.28</v>
      </c>
      <c r="B617">
        <v>7.7859999999999996</v>
      </c>
      <c r="C617">
        <v>8</v>
      </c>
      <c r="D617">
        <v>114</v>
      </c>
      <c r="F617" s="102">
        <f t="shared" si="122"/>
        <v>8</v>
      </c>
    </row>
    <row r="618" spans="1:24" x14ac:dyDescent="0.2">
      <c r="A618">
        <v>12.3</v>
      </c>
      <c r="B618">
        <v>9.3960000000000008</v>
      </c>
      <c r="C618">
        <v>13</v>
      </c>
      <c r="D618">
        <v>119</v>
      </c>
      <c r="F618" s="102">
        <f t="shared" si="122"/>
        <v>13</v>
      </c>
    </row>
    <row r="619" spans="1:24" x14ac:dyDescent="0.2">
      <c r="A619">
        <v>12.32</v>
      </c>
      <c r="B619">
        <v>10.988</v>
      </c>
      <c r="C619">
        <v>18</v>
      </c>
      <c r="D619">
        <v>125</v>
      </c>
      <c r="F619" s="102">
        <f t="shared" si="122"/>
        <v>18</v>
      </c>
    </row>
    <row r="620" spans="1:24" x14ac:dyDescent="0.2">
      <c r="A620">
        <v>12.34</v>
      </c>
      <c r="B620">
        <v>13.337</v>
      </c>
      <c r="C620">
        <v>21</v>
      </c>
      <c r="D620">
        <v>121</v>
      </c>
      <c r="F620" s="102">
        <f t="shared" si="122"/>
        <v>21</v>
      </c>
    </row>
    <row r="621" spans="1:24" x14ac:dyDescent="0.2">
      <c r="A621">
        <v>12.36</v>
      </c>
      <c r="B621">
        <v>14.284000000000001</v>
      </c>
      <c r="C621">
        <v>16</v>
      </c>
      <c r="D621">
        <v>122</v>
      </c>
      <c r="F621" s="102">
        <f t="shared" si="122"/>
        <v>16</v>
      </c>
    </row>
    <row r="622" spans="1:24" x14ac:dyDescent="0.2">
      <c r="A622">
        <v>12.38</v>
      </c>
      <c r="B622">
        <v>15.135999999999999</v>
      </c>
      <c r="C622">
        <v>12</v>
      </c>
      <c r="D622">
        <v>130</v>
      </c>
      <c r="F622" s="102">
        <f t="shared" si="122"/>
        <v>12</v>
      </c>
    </row>
    <row r="623" spans="1:24" x14ac:dyDescent="0.2">
      <c r="A623">
        <v>12.4</v>
      </c>
      <c r="B623">
        <v>16.425000000000001</v>
      </c>
      <c r="C623">
        <v>14</v>
      </c>
      <c r="D623">
        <v>133</v>
      </c>
      <c r="F623" s="102">
        <f t="shared" si="122"/>
        <v>14</v>
      </c>
    </row>
    <row r="624" spans="1:24" x14ac:dyDescent="0.2">
      <c r="A624">
        <v>12.42</v>
      </c>
      <c r="B624">
        <v>16.86</v>
      </c>
      <c r="C624">
        <v>23</v>
      </c>
      <c r="D624">
        <v>130</v>
      </c>
      <c r="F624" s="102">
        <f t="shared" si="122"/>
        <v>23</v>
      </c>
    </row>
    <row r="625" spans="1:6" x14ac:dyDescent="0.2">
      <c r="A625">
        <v>12.44</v>
      </c>
      <c r="B625">
        <v>17.030999999999999</v>
      </c>
      <c r="C625">
        <v>22</v>
      </c>
      <c r="D625">
        <v>134</v>
      </c>
      <c r="F625" s="102">
        <f t="shared" si="122"/>
        <v>22</v>
      </c>
    </row>
    <row r="626" spans="1:6" x14ac:dyDescent="0.2">
      <c r="A626">
        <v>12.46</v>
      </c>
      <c r="B626">
        <v>17.257999999999999</v>
      </c>
      <c r="C626">
        <v>21</v>
      </c>
      <c r="D626">
        <v>139</v>
      </c>
      <c r="F626" s="102">
        <f t="shared" si="122"/>
        <v>21</v>
      </c>
    </row>
    <row r="627" spans="1:6" x14ac:dyDescent="0.2">
      <c r="A627">
        <v>12.48</v>
      </c>
      <c r="B627">
        <v>17.163</v>
      </c>
      <c r="C627">
        <v>25</v>
      </c>
      <c r="D627">
        <v>138</v>
      </c>
      <c r="F627" s="102">
        <f t="shared" si="122"/>
        <v>25</v>
      </c>
    </row>
    <row r="628" spans="1:6" x14ac:dyDescent="0.2">
      <c r="A628">
        <v>12.5</v>
      </c>
      <c r="B628">
        <v>17.088000000000001</v>
      </c>
      <c r="C628">
        <v>30</v>
      </c>
      <c r="D628">
        <v>136</v>
      </c>
      <c r="F628" s="102">
        <f t="shared" si="122"/>
        <v>30</v>
      </c>
    </row>
    <row r="629" spans="1:6" x14ac:dyDescent="0.2">
      <c r="A629">
        <v>12.52</v>
      </c>
      <c r="B629">
        <v>17.05</v>
      </c>
      <c r="C629">
        <v>33</v>
      </c>
      <c r="D629">
        <v>132</v>
      </c>
      <c r="F629" s="102">
        <f t="shared" si="122"/>
        <v>33</v>
      </c>
    </row>
    <row r="630" spans="1:6" x14ac:dyDescent="0.2">
      <c r="A630">
        <v>12.54</v>
      </c>
      <c r="B630">
        <v>17.088000000000001</v>
      </c>
      <c r="C630">
        <v>46</v>
      </c>
      <c r="D630">
        <v>133</v>
      </c>
      <c r="F630" s="102">
        <f t="shared" si="122"/>
        <v>46</v>
      </c>
    </row>
    <row r="631" spans="1:6" x14ac:dyDescent="0.2">
      <c r="A631">
        <v>12.56</v>
      </c>
      <c r="B631">
        <v>17.428999999999998</v>
      </c>
      <c r="C631">
        <v>50</v>
      </c>
      <c r="D631">
        <v>130</v>
      </c>
      <c r="F631" s="102">
        <f t="shared" si="122"/>
        <v>50</v>
      </c>
    </row>
    <row r="632" spans="1:6" x14ac:dyDescent="0.2">
      <c r="A632">
        <v>12.58</v>
      </c>
      <c r="B632">
        <v>17.844999999999999</v>
      </c>
      <c r="C632">
        <v>55</v>
      </c>
      <c r="D632">
        <v>126</v>
      </c>
      <c r="F632" s="102">
        <f t="shared" si="122"/>
        <v>55</v>
      </c>
    </row>
    <row r="633" spans="1:6" x14ac:dyDescent="0.2">
      <c r="A633">
        <v>12.6</v>
      </c>
      <c r="B633">
        <v>18.13</v>
      </c>
      <c r="C633">
        <v>50</v>
      </c>
      <c r="D633">
        <v>126</v>
      </c>
      <c r="F633" s="102">
        <f t="shared" si="122"/>
        <v>50</v>
      </c>
    </row>
    <row r="634" spans="1:6" x14ac:dyDescent="0.2">
      <c r="A634">
        <v>12.62</v>
      </c>
      <c r="B634">
        <v>17.882999999999999</v>
      </c>
      <c r="C634">
        <v>40</v>
      </c>
      <c r="D634">
        <v>125</v>
      </c>
      <c r="F634" s="102">
        <f t="shared" si="122"/>
        <v>40</v>
      </c>
    </row>
    <row r="635" spans="1:6" x14ac:dyDescent="0.2">
      <c r="A635">
        <v>12.64</v>
      </c>
      <c r="B635">
        <v>17.579999999999998</v>
      </c>
      <c r="C635">
        <v>30</v>
      </c>
      <c r="D635">
        <v>120</v>
      </c>
      <c r="F635" s="102">
        <f t="shared" si="122"/>
        <v>30</v>
      </c>
    </row>
    <row r="636" spans="1:6" x14ac:dyDescent="0.2">
      <c r="A636">
        <v>12.66</v>
      </c>
      <c r="B636">
        <v>17.106999999999999</v>
      </c>
      <c r="C636">
        <v>31</v>
      </c>
      <c r="D636">
        <v>125</v>
      </c>
      <c r="F636" s="102">
        <f t="shared" si="122"/>
        <v>31</v>
      </c>
    </row>
    <row r="637" spans="1:6" x14ac:dyDescent="0.2">
      <c r="A637">
        <v>12.68</v>
      </c>
      <c r="B637">
        <v>16.387</v>
      </c>
      <c r="C637">
        <v>30</v>
      </c>
      <c r="D637">
        <v>147</v>
      </c>
      <c r="F637" s="102">
        <f t="shared" si="122"/>
        <v>30</v>
      </c>
    </row>
    <row r="638" spans="1:6" x14ac:dyDescent="0.2">
      <c r="A638">
        <v>12.7</v>
      </c>
      <c r="B638">
        <v>15.951000000000001</v>
      </c>
      <c r="C638">
        <v>28</v>
      </c>
      <c r="D638">
        <v>132</v>
      </c>
      <c r="F638" s="102">
        <f t="shared" si="122"/>
        <v>28</v>
      </c>
    </row>
    <row r="639" spans="1:6" x14ac:dyDescent="0.2">
      <c r="A639">
        <v>12.72</v>
      </c>
      <c r="B639">
        <v>15.42</v>
      </c>
      <c r="C639">
        <v>35</v>
      </c>
      <c r="D639">
        <v>129</v>
      </c>
      <c r="F639" s="102">
        <f t="shared" si="122"/>
        <v>35</v>
      </c>
    </row>
    <row r="640" spans="1:6" x14ac:dyDescent="0.2">
      <c r="A640">
        <v>12.74</v>
      </c>
      <c r="B640">
        <v>15.590999999999999</v>
      </c>
      <c r="C640">
        <v>32</v>
      </c>
      <c r="D640">
        <v>124</v>
      </c>
      <c r="F640" s="102">
        <f t="shared" si="122"/>
        <v>32</v>
      </c>
    </row>
    <row r="641" spans="1:6" x14ac:dyDescent="0.2">
      <c r="A641">
        <v>12.76</v>
      </c>
      <c r="B641">
        <v>16.234999999999999</v>
      </c>
      <c r="C641">
        <v>38</v>
      </c>
      <c r="D641">
        <v>132</v>
      </c>
      <c r="F641" s="102">
        <f t="shared" si="122"/>
        <v>38</v>
      </c>
    </row>
    <row r="642" spans="1:6" x14ac:dyDescent="0.2">
      <c r="A642">
        <v>12.78</v>
      </c>
      <c r="B642">
        <v>17.693999999999999</v>
      </c>
      <c r="C642">
        <v>37</v>
      </c>
      <c r="D642">
        <v>129</v>
      </c>
      <c r="F642" s="102">
        <f t="shared" si="122"/>
        <v>37</v>
      </c>
    </row>
    <row r="643" spans="1:6" x14ac:dyDescent="0.2">
      <c r="A643">
        <v>12.8</v>
      </c>
      <c r="B643">
        <v>18.053999999999998</v>
      </c>
      <c r="C643">
        <v>35</v>
      </c>
      <c r="D643">
        <v>129</v>
      </c>
      <c r="F643" s="102">
        <f t="shared" si="122"/>
        <v>35</v>
      </c>
    </row>
    <row r="644" spans="1:6" x14ac:dyDescent="0.2">
      <c r="A644">
        <v>12.82</v>
      </c>
      <c r="B644">
        <v>18.224</v>
      </c>
      <c r="C644">
        <v>30</v>
      </c>
      <c r="D644">
        <v>126</v>
      </c>
      <c r="F644" s="102">
        <f t="shared" ref="F644:F707" si="135">IF(C644=0,1,ABS(C644))</f>
        <v>30</v>
      </c>
    </row>
    <row r="645" spans="1:6" x14ac:dyDescent="0.2">
      <c r="A645">
        <v>12.84</v>
      </c>
      <c r="B645">
        <v>18.204999999999998</v>
      </c>
      <c r="C645">
        <v>30</v>
      </c>
      <c r="D645">
        <v>126</v>
      </c>
      <c r="F645" s="102">
        <f t="shared" si="135"/>
        <v>30</v>
      </c>
    </row>
    <row r="646" spans="1:6" x14ac:dyDescent="0.2">
      <c r="A646">
        <v>12.86</v>
      </c>
      <c r="B646">
        <v>17.940000000000001</v>
      </c>
      <c r="C646">
        <v>34</v>
      </c>
      <c r="D646">
        <v>120</v>
      </c>
      <c r="F646" s="102">
        <f t="shared" si="135"/>
        <v>34</v>
      </c>
    </row>
    <row r="647" spans="1:6" x14ac:dyDescent="0.2">
      <c r="A647">
        <v>12.88</v>
      </c>
      <c r="B647">
        <v>17.484999999999999</v>
      </c>
      <c r="C647">
        <v>36</v>
      </c>
      <c r="D647">
        <v>117</v>
      </c>
      <c r="F647" s="102">
        <f t="shared" si="135"/>
        <v>36</v>
      </c>
    </row>
    <row r="648" spans="1:6" x14ac:dyDescent="0.2">
      <c r="A648">
        <v>12.9</v>
      </c>
      <c r="B648">
        <v>16.045999999999999</v>
      </c>
      <c r="C648">
        <v>41</v>
      </c>
      <c r="D648">
        <v>112</v>
      </c>
      <c r="F648" s="102">
        <f t="shared" si="135"/>
        <v>41</v>
      </c>
    </row>
    <row r="649" spans="1:6" x14ac:dyDescent="0.2">
      <c r="A649">
        <v>12.92</v>
      </c>
      <c r="B649">
        <v>15.382999999999999</v>
      </c>
      <c r="C649">
        <v>48</v>
      </c>
      <c r="D649">
        <v>107</v>
      </c>
      <c r="F649" s="102">
        <f t="shared" si="135"/>
        <v>48</v>
      </c>
    </row>
    <row r="650" spans="1:6" x14ac:dyDescent="0.2">
      <c r="A650">
        <v>12.94</v>
      </c>
      <c r="B650">
        <v>14.871</v>
      </c>
      <c r="C650">
        <v>50</v>
      </c>
      <c r="D650">
        <v>105</v>
      </c>
      <c r="F650" s="102">
        <f t="shared" si="135"/>
        <v>50</v>
      </c>
    </row>
    <row r="651" spans="1:6" x14ac:dyDescent="0.2">
      <c r="A651">
        <v>12.96</v>
      </c>
      <c r="B651">
        <v>14.038</v>
      </c>
      <c r="C651">
        <v>51</v>
      </c>
      <c r="D651">
        <v>104</v>
      </c>
      <c r="F651" s="102">
        <f t="shared" si="135"/>
        <v>51</v>
      </c>
    </row>
    <row r="652" spans="1:6" x14ac:dyDescent="0.2">
      <c r="A652">
        <v>12.98</v>
      </c>
      <c r="B652">
        <v>13.791</v>
      </c>
      <c r="C652">
        <v>50</v>
      </c>
      <c r="D652">
        <v>104</v>
      </c>
      <c r="F652" s="102">
        <f t="shared" si="135"/>
        <v>50</v>
      </c>
    </row>
    <row r="653" spans="1:6" x14ac:dyDescent="0.2">
      <c r="A653">
        <v>13</v>
      </c>
      <c r="B653">
        <v>13.81</v>
      </c>
      <c r="C653">
        <v>48</v>
      </c>
      <c r="D653">
        <v>104</v>
      </c>
      <c r="F653" s="102">
        <f t="shared" si="135"/>
        <v>48</v>
      </c>
    </row>
    <row r="654" spans="1:6" x14ac:dyDescent="0.2">
      <c r="A654">
        <v>13.02</v>
      </c>
      <c r="B654">
        <v>13.981</v>
      </c>
      <c r="C654">
        <v>45</v>
      </c>
      <c r="D654">
        <v>104</v>
      </c>
      <c r="F654" s="102">
        <f t="shared" si="135"/>
        <v>45</v>
      </c>
    </row>
    <row r="655" spans="1:6" x14ac:dyDescent="0.2">
      <c r="A655">
        <v>13.04</v>
      </c>
      <c r="B655">
        <v>14.246</v>
      </c>
      <c r="C655">
        <v>42</v>
      </c>
      <c r="D655">
        <v>105</v>
      </c>
      <c r="F655" s="102">
        <f t="shared" si="135"/>
        <v>42</v>
      </c>
    </row>
    <row r="656" spans="1:6" x14ac:dyDescent="0.2">
      <c r="A656">
        <v>13.06</v>
      </c>
      <c r="B656">
        <v>14.435</v>
      </c>
      <c r="C656">
        <v>42</v>
      </c>
      <c r="D656">
        <v>105</v>
      </c>
      <c r="F656" s="102">
        <f t="shared" si="135"/>
        <v>42</v>
      </c>
    </row>
    <row r="657" spans="1:6" x14ac:dyDescent="0.2">
      <c r="A657">
        <v>13.08</v>
      </c>
      <c r="B657">
        <v>14.340999999999999</v>
      </c>
      <c r="C657">
        <v>40</v>
      </c>
      <c r="D657">
        <v>105</v>
      </c>
      <c r="F657" s="102">
        <f t="shared" si="135"/>
        <v>40</v>
      </c>
    </row>
    <row r="658" spans="1:6" x14ac:dyDescent="0.2">
      <c r="A658">
        <v>13.1</v>
      </c>
      <c r="B658">
        <v>14.189</v>
      </c>
      <c r="C658">
        <v>38</v>
      </c>
      <c r="D658">
        <v>105</v>
      </c>
      <c r="F658" s="102">
        <f t="shared" si="135"/>
        <v>38</v>
      </c>
    </row>
    <row r="659" spans="1:6" x14ac:dyDescent="0.2">
      <c r="A659">
        <v>13.12</v>
      </c>
      <c r="B659">
        <v>13.659000000000001</v>
      </c>
      <c r="C659">
        <v>40</v>
      </c>
      <c r="D659">
        <v>106</v>
      </c>
      <c r="F659" s="102">
        <f t="shared" si="135"/>
        <v>40</v>
      </c>
    </row>
    <row r="660" spans="1:6" x14ac:dyDescent="0.2">
      <c r="A660">
        <v>13.14</v>
      </c>
      <c r="B660">
        <v>13.468999999999999</v>
      </c>
      <c r="C660">
        <v>40</v>
      </c>
      <c r="D660">
        <v>107</v>
      </c>
      <c r="F660" s="102">
        <f t="shared" si="135"/>
        <v>40</v>
      </c>
    </row>
    <row r="661" spans="1:6" x14ac:dyDescent="0.2">
      <c r="A661">
        <v>13.16</v>
      </c>
      <c r="B661">
        <v>13.430999999999999</v>
      </c>
      <c r="C661">
        <v>37</v>
      </c>
      <c r="D661">
        <v>109</v>
      </c>
      <c r="F661" s="102">
        <f t="shared" si="135"/>
        <v>37</v>
      </c>
    </row>
    <row r="662" spans="1:6" x14ac:dyDescent="0.2">
      <c r="A662">
        <v>13.18</v>
      </c>
      <c r="B662">
        <v>13.659000000000001</v>
      </c>
      <c r="C662">
        <v>36</v>
      </c>
      <c r="D662">
        <v>112</v>
      </c>
      <c r="F662" s="102">
        <f t="shared" si="135"/>
        <v>36</v>
      </c>
    </row>
    <row r="663" spans="1:6" x14ac:dyDescent="0.2">
      <c r="A663">
        <v>13.2</v>
      </c>
      <c r="B663">
        <v>13.81</v>
      </c>
      <c r="C663">
        <v>32</v>
      </c>
      <c r="D663">
        <v>111</v>
      </c>
      <c r="F663" s="102">
        <f t="shared" si="135"/>
        <v>32</v>
      </c>
    </row>
    <row r="664" spans="1:6" x14ac:dyDescent="0.2">
      <c r="A664">
        <v>13.22</v>
      </c>
      <c r="B664">
        <v>13.943</v>
      </c>
      <c r="C664">
        <v>32</v>
      </c>
      <c r="D664">
        <v>112</v>
      </c>
      <c r="F664" s="102">
        <f t="shared" si="135"/>
        <v>32</v>
      </c>
    </row>
    <row r="665" spans="1:6" x14ac:dyDescent="0.2">
      <c r="A665">
        <v>13.24</v>
      </c>
      <c r="B665">
        <v>14.17</v>
      </c>
      <c r="C665">
        <v>33</v>
      </c>
      <c r="D665">
        <v>63</v>
      </c>
      <c r="F665" s="102">
        <f t="shared" si="135"/>
        <v>33</v>
      </c>
    </row>
    <row r="666" spans="1:6" x14ac:dyDescent="0.2">
      <c r="A666">
        <v>13.26</v>
      </c>
      <c r="B666">
        <v>14.473000000000001</v>
      </c>
      <c r="C666">
        <v>34</v>
      </c>
      <c r="D666">
        <v>67</v>
      </c>
      <c r="F666" s="102">
        <f t="shared" si="135"/>
        <v>34</v>
      </c>
    </row>
    <row r="667" spans="1:6" x14ac:dyDescent="0.2">
      <c r="A667">
        <v>13.28</v>
      </c>
      <c r="B667">
        <v>14.871</v>
      </c>
      <c r="C667">
        <v>34</v>
      </c>
      <c r="D667">
        <v>70</v>
      </c>
      <c r="F667" s="102">
        <f t="shared" si="135"/>
        <v>34</v>
      </c>
    </row>
    <row r="668" spans="1:6" x14ac:dyDescent="0.2">
      <c r="A668">
        <v>13.3</v>
      </c>
      <c r="B668">
        <v>15.061</v>
      </c>
      <c r="C668">
        <v>45</v>
      </c>
      <c r="D668">
        <v>76</v>
      </c>
      <c r="F668" s="102">
        <f t="shared" si="135"/>
        <v>45</v>
      </c>
    </row>
    <row r="669" spans="1:6" x14ac:dyDescent="0.2">
      <c r="A669">
        <v>13.32</v>
      </c>
      <c r="B669">
        <v>15.307</v>
      </c>
      <c r="C669">
        <v>43</v>
      </c>
      <c r="D669">
        <v>80</v>
      </c>
      <c r="F669" s="102">
        <f t="shared" si="135"/>
        <v>43</v>
      </c>
    </row>
    <row r="670" spans="1:6" x14ac:dyDescent="0.2">
      <c r="A670">
        <v>13.34</v>
      </c>
      <c r="B670">
        <v>16.084</v>
      </c>
      <c r="C670">
        <v>44</v>
      </c>
      <c r="D670">
        <v>82</v>
      </c>
      <c r="F670" s="102">
        <f t="shared" si="135"/>
        <v>44</v>
      </c>
    </row>
    <row r="671" spans="1:6" x14ac:dyDescent="0.2">
      <c r="A671">
        <v>13.36</v>
      </c>
      <c r="B671">
        <v>17.143999999999998</v>
      </c>
      <c r="C671">
        <v>31</v>
      </c>
      <c r="D671">
        <v>94</v>
      </c>
      <c r="F671" s="102">
        <f t="shared" si="135"/>
        <v>31</v>
      </c>
    </row>
    <row r="672" spans="1:6" x14ac:dyDescent="0.2">
      <c r="A672">
        <v>13.38</v>
      </c>
      <c r="B672">
        <v>19.588000000000001</v>
      </c>
      <c r="C672">
        <v>30</v>
      </c>
      <c r="D672">
        <v>100</v>
      </c>
      <c r="F672" s="102">
        <f t="shared" si="135"/>
        <v>30</v>
      </c>
    </row>
    <row r="673" spans="1:6" x14ac:dyDescent="0.2">
      <c r="A673">
        <v>13.4</v>
      </c>
      <c r="B673">
        <v>20.231999999999999</v>
      </c>
      <c r="C673">
        <v>38</v>
      </c>
      <c r="D673">
        <v>106</v>
      </c>
      <c r="F673" s="102">
        <f t="shared" si="135"/>
        <v>38</v>
      </c>
    </row>
    <row r="674" spans="1:6" x14ac:dyDescent="0.2">
      <c r="A674">
        <v>13.42</v>
      </c>
      <c r="B674">
        <v>20.553999999999998</v>
      </c>
      <c r="C674">
        <v>39</v>
      </c>
      <c r="D674">
        <v>107</v>
      </c>
      <c r="F674" s="102">
        <f t="shared" si="135"/>
        <v>39</v>
      </c>
    </row>
    <row r="675" spans="1:6" x14ac:dyDescent="0.2">
      <c r="A675">
        <v>13.44</v>
      </c>
      <c r="B675">
        <v>20.27</v>
      </c>
      <c r="C675">
        <v>39</v>
      </c>
      <c r="D675">
        <v>111</v>
      </c>
      <c r="F675" s="102">
        <f t="shared" si="135"/>
        <v>39</v>
      </c>
    </row>
    <row r="676" spans="1:6" x14ac:dyDescent="0.2">
      <c r="A676">
        <v>13.46</v>
      </c>
      <c r="B676">
        <v>20.042999999999999</v>
      </c>
      <c r="C676">
        <v>34</v>
      </c>
      <c r="D676">
        <v>110</v>
      </c>
      <c r="F676" s="102">
        <f t="shared" si="135"/>
        <v>34</v>
      </c>
    </row>
    <row r="677" spans="1:6" x14ac:dyDescent="0.2">
      <c r="A677">
        <v>13.48</v>
      </c>
      <c r="B677">
        <v>19.797000000000001</v>
      </c>
      <c r="C677">
        <v>33</v>
      </c>
      <c r="D677">
        <v>105</v>
      </c>
      <c r="F677" s="102">
        <f t="shared" si="135"/>
        <v>33</v>
      </c>
    </row>
    <row r="678" spans="1:6" x14ac:dyDescent="0.2">
      <c r="A678">
        <v>13.5</v>
      </c>
      <c r="B678">
        <v>19.512</v>
      </c>
      <c r="C678">
        <v>30</v>
      </c>
      <c r="D678">
        <v>102</v>
      </c>
      <c r="F678" s="102">
        <f t="shared" si="135"/>
        <v>30</v>
      </c>
    </row>
    <row r="679" spans="1:6" x14ac:dyDescent="0.2">
      <c r="A679">
        <v>13.52</v>
      </c>
      <c r="B679">
        <v>19.039000000000001</v>
      </c>
      <c r="C679">
        <v>22</v>
      </c>
      <c r="D679">
        <v>104</v>
      </c>
      <c r="F679" s="102">
        <f t="shared" si="135"/>
        <v>22</v>
      </c>
    </row>
    <row r="680" spans="1:6" x14ac:dyDescent="0.2">
      <c r="A680">
        <v>13.54</v>
      </c>
      <c r="B680">
        <v>17.844999999999999</v>
      </c>
      <c r="C680">
        <v>56</v>
      </c>
      <c r="D680">
        <v>122</v>
      </c>
      <c r="F680" s="102">
        <f t="shared" si="135"/>
        <v>56</v>
      </c>
    </row>
    <row r="681" spans="1:6" x14ac:dyDescent="0.2">
      <c r="A681">
        <v>13.56</v>
      </c>
      <c r="B681">
        <v>17.561</v>
      </c>
      <c r="C681">
        <v>56</v>
      </c>
      <c r="D681">
        <v>105</v>
      </c>
      <c r="F681" s="102">
        <f t="shared" si="135"/>
        <v>56</v>
      </c>
    </row>
    <row r="682" spans="1:6" x14ac:dyDescent="0.2">
      <c r="A682">
        <v>13.58</v>
      </c>
      <c r="B682">
        <v>17.353000000000002</v>
      </c>
      <c r="C682">
        <v>56</v>
      </c>
      <c r="D682">
        <v>100</v>
      </c>
      <c r="F682" s="102">
        <f t="shared" si="135"/>
        <v>56</v>
      </c>
    </row>
    <row r="683" spans="1:6" x14ac:dyDescent="0.2">
      <c r="A683">
        <v>13.6</v>
      </c>
      <c r="B683">
        <v>17.77</v>
      </c>
      <c r="C683">
        <v>56</v>
      </c>
      <c r="D683">
        <v>108</v>
      </c>
      <c r="F683" s="102">
        <f t="shared" si="135"/>
        <v>56</v>
      </c>
    </row>
    <row r="684" spans="1:6" x14ac:dyDescent="0.2">
      <c r="A684">
        <v>13.62</v>
      </c>
      <c r="B684">
        <v>18.167000000000002</v>
      </c>
      <c r="C684">
        <v>57</v>
      </c>
      <c r="D684">
        <v>109</v>
      </c>
      <c r="F684" s="102">
        <f t="shared" si="135"/>
        <v>57</v>
      </c>
    </row>
    <row r="685" spans="1:6" x14ac:dyDescent="0.2">
      <c r="A685">
        <v>13.64</v>
      </c>
      <c r="B685">
        <v>18.829999999999998</v>
      </c>
      <c r="C685">
        <v>59</v>
      </c>
      <c r="D685">
        <v>115</v>
      </c>
      <c r="F685" s="102">
        <f t="shared" si="135"/>
        <v>59</v>
      </c>
    </row>
    <row r="686" spans="1:6" x14ac:dyDescent="0.2">
      <c r="A686">
        <v>13.66</v>
      </c>
      <c r="B686">
        <v>18.963000000000001</v>
      </c>
      <c r="C686">
        <v>65</v>
      </c>
      <c r="D686">
        <v>119</v>
      </c>
      <c r="F686" s="102">
        <f t="shared" si="135"/>
        <v>65</v>
      </c>
    </row>
    <row r="687" spans="1:6" x14ac:dyDescent="0.2">
      <c r="A687">
        <v>13.68</v>
      </c>
      <c r="B687">
        <v>18.963000000000001</v>
      </c>
      <c r="C687">
        <v>68</v>
      </c>
      <c r="D687">
        <v>120</v>
      </c>
      <c r="F687" s="102">
        <f t="shared" si="135"/>
        <v>68</v>
      </c>
    </row>
    <row r="688" spans="1:6" x14ac:dyDescent="0.2">
      <c r="A688">
        <v>13.7</v>
      </c>
      <c r="B688">
        <v>18.736000000000001</v>
      </c>
      <c r="C688">
        <v>68</v>
      </c>
      <c r="D688">
        <v>122</v>
      </c>
      <c r="F688" s="102">
        <f t="shared" si="135"/>
        <v>68</v>
      </c>
    </row>
    <row r="689" spans="1:6" x14ac:dyDescent="0.2">
      <c r="A689">
        <v>13.72</v>
      </c>
      <c r="B689">
        <v>18.678999999999998</v>
      </c>
      <c r="C689">
        <v>71</v>
      </c>
      <c r="D689">
        <v>120</v>
      </c>
      <c r="F689" s="102">
        <f t="shared" si="135"/>
        <v>71</v>
      </c>
    </row>
    <row r="690" spans="1:6" x14ac:dyDescent="0.2">
      <c r="A690">
        <v>13.74</v>
      </c>
      <c r="B690">
        <v>18.811</v>
      </c>
      <c r="C690">
        <v>77</v>
      </c>
      <c r="D690">
        <v>115</v>
      </c>
      <c r="F690" s="102">
        <f t="shared" si="135"/>
        <v>77</v>
      </c>
    </row>
    <row r="691" spans="1:6" x14ac:dyDescent="0.2">
      <c r="A691">
        <v>13.76</v>
      </c>
      <c r="B691">
        <v>19.228000000000002</v>
      </c>
      <c r="C691">
        <v>78</v>
      </c>
      <c r="D691">
        <v>114</v>
      </c>
      <c r="F691" s="102">
        <f t="shared" si="135"/>
        <v>78</v>
      </c>
    </row>
    <row r="692" spans="1:6" x14ac:dyDescent="0.2">
      <c r="A692">
        <v>13.78</v>
      </c>
      <c r="B692">
        <v>19.190000000000001</v>
      </c>
      <c r="C692">
        <v>77</v>
      </c>
      <c r="D692">
        <v>115</v>
      </c>
      <c r="F692" s="102">
        <f t="shared" si="135"/>
        <v>77</v>
      </c>
    </row>
    <row r="693" spans="1:6" x14ac:dyDescent="0.2">
      <c r="A693">
        <v>13.8</v>
      </c>
      <c r="B693">
        <v>18.849</v>
      </c>
      <c r="C693">
        <v>75</v>
      </c>
      <c r="D693">
        <v>114</v>
      </c>
      <c r="F693" s="102">
        <f t="shared" si="135"/>
        <v>75</v>
      </c>
    </row>
    <row r="694" spans="1:6" x14ac:dyDescent="0.2">
      <c r="A694">
        <v>13.82</v>
      </c>
      <c r="B694">
        <v>18.925000000000001</v>
      </c>
      <c r="C694">
        <v>77</v>
      </c>
      <c r="D694">
        <v>114</v>
      </c>
      <c r="F694" s="102">
        <f t="shared" si="135"/>
        <v>77</v>
      </c>
    </row>
    <row r="695" spans="1:6" x14ac:dyDescent="0.2">
      <c r="A695">
        <v>13.84</v>
      </c>
      <c r="B695">
        <v>19.096</v>
      </c>
      <c r="C695">
        <v>79</v>
      </c>
      <c r="D695">
        <v>113</v>
      </c>
      <c r="F695" s="102">
        <f t="shared" si="135"/>
        <v>79</v>
      </c>
    </row>
    <row r="696" spans="1:6" x14ac:dyDescent="0.2">
      <c r="A696">
        <v>13.86</v>
      </c>
      <c r="B696">
        <v>19.399000000000001</v>
      </c>
      <c r="C696">
        <v>78</v>
      </c>
      <c r="D696">
        <v>114</v>
      </c>
      <c r="F696" s="102">
        <f t="shared" si="135"/>
        <v>78</v>
      </c>
    </row>
    <row r="697" spans="1:6" x14ac:dyDescent="0.2">
      <c r="A697">
        <v>13.88</v>
      </c>
      <c r="B697">
        <v>19.492999999999999</v>
      </c>
      <c r="C697">
        <v>78</v>
      </c>
      <c r="D697">
        <v>115</v>
      </c>
      <c r="F697" s="102">
        <f t="shared" si="135"/>
        <v>78</v>
      </c>
    </row>
    <row r="698" spans="1:6" x14ac:dyDescent="0.2">
      <c r="A698">
        <v>13.9</v>
      </c>
      <c r="B698">
        <v>19.645</v>
      </c>
      <c r="C698">
        <v>78</v>
      </c>
      <c r="D698">
        <v>115</v>
      </c>
      <c r="F698" s="102">
        <f t="shared" si="135"/>
        <v>78</v>
      </c>
    </row>
    <row r="699" spans="1:6" x14ac:dyDescent="0.2">
      <c r="A699">
        <v>13.92</v>
      </c>
      <c r="B699">
        <v>20.024000000000001</v>
      </c>
      <c r="C699">
        <v>79</v>
      </c>
      <c r="D699">
        <v>115</v>
      </c>
      <c r="F699" s="102">
        <f t="shared" si="135"/>
        <v>79</v>
      </c>
    </row>
    <row r="700" spans="1:6" x14ac:dyDescent="0.2">
      <c r="A700">
        <v>13.94</v>
      </c>
      <c r="B700">
        <v>20.100000000000001</v>
      </c>
      <c r="C700">
        <v>78</v>
      </c>
      <c r="D700">
        <v>119</v>
      </c>
      <c r="F700" s="102">
        <f t="shared" si="135"/>
        <v>78</v>
      </c>
    </row>
    <row r="701" spans="1:6" x14ac:dyDescent="0.2">
      <c r="A701">
        <v>13.96</v>
      </c>
      <c r="B701">
        <v>19.872</v>
      </c>
      <c r="C701">
        <v>77</v>
      </c>
      <c r="D701">
        <v>119</v>
      </c>
      <c r="F701" s="102">
        <f t="shared" si="135"/>
        <v>77</v>
      </c>
    </row>
    <row r="702" spans="1:6" x14ac:dyDescent="0.2">
      <c r="A702">
        <v>13.98</v>
      </c>
      <c r="B702">
        <v>19.853000000000002</v>
      </c>
      <c r="C702">
        <v>78</v>
      </c>
      <c r="D702">
        <v>117</v>
      </c>
      <c r="F702" s="102">
        <f t="shared" si="135"/>
        <v>78</v>
      </c>
    </row>
    <row r="703" spans="1:6" x14ac:dyDescent="0.2">
      <c r="A703">
        <v>14</v>
      </c>
      <c r="B703">
        <v>20.100000000000001</v>
      </c>
      <c r="C703">
        <v>81</v>
      </c>
      <c r="D703">
        <v>117</v>
      </c>
      <c r="F703" s="102">
        <f t="shared" si="135"/>
        <v>81</v>
      </c>
    </row>
    <row r="704" spans="1:6" x14ac:dyDescent="0.2">
      <c r="A704">
        <v>14.02</v>
      </c>
      <c r="B704">
        <v>20.573</v>
      </c>
      <c r="C704">
        <v>83</v>
      </c>
      <c r="D704">
        <v>119</v>
      </c>
      <c r="F704" s="102">
        <f t="shared" si="135"/>
        <v>83</v>
      </c>
    </row>
    <row r="705" spans="1:6" x14ac:dyDescent="0.2">
      <c r="A705">
        <v>14.04</v>
      </c>
      <c r="B705">
        <v>20.725000000000001</v>
      </c>
      <c r="C705">
        <v>85</v>
      </c>
      <c r="D705">
        <v>120</v>
      </c>
      <c r="F705" s="102">
        <f t="shared" si="135"/>
        <v>85</v>
      </c>
    </row>
    <row r="706" spans="1:6" x14ac:dyDescent="0.2">
      <c r="A706">
        <v>14.06</v>
      </c>
      <c r="B706">
        <v>20.838999999999999</v>
      </c>
      <c r="C706">
        <v>86</v>
      </c>
      <c r="D706">
        <v>119</v>
      </c>
      <c r="F706" s="102">
        <f t="shared" si="135"/>
        <v>86</v>
      </c>
    </row>
    <row r="707" spans="1:6" x14ac:dyDescent="0.2">
      <c r="A707">
        <v>14.08</v>
      </c>
      <c r="B707">
        <v>21.065999999999999</v>
      </c>
      <c r="C707">
        <v>87</v>
      </c>
      <c r="D707">
        <v>122</v>
      </c>
      <c r="F707" s="102">
        <f t="shared" si="135"/>
        <v>87</v>
      </c>
    </row>
    <row r="708" spans="1:6" x14ac:dyDescent="0.2">
      <c r="A708">
        <v>14.1</v>
      </c>
      <c r="B708">
        <v>21.085000000000001</v>
      </c>
      <c r="C708">
        <v>90</v>
      </c>
      <c r="D708">
        <v>125</v>
      </c>
      <c r="F708" s="102">
        <f t="shared" ref="F708:F771" si="136">IF(C708=0,1,ABS(C708))</f>
        <v>90</v>
      </c>
    </row>
    <row r="709" spans="1:6" x14ac:dyDescent="0.2">
      <c r="A709">
        <v>14.12</v>
      </c>
      <c r="B709">
        <v>21.216999999999999</v>
      </c>
      <c r="C709">
        <v>90</v>
      </c>
      <c r="D709">
        <v>125</v>
      </c>
      <c r="F709" s="102">
        <f t="shared" si="136"/>
        <v>90</v>
      </c>
    </row>
    <row r="710" spans="1:6" x14ac:dyDescent="0.2">
      <c r="A710">
        <v>14.14</v>
      </c>
      <c r="B710">
        <v>21.312000000000001</v>
      </c>
      <c r="C710">
        <v>91</v>
      </c>
      <c r="D710">
        <v>123</v>
      </c>
      <c r="F710" s="102">
        <f t="shared" si="136"/>
        <v>91</v>
      </c>
    </row>
    <row r="711" spans="1:6" x14ac:dyDescent="0.2">
      <c r="A711">
        <v>14.16</v>
      </c>
      <c r="B711">
        <v>21.407</v>
      </c>
      <c r="C711">
        <v>92</v>
      </c>
      <c r="D711">
        <v>123</v>
      </c>
      <c r="F711" s="102">
        <f t="shared" si="136"/>
        <v>92</v>
      </c>
    </row>
    <row r="712" spans="1:6" x14ac:dyDescent="0.2">
      <c r="A712">
        <v>14.18</v>
      </c>
      <c r="B712">
        <v>21.407</v>
      </c>
      <c r="C712">
        <v>94</v>
      </c>
      <c r="D712">
        <v>124</v>
      </c>
      <c r="F712" s="102">
        <f t="shared" si="136"/>
        <v>94</v>
      </c>
    </row>
    <row r="713" spans="1:6" x14ac:dyDescent="0.2">
      <c r="A713">
        <v>14.2</v>
      </c>
      <c r="B713">
        <v>21.292999999999999</v>
      </c>
      <c r="C713">
        <v>98</v>
      </c>
      <c r="D713">
        <v>125</v>
      </c>
      <c r="F713" s="102">
        <f t="shared" si="136"/>
        <v>98</v>
      </c>
    </row>
    <row r="714" spans="1:6" x14ac:dyDescent="0.2">
      <c r="A714">
        <v>14.22</v>
      </c>
      <c r="B714">
        <v>8.7899999999999991</v>
      </c>
      <c r="C714">
        <v>93</v>
      </c>
      <c r="D714">
        <v>74</v>
      </c>
      <c r="F714" s="102">
        <f t="shared" si="136"/>
        <v>93</v>
      </c>
    </row>
    <row r="715" spans="1:6" x14ac:dyDescent="0.2">
      <c r="A715">
        <v>14.24</v>
      </c>
      <c r="B715">
        <v>20.251000000000001</v>
      </c>
      <c r="C715">
        <v>85</v>
      </c>
      <c r="D715">
        <v>67</v>
      </c>
      <c r="F715" s="102">
        <f t="shared" si="136"/>
        <v>85</v>
      </c>
    </row>
    <row r="716" spans="1:6" x14ac:dyDescent="0.2">
      <c r="A716">
        <v>14.26</v>
      </c>
      <c r="B716">
        <v>19.588000000000001</v>
      </c>
      <c r="C716">
        <v>86</v>
      </c>
      <c r="D716">
        <v>68</v>
      </c>
      <c r="F716" s="102">
        <f t="shared" si="136"/>
        <v>86</v>
      </c>
    </row>
    <row r="717" spans="1:6" x14ac:dyDescent="0.2">
      <c r="A717">
        <v>14.28</v>
      </c>
      <c r="B717">
        <v>19.209</v>
      </c>
      <c r="C717">
        <v>89</v>
      </c>
      <c r="D717">
        <v>70</v>
      </c>
      <c r="F717" s="102">
        <f t="shared" si="136"/>
        <v>89</v>
      </c>
    </row>
    <row r="718" spans="1:6" x14ac:dyDescent="0.2">
      <c r="A718">
        <v>14.3</v>
      </c>
      <c r="B718">
        <v>18.489000000000001</v>
      </c>
      <c r="C718">
        <v>89</v>
      </c>
      <c r="D718">
        <v>70</v>
      </c>
      <c r="F718" s="102">
        <f t="shared" si="136"/>
        <v>89</v>
      </c>
    </row>
    <row r="719" spans="1:6" x14ac:dyDescent="0.2">
      <c r="A719">
        <v>14.32</v>
      </c>
      <c r="B719">
        <v>18.47</v>
      </c>
      <c r="C719">
        <v>84</v>
      </c>
      <c r="D719">
        <v>73</v>
      </c>
      <c r="F719" s="102">
        <f t="shared" si="136"/>
        <v>84</v>
      </c>
    </row>
    <row r="720" spans="1:6" x14ac:dyDescent="0.2">
      <c r="A720">
        <v>14.34</v>
      </c>
      <c r="B720">
        <v>18.565000000000001</v>
      </c>
      <c r="C720">
        <v>76</v>
      </c>
      <c r="D720">
        <v>74</v>
      </c>
      <c r="F720" s="102">
        <f t="shared" si="136"/>
        <v>76</v>
      </c>
    </row>
    <row r="721" spans="1:6" x14ac:dyDescent="0.2">
      <c r="A721">
        <v>14.36</v>
      </c>
      <c r="B721">
        <v>19.001000000000001</v>
      </c>
      <c r="C721">
        <v>71</v>
      </c>
      <c r="D721">
        <v>77</v>
      </c>
      <c r="F721" s="102">
        <f t="shared" si="136"/>
        <v>71</v>
      </c>
    </row>
    <row r="722" spans="1:6" x14ac:dyDescent="0.2">
      <c r="A722">
        <v>14.38</v>
      </c>
      <c r="B722">
        <v>19.285</v>
      </c>
      <c r="C722">
        <v>66</v>
      </c>
      <c r="D722">
        <v>83</v>
      </c>
      <c r="F722" s="102">
        <f t="shared" si="136"/>
        <v>66</v>
      </c>
    </row>
    <row r="723" spans="1:6" x14ac:dyDescent="0.2">
      <c r="A723">
        <v>14.4</v>
      </c>
      <c r="B723">
        <v>19.966999999999999</v>
      </c>
      <c r="C723">
        <v>69</v>
      </c>
      <c r="D723">
        <v>87</v>
      </c>
      <c r="F723" s="102">
        <f t="shared" si="136"/>
        <v>69</v>
      </c>
    </row>
    <row r="724" spans="1:6" x14ac:dyDescent="0.2">
      <c r="A724">
        <v>14.42</v>
      </c>
      <c r="B724">
        <v>20.422000000000001</v>
      </c>
      <c r="C724">
        <v>76</v>
      </c>
      <c r="D724">
        <v>91</v>
      </c>
      <c r="F724" s="102">
        <f t="shared" si="136"/>
        <v>76</v>
      </c>
    </row>
    <row r="725" spans="1:6" x14ac:dyDescent="0.2">
      <c r="A725">
        <v>14.44</v>
      </c>
      <c r="B725">
        <v>20.838999999999999</v>
      </c>
      <c r="C725">
        <v>75</v>
      </c>
      <c r="D725">
        <v>99</v>
      </c>
      <c r="F725" s="102">
        <f t="shared" si="136"/>
        <v>75</v>
      </c>
    </row>
    <row r="726" spans="1:6" x14ac:dyDescent="0.2">
      <c r="A726">
        <v>14.46</v>
      </c>
      <c r="B726">
        <v>20.591999999999999</v>
      </c>
      <c r="C726">
        <v>76</v>
      </c>
      <c r="D726">
        <v>102</v>
      </c>
      <c r="F726" s="102">
        <f t="shared" si="136"/>
        <v>76</v>
      </c>
    </row>
    <row r="727" spans="1:6" x14ac:dyDescent="0.2">
      <c r="A727">
        <v>14.48</v>
      </c>
      <c r="B727">
        <v>20.402999999999999</v>
      </c>
      <c r="C727">
        <v>81</v>
      </c>
      <c r="D727">
        <v>105</v>
      </c>
      <c r="F727" s="102">
        <f t="shared" si="136"/>
        <v>81</v>
      </c>
    </row>
    <row r="728" spans="1:6" x14ac:dyDescent="0.2">
      <c r="A728">
        <v>14.5</v>
      </c>
      <c r="B728">
        <v>20.081</v>
      </c>
      <c r="C728">
        <v>82</v>
      </c>
      <c r="D728">
        <v>105</v>
      </c>
      <c r="F728" s="102">
        <f t="shared" si="136"/>
        <v>82</v>
      </c>
    </row>
    <row r="729" spans="1:6" x14ac:dyDescent="0.2">
      <c r="A729">
        <v>14.52</v>
      </c>
      <c r="B729">
        <v>19.834</v>
      </c>
      <c r="C729">
        <v>84</v>
      </c>
      <c r="D729">
        <v>104</v>
      </c>
      <c r="F729" s="102">
        <f t="shared" si="136"/>
        <v>84</v>
      </c>
    </row>
    <row r="730" spans="1:6" x14ac:dyDescent="0.2">
      <c r="A730">
        <v>14.54</v>
      </c>
      <c r="B730">
        <v>19.606999999999999</v>
      </c>
      <c r="C730">
        <v>85</v>
      </c>
      <c r="D730">
        <v>101</v>
      </c>
      <c r="F730" s="102">
        <f t="shared" si="136"/>
        <v>85</v>
      </c>
    </row>
    <row r="731" spans="1:6" x14ac:dyDescent="0.2">
      <c r="A731">
        <v>14.56</v>
      </c>
      <c r="B731">
        <v>19.114999999999998</v>
      </c>
      <c r="C731">
        <v>88</v>
      </c>
      <c r="D731">
        <v>102</v>
      </c>
      <c r="F731" s="102">
        <f t="shared" si="136"/>
        <v>88</v>
      </c>
    </row>
    <row r="732" spans="1:6" x14ac:dyDescent="0.2">
      <c r="A732">
        <v>14.58</v>
      </c>
      <c r="B732">
        <v>18.867999999999999</v>
      </c>
      <c r="C732">
        <v>77</v>
      </c>
      <c r="D732">
        <v>103</v>
      </c>
      <c r="F732" s="102">
        <f t="shared" si="136"/>
        <v>77</v>
      </c>
    </row>
    <row r="733" spans="1:6" x14ac:dyDescent="0.2">
      <c r="A733">
        <v>14.6</v>
      </c>
      <c r="B733">
        <v>18.792999999999999</v>
      </c>
      <c r="C733">
        <v>77</v>
      </c>
      <c r="D733">
        <v>104</v>
      </c>
      <c r="F733" s="102">
        <f t="shared" si="136"/>
        <v>77</v>
      </c>
    </row>
    <row r="734" spans="1:6" x14ac:dyDescent="0.2">
      <c r="A734">
        <v>14.62</v>
      </c>
      <c r="B734">
        <v>18.887</v>
      </c>
      <c r="C734">
        <v>76</v>
      </c>
      <c r="D734">
        <v>105</v>
      </c>
      <c r="F734" s="102">
        <f t="shared" si="136"/>
        <v>76</v>
      </c>
    </row>
    <row r="735" spans="1:6" x14ac:dyDescent="0.2">
      <c r="A735">
        <v>14.64</v>
      </c>
      <c r="B735">
        <v>19.170999999999999</v>
      </c>
      <c r="C735">
        <v>71</v>
      </c>
      <c r="D735">
        <v>111</v>
      </c>
      <c r="F735" s="102">
        <f t="shared" si="136"/>
        <v>71</v>
      </c>
    </row>
    <row r="736" spans="1:6" x14ac:dyDescent="0.2">
      <c r="A736">
        <v>14.66</v>
      </c>
      <c r="B736">
        <v>20.193999999999999</v>
      </c>
      <c r="C736">
        <v>69</v>
      </c>
      <c r="D736">
        <v>115</v>
      </c>
      <c r="F736" s="102">
        <f t="shared" si="136"/>
        <v>69</v>
      </c>
    </row>
    <row r="737" spans="1:6" x14ac:dyDescent="0.2">
      <c r="A737">
        <v>14.68</v>
      </c>
      <c r="B737">
        <v>20.422000000000001</v>
      </c>
      <c r="C737">
        <v>68</v>
      </c>
      <c r="D737">
        <v>117</v>
      </c>
      <c r="F737" s="102">
        <f t="shared" si="136"/>
        <v>68</v>
      </c>
    </row>
    <row r="738" spans="1:6" x14ac:dyDescent="0.2">
      <c r="A738">
        <v>14.7</v>
      </c>
      <c r="B738">
        <v>20.27</v>
      </c>
      <c r="C738">
        <v>72</v>
      </c>
      <c r="D738">
        <v>119</v>
      </c>
      <c r="F738" s="102">
        <f t="shared" si="136"/>
        <v>72</v>
      </c>
    </row>
    <row r="739" spans="1:6" x14ac:dyDescent="0.2">
      <c r="A739">
        <v>14.72</v>
      </c>
      <c r="B739">
        <v>20.024000000000001</v>
      </c>
      <c r="C739">
        <v>74</v>
      </c>
      <c r="D739">
        <v>116</v>
      </c>
      <c r="F739" s="102">
        <f t="shared" si="136"/>
        <v>74</v>
      </c>
    </row>
    <row r="740" spans="1:6" x14ac:dyDescent="0.2">
      <c r="A740">
        <v>14.74</v>
      </c>
      <c r="B740">
        <v>20.004999999999999</v>
      </c>
      <c r="C740">
        <v>76</v>
      </c>
      <c r="D740">
        <v>112</v>
      </c>
      <c r="F740" s="102">
        <f t="shared" si="136"/>
        <v>76</v>
      </c>
    </row>
    <row r="741" spans="1:6" x14ac:dyDescent="0.2">
      <c r="A741">
        <v>14.76</v>
      </c>
      <c r="B741">
        <v>20.27</v>
      </c>
      <c r="C741">
        <v>79</v>
      </c>
      <c r="D741">
        <v>112</v>
      </c>
      <c r="F741" s="102">
        <f t="shared" si="136"/>
        <v>79</v>
      </c>
    </row>
    <row r="742" spans="1:6" x14ac:dyDescent="0.2">
      <c r="A742">
        <v>14.78</v>
      </c>
      <c r="B742">
        <v>20.573</v>
      </c>
      <c r="C742">
        <v>82</v>
      </c>
      <c r="D742">
        <v>114</v>
      </c>
      <c r="F742" s="102">
        <f t="shared" si="136"/>
        <v>82</v>
      </c>
    </row>
    <row r="743" spans="1:6" x14ac:dyDescent="0.2">
      <c r="A743">
        <v>14.8</v>
      </c>
      <c r="B743">
        <v>21.141999999999999</v>
      </c>
      <c r="C743">
        <v>86</v>
      </c>
      <c r="D743">
        <v>116</v>
      </c>
      <c r="F743" s="102">
        <f t="shared" si="136"/>
        <v>86</v>
      </c>
    </row>
    <row r="744" spans="1:6" x14ac:dyDescent="0.2">
      <c r="A744">
        <v>14.82</v>
      </c>
      <c r="B744">
        <v>21.88</v>
      </c>
      <c r="C744">
        <v>86</v>
      </c>
      <c r="D744">
        <v>119</v>
      </c>
      <c r="F744" s="102">
        <f t="shared" si="136"/>
        <v>86</v>
      </c>
    </row>
    <row r="745" spans="1:6" x14ac:dyDescent="0.2">
      <c r="A745">
        <v>14.84</v>
      </c>
      <c r="B745">
        <v>21.861000000000001</v>
      </c>
      <c r="C745">
        <v>84</v>
      </c>
      <c r="D745">
        <v>122</v>
      </c>
      <c r="F745" s="102">
        <f t="shared" si="136"/>
        <v>84</v>
      </c>
    </row>
    <row r="746" spans="1:6" x14ac:dyDescent="0.2">
      <c r="A746">
        <v>14.86</v>
      </c>
      <c r="B746">
        <v>21.786000000000001</v>
      </c>
      <c r="C746">
        <v>82</v>
      </c>
      <c r="D746">
        <v>122</v>
      </c>
      <c r="F746" s="102">
        <f t="shared" si="136"/>
        <v>82</v>
      </c>
    </row>
    <row r="747" spans="1:6" x14ac:dyDescent="0.2">
      <c r="A747">
        <v>14.88</v>
      </c>
      <c r="B747">
        <v>21.558</v>
      </c>
      <c r="C747">
        <v>82</v>
      </c>
      <c r="D747">
        <v>120</v>
      </c>
      <c r="F747" s="102">
        <f t="shared" si="136"/>
        <v>82</v>
      </c>
    </row>
    <row r="748" spans="1:6" x14ac:dyDescent="0.2">
      <c r="A748">
        <v>14.9</v>
      </c>
      <c r="B748">
        <v>21.558</v>
      </c>
      <c r="C748">
        <v>82</v>
      </c>
      <c r="D748">
        <v>120</v>
      </c>
      <c r="F748" s="102">
        <f t="shared" si="136"/>
        <v>82</v>
      </c>
    </row>
    <row r="749" spans="1:6" x14ac:dyDescent="0.2">
      <c r="A749">
        <v>14.92</v>
      </c>
      <c r="B749">
        <v>21.425999999999998</v>
      </c>
      <c r="C749">
        <v>84</v>
      </c>
      <c r="D749">
        <v>116</v>
      </c>
      <c r="F749" s="102">
        <f t="shared" si="136"/>
        <v>84</v>
      </c>
    </row>
    <row r="750" spans="1:6" x14ac:dyDescent="0.2">
      <c r="A750">
        <v>14.94</v>
      </c>
      <c r="B750">
        <v>21.274000000000001</v>
      </c>
      <c r="C750">
        <v>89</v>
      </c>
      <c r="D750">
        <v>116</v>
      </c>
      <c r="F750" s="102">
        <f t="shared" si="136"/>
        <v>89</v>
      </c>
    </row>
    <row r="751" spans="1:6" x14ac:dyDescent="0.2">
      <c r="A751">
        <v>14.96</v>
      </c>
      <c r="B751">
        <v>20.99</v>
      </c>
      <c r="C751">
        <v>90</v>
      </c>
      <c r="D751">
        <v>114</v>
      </c>
      <c r="F751" s="102">
        <f t="shared" si="136"/>
        <v>90</v>
      </c>
    </row>
    <row r="752" spans="1:6" x14ac:dyDescent="0.2">
      <c r="A752">
        <v>14.98</v>
      </c>
      <c r="B752">
        <v>20.138000000000002</v>
      </c>
      <c r="C752">
        <v>89</v>
      </c>
      <c r="D752">
        <v>112</v>
      </c>
      <c r="F752" s="102">
        <f t="shared" si="136"/>
        <v>89</v>
      </c>
    </row>
    <row r="753" spans="1:6" x14ac:dyDescent="0.2">
      <c r="A753">
        <v>15</v>
      </c>
      <c r="B753">
        <v>19.759</v>
      </c>
      <c r="C753">
        <v>87</v>
      </c>
      <c r="D753">
        <v>113</v>
      </c>
      <c r="F753" s="102">
        <f t="shared" si="136"/>
        <v>87</v>
      </c>
    </row>
    <row r="754" spans="1:6" x14ac:dyDescent="0.2">
      <c r="A754">
        <v>15.02</v>
      </c>
      <c r="B754">
        <v>19.530999999999999</v>
      </c>
      <c r="C754">
        <v>86</v>
      </c>
      <c r="D754">
        <v>111</v>
      </c>
      <c r="F754" s="102">
        <f t="shared" si="136"/>
        <v>86</v>
      </c>
    </row>
    <row r="755" spans="1:6" x14ac:dyDescent="0.2">
      <c r="A755">
        <v>15.04</v>
      </c>
      <c r="B755">
        <v>19.702000000000002</v>
      </c>
      <c r="C755">
        <v>85</v>
      </c>
      <c r="D755">
        <v>112</v>
      </c>
      <c r="F755" s="102">
        <f t="shared" si="136"/>
        <v>85</v>
      </c>
    </row>
    <row r="756" spans="1:6" x14ac:dyDescent="0.2">
      <c r="A756">
        <v>15.06</v>
      </c>
      <c r="B756">
        <v>19.948</v>
      </c>
      <c r="C756">
        <v>80</v>
      </c>
      <c r="D756">
        <v>115</v>
      </c>
      <c r="F756" s="102">
        <f t="shared" si="136"/>
        <v>80</v>
      </c>
    </row>
    <row r="757" spans="1:6" x14ac:dyDescent="0.2">
      <c r="A757">
        <v>15.08</v>
      </c>
      <c r="B757">
        <v>20.402999999999999</v>
      </c>
      <c r="C757">
        <v>78</v>
      </c>
      <c r="D757">
        <v>119</v>
      </c>
      <c r="F757" s="102">
        <f t="shared" si="136"/>
        <v>78</v>
      </c>
    </row>
    <row r="758" spans="1:6" x14ac:dyDescent="0.2">
      <c r="A758">
        <v>15.1</v>
      </c>
      <c r="B758">
        <v>20.591999999999999</v>
      </c>
      <c r="C758">
        <v>73</v>
      </c>
      <c r="D758">
        <v>119</v>
      </c>
      <c r="F758" s="102">
        <f t="shared" si="136"/>
        <v>73</v>
      </c>
    </row>
    <row r="759" spans="1:6" x14ac:dyDescent="0.2">
      <c r="A759">
        <v>15.12</v>
      </c>
      <c r="B759">
        <v>20.687000000000001</v>
      </c>
      <c r="C759">
        <v>72</v>
      </c>
      <c r="D759">
        <v>120</v>
      </c>
      <c r="F759" s="102">
        <f t="shared" si="136"/>
        <v>72</v>
      </c>
    </row>
    <row r="760" spans="1:6" x14ac:dyDescent="0.2">
      <c r="A760">
        <v>15.14</v>
      </c>
      <c r="B760">
        <v>20.308</v>
      </c>
      <c r="C760">
        <v>71</v>
      </c>
      <c r="D760">
        <v>121</v>
      </c>
      <c r="F760" s="102">
        <f t="shared" si="136"/>
        <v>71</v>
      </c>
    </row>
    <row r="761" spans="1:6" x14ac:dyDescent="0.2">
      <c r="A761">
        <v>15.16</v>
      </c>
      <c r="B761">
        <v>19.759</v>
      </c>
      <c r="C761">
        <v>79</v>
      </c>
      <c r="D761">
        <v>120</v>
      </c>
      <c r="F761" s="102">
        <f t="shared" si="136"/>
        <v>79</v>
      </c>
    </row>
    <row r="762" spans="1:6" x14ac:dyDescent="0.2">
      <c r="A762">
        <v>15.18</v>
      </c>
      <c r="B762">
        <v>20.138000000000002</v>
      </c>
      <c r="C762">
        <v>84</v>
      </c>
      <c r="D762">
        <v>120</v>
      </c>
      <c r="F762" s="102">
        <f t="shared" si="136"/>
        <v>84</v>
      </c>
    </row>
    <row r="763" spans="1:6" x14ac:dyDescent="0.2">
      <c r="A763">
        <v>15.2</v>
      </c>
      <c r="B763">
        <v>20.402999999999999</v>
      </c>
      <c r="C763">
        <v>106</v>
      </c>
      <c r="D763">
        <v>114</v>
      </c>
      <c r="F763" s="102">
        <f t="shared" si="136"/>
        <v>106</v>
      </c>
    </row>
    <row r="764" spans="1:6" x14ac:dyDescent="0.2">
      <c r="A764">
        <v>15.22</v>
      </c>
      <c r="B764">
        <v>16.765999999999998</v>
      </c>
      <c r="C764">
        <v>81</v>
      </c>
      <c r="D764">
        <v>120</v>
      </c>
      <c r="F764" s="102">
        <f t="shared" si="136"/>
        <v>81</v>
      </c>
    </row>
    <row r="765" spans="1:6" x14ac:dyDescent="0.2">
      <c r="A765">
        <v>15.24</v>
      </c>
      <c r="B765">
        <v>20.364999999999998</v>
      </c>
      <c r="C765">
        <v>75</v>
      </c>
      <c r="D765">
        <v>113</v>
      </c>
      <c r="F765" s="102">
        <f t="shared" si="136"/>
        <v>75</v>
      </c>
    </row>
    <row r="766" spans="1:6" x14ac:dyDescent="0.2">
      <c r="A766">
        <v>15.26</v>
      </c>
      <c r="B766">
        <v>20.175000000000001</v>
      </c>
      <c r="C766">
        <v>76</v>
      </c>
      <c r="D766">
        <v>123</v>
      </c>
      <c r="F766" s="102">
        <f t="shared" si="136"/>
        <v>76</v>
      </c>
    </row>
    <row r="767" spans="1:6" x14ac:dyDescent="0.2">
      <c r="A767">
        <v>15.28</v>
      </c>
      <c r="B767">
        <v>20.024000000000001</v>
      </c>
      <c r="C767">
        <v>70</v>
      </c>
      <c r="D767">
        <v>117</v>
      </c>
      <c r="F767" s="102">
        <f t="shared" si="136"/>
        <v>70</v>
      </c>
    </row>
    <row r="768" spans="1:6" x14ac:dyDescent="0.2">
      <c r="A768">
        <v>15.3</v>
      </c>
      <c r="B768">
        <v>19.512</v>
      </c>
      <c r="C768">
        <v>72</v>
      </c>
      <c r="D768">
        <v>115</v>
      </c>
      <c r="F768" s="102">
        <f t="shared" si="136"/>
        <v>72</v>
      </c>
    </row>
    <row r="769" spans="1:6" x14ac:dyDescent="0.2">
      <c r="A769">
        <v>15.32</v>
      </c>
      <c r="B769">
        <v>19.265999999999998</v>
      </c>
      <c r="C769">
        <v>74</v>
      </c>
      <c r="D769">
        <v>121</v>
      </c>
      <c r="F769" s="102">
        <f t="shared" si="136"/>
        <v>74</v>
      </c>
    </row>
    <row r="770" spans="1:6" x14ac:dyDescent="0.2">
      <c r="A770">
        <v>15.34</v>
      </c>
      <c r="B770">
        <v>19.058</v>
      </c>
      <c r="C770">
        <v>70</v>
      </c>
      <c r="D770">
        <v>120</v>
      </c>
      <c r="F770" s="102">
        <f t="shared" si="136"/>
        <v>70</v>
      </c>
    </row>
    <row r="771" spans="1:6" x14ac:dyDescent="0.2">
      <c r="A771">
        <v>15.36</v>
      </c>
      <c r="B771">
        <v>18.66</v>
      </c>
      <c r="C771">
        <v>69</v>
      </c>
      <c r="D771">
        <v>125</v>
      </c>
      <c r="F771" s="102">
        <f t="shared" si="136"/>
        <v>69</v>
      </c>
    </row>
    <row r="772" spans="1:6" x14ac:dyDescent="0.2">
      <c r="A772">
        <v>15.38</v>
      </c>
      <c r="B772">
        <v>18.338000000000001</v>
      </c>
      <c r="C772">
        <v>64</v>
      </c>
      <c r="D772">
        <v>127</v>
      </c>
      <c r="F772" s="102">
        <f t="shared" ref="F772:F835" si="137">IF(C772=0,1,ABS(C772))</f>
        <v>64</v>
      </c>
    </row>
    <row r="773" spans="1:6" x14ac:dyDescent="0.2">
      <c r="A773">
        <v>15.4</v>
      </c>
      <c r="B773">
        <v>17.920999999999999</v>
      </c>
      <c r="C773">
        <v>64</v>
      </c>
      <c r="D773">
        <v>126</v>
      </c>
      <c r="F773" s="102">
        <f t="shared" si="137"/>
        <v>64</v>
      </c>
    </row>
    <row r="774" spans="1:6" x14ac:dyDescent="0.2">
      <c r="A774">
        <v>15.42</v>
      </c>
      <c r="B774">
        <v>17.655999999999999</v>
      </c>
      <c r="C774">
        <v>63</v>
      </c>
      <c r="D774">
        <v>126</v>
      </c>
      <c r="F774" s="102">
        <f t="shared" si="137"/>
        <v>63</v>
      </c>
    </row>
    <row r="775" spans="1:6" x14ac:dyDescent="0.2">
      <c r="A775">
        <v>15.44</v>
      </c>
      <c r="B775">
        <v>17.504000000000001</v>
      </c>
      <c r="C775">
        <v>62</v>
      </c>
      <c r="D775">
        <v>134</v>
      </c>
      <c r="F775" s="102">
        <f t="shared" si="137"/>
        <v>62</v>
      </c>
    </row>
    <row r="776" spans="1:6" x14ac:dyDescent="0.2">
      <c r="A776">
        <v>15.46</v>
      </c>
      <c r="B776">
        <v>17.599</v>
      </c>
      <c r="C776">
        <v>64</v>
      </c>
      <c r="D776">
        <v>135</v>
      </c>
      <c r="F776" s="102">
        <f t="shared" si="137"/>
        <v>64</v>
      </c>
    </row>
    <row r="777" spans="1:6" x14ac:dyDescent="0.2">
      <c r="A777">
        <v>15.48</v>
      </c>
      <c r="B777">
        <v>18.053999999999998</v>
      </c>
      <c r="C777">
        <v>66</v>
      </c>
      <c r="D777">
        <v>131</v>
      </c>
      <c r="F777" s="102">
        <f t="shared" si="137"/>
        <v>66</v>
      </c>
    </row>
    <row r="778" spans="1:6" x14ac:dyDescent="0.2">
      <c r="A778">
        <v>15.5</v>
      </c>
      <c r="B778">
        <v>19.209</v>
      </c>
      <c r="C778">
        <v>65</v>
      </c>
      <c r="D778">
        <v>135</v>
      </c>
      <c r="F778" s="102">
        <f t="shared" si="137"/>
        <v>65</v>
      </c>
    </row>
    <row r="779" spans="1:6" x14ac:dyDescent="0.2">
      <c r="A779">
        <v>15.52</v>
      </c>
      <c r="B779">
        <v>19.815999999999999</v>
      </c>
      <c r="C779">
        <v>62</v>
      </c>
      <c r="D779">
        <v>141</v>
      </c>
      <c r="F779" s="102">
        <f t="shared" si="137"/>
        <v>62</v>
      </c>
    </row>
    <row r="780" spans="1:6" x14ac:dyDescent="0.2">
      <c r="A780">
        <v>15.54</v>
      </c>
      <c r="B780">
        <v>20.157</v>
      </c>
      <c r="C780">
        <v>61</v>
      </c>
      <c r="D780">
        <v>142</v>
      </c>
      <c r="F780" s="102">
        <f t="shared" si="137"/>
        <v>61</v>
      </c>
    </row>
    <row r="781" spans="1:6" x14ac:dyDescent="0.2">
      <c r="A781">
        <v>15.56</v>
      </c>
      <c r="B781">
        <v>19.190000000000001</v>
      </c>
      <c r="C781">
        <v>56</v>
      </c>
      <c r="D781">
        <v>142</v>
      </c>
      <c r="F781" s="102">
        <f t="shared" si="137"/>
        <v>56</v>
      </c>
    </row>
    <row r="782" spans="1:6" x14ac:dyDescent="0.2">
      <c r="A782">
        <v>15.58</v>
      </c>
      <c r="B782">
        <v>18.698</v>
      </c>
      <c r="C782">
        <v>58</v>
      </c>
      <c r="D782">
        <v>156</v>
      </c>
      <c r="F782" s="102">
        <f t="shared" si="137"/>
        <v>58</v>
      </c>
    </row>
    <row r="783" spans="1:6" x14ac:dyDescent="0.2">
      <c r="A783">
        <v>15.6</v>
      </c>
      <c r="B783">
        <v>18.091999999999999</v>
      </c>
      <c r="C783">
        <v>47</v>
      </c>
      <c r="D783">
        <v>156</v>
      </c>
      <c r="F783" s="102">
        <f t="shared" si="137"/>
        <v>47</v>
      </c>
    </row>
    <row r="784" spans="1:6" x14ac:dyDescent="0.2">
      <c r="A784">
        <v>15.62</v>
      </c>
      <c r="B784">
        <v>17.523</v>
      </c>
      <c r="C784">
        <v>36</v>
      </c>
      <c r="D784">
        <v>160</v>
      </c>
      <c r="F784" s="102">
        <f t="shared" si="137"/>
        <v>36</v>
      </c>
    </row>
    <row r="785" spans="1:6" x14ac:dyDescent="0.2">
      <c r="A785">
        <v>15.64</v>
      </c>
      <c r="B785">
        <v>15.098000000000001</v>
      </c>
      <c r="C785">
        <v>53</v>
      </c>
      <c r="D785">
        <v>161</v>
      </c>
      <c r="F785" s="102">
        <f t="shared" si="137"/>
        <v>53</v>
      </c>
    </row>
    <row r="786" spans="1:6" x14ac:dyDescent="0.2">
      <c r="A786">
        <v>15.66</v>
      </c>
      <c r="B786">
        <v>12.010999999999999</v>
      </c>
      <c r="C786">
        <v>94</v>
      </c>
      <c r="D786">
        <v>119</v>
      </c>
      <c r="F786" s="102">
        <f t="shared" si="137"/>
        <v>94</v>
      </c>
    </row>
    <row r="787" spans="1:6" x14ac:dyDescent="0.2">
      <c r="A787">
        <v>15.68</v>
      </c>
      <c r="B787">
        <v>11.973000000000001</v>
      </c>
      <c r="C787">
        <v>106</v>
      </c>
      <c r="D787">
        <v>105</v>
      </c>
      <c r="F787" s="102">
        <f t="shared" si="137"/>
        <v>106</v>
      </c>
    </row>
    <row r="788" spans="1:6" x14ac:dyDescent="0.2">
      <c r="A788">
        <v>15.7</v>
      </c>
      <c r="B788">
        <v>10.192</v>
      </c>
      <c r="C788">
        <v>105</v>
      </c>
      <c r="D788">
        <v>102</v>
      </c>
      <c r="F788" s="102">
        <f t="shared" si="137"/>
        <v>105</v>
      </c>
    </row>
    <row r="789" spans="1:6" x14ac:dyDescent="0.2">
      <c r="A789">
        <v>15.72</v>
      </c>
      <c r="B789">
        <v>5.2290000000000001</v>
      </c>
      <c r="C789">
        <v>76</v>
      </c>
      <c r="D789">
        <v>112</v>
      </c>
      <c r="F789" s="102">
        <f t="shared" si="137"/>
        <v>76</v>
      </c>
    </row>
    <row r="790" spans="1:6" x14ac:dyDescent="0.2">
      <c r="A790">
        <v>15.74</v>
      </c>
      <c r="B790">
        <v>3.8839999999999999</v>
      </c>
      <c r="C790">
        <v>69</v>
      </c>
      <c r="D790">
        <v>158</v>
      </c>
      <c r="F790" s="102">
        <f t="shared" si="137"/>
        <v>69</v>
      </c>
    </row>
    <row r="791" spans="1:6" x14ac:dyDescent="0.2">
      <c r="A791">
        <v>15.76</v>
      </c>
      <c r="B791">
        <v>2.3490000000000002</v>
      </c>
      <c r="C791">
        <v>73</v>
      </c>
      <c r="D791">
        <v>235</v>
      </c>
      <c r="F791" s="102">
        <f t="shared" si="137"/>
        <v>73</v>
      </c>
    </row>
    <row r="792" spans="1:6" x14ac:dyDescent="0.2">
      <c r="A792">
        <v>15.78</v>
      </c>
      <c r="B792">
        <v>1.9890000000000001</v>
      </c>
      <c r="C792">
        <v>76</v>
      </c>
      <c r="D792">
        <v>318</v>
      </c>
      <c r="F792" s="102">
        <f t="shared" si="137"/>
        <v>76</v>
      </c>
    </row>
    <row r="793" spans="1:6" x14ac:dyDescent="0.2">
      <c r="A793">
        <v>15.8</v>
      </c>
      <c r="B793">
        <v>1.913</v>
      </c>
      <c r="C793">
        <v>68</v>
      </c>
      <c r="D793">
        <v>587</v>
      </c>
      <c r="F793" s="102">
        <f t="shared" si="137"/>
        <v>68</v>
      </c>
    </row>
    <row r="794" spans="1:6" x14ac:dyDescent="0.2">
      <c r="A794">
        <v>15.82</v>
      </c>
      <c r="B794">
        <v>1.9319999999999999</v>
      </c>
      <c r="C794">
        <v>68</v>
      </c>
      <c r="D794">
        <v>583</v>
      </c>
      <c r="F794" s="102">
        <f t="shared" si="137"/>
        <v>68</v>
      </c>
    </row>
    <row r="795" spans="1:6" x14ac:dyDescent="0.2">
      <c r="A795">
        <v>15.84</v>
      </c>
      <c r="B795">
        <v>1.9319999999999999</v>
      </c>
      <c r="C795">
        <v>69</v>
      </c>
      <c r="D795">
        <v>667</v>
      </c>
      <c r="F795" s="102">
        <f t="shared" si="137"/>
        <v>69</v>
      </c>
    </row>
    <row r="796" spans="1:6" x14ac:dyDescent="0.2">
      <c r="A796">
        <v>15.86</v>
      </c>
      <c r="B796">
        <v>1.9890000000000001</v>
      </c>
      <c r="C796">
        <v>62</v>
      </c>
      <c r="D796">
        <v>759</v>
      </c>
      <c r="F796" s="102">
        <f t="shared" si="137"/>
        <v>62</v>
      </c>
    </row>
    <row r="797" spans="1:6" x14ac:dyDescent="0.2">
      <c r="A797">
        <v>15.88</v>
      </c>
      <c r="B797">
        <v>2.008</v>
      </c>
      <c r="C797">
        <v>48</v>
      </c>
      <c r="D797">
        <v>813</v>
      </c>
      <c r="F797" s="102">
        <f t="shared" si="137"/>
        <v>48</v>
      </c>
    </row>
    <row r="798" spans="1:6" x14ac:dyDescent="0.2">
      <c r="A798">
        <v>15.9</v>
      </c>
      <c r="B798">
        <v>1.97</v>
      </c>
      <c r="C798">
        <v>36</v>
      </c>
      <c r="D798">
        <v>866</v>
      </c>
      <c r="F798" s="102">
        <f t="shared" si="137"/>
        <v>36</v>
      </c>
    </row>
    <row r="799" spans="1:6" x14ac:dyDescent="0.2">
      <c r="A799">
        <v>15.92</v>
      </c>
      <c r="B799">
        <v>1.9890000000000001</v>
      </c>
      <c r="C799">
        <v>26</v>
      </c>
      <c r="D799">
        <v>1005</v>
      </c>
      <c r="F799" s="102">
        <f t="shared" si="137"/>
        <v>26</v>
      </c>
    </row>
    <row r="800" spans="1:6" x14ac:dyDescent="0.2">
      <c r="A800">
        <v>15.94</v>
      </c>
      <c r="B800">
        <v>2.2160000000000002</v>
      </c>
      <c r="C800">
        <v>29</v>
      </c>
      <c r="D800">
        <v>1053</v>
      </c>
      <c r="F800" s="102">
        <f t="shared" si="137"/>
        <v>29</v>
      </c>
    </row>
    <row r="801" spans="1:6" x14ac:dyDescent="0.2">
      <c r="A801">
        <v>15.96</v>
      </c>
      <c r="B801">
        <v>2.2730000000000001</v>
      </c>
      <c r="C801">
        <v>36</v>
      </c>
      <c r="D801">
        <v>1076</v>
      </c>
      <c r="F801" s="102">
        <f t="shared" si="137"/>
        <v>36</v>
      </c>
    </row>
    <row r="802" spans="1:6" x14ac:dyDescent="0.2">
      <c r="A802">
        <v>15.98</v>
      </c>
      <c r="B802">
        <v>2.254</v>
      </c>
      <c r="C802">
        <v>47</v>
      </c>
      <c r="D802">
        <v>1079</v>
      </c>
      <c r="F802" s="102">
        <f t="shared" si="137"/>
        <v>47</v>
      </c>
    </row>
    <row r="803" spans="1:6" x14ac:dyDescent="0.2">
      <c r="A803">
        <v>16</v>
      </c>
      <c r="B803">
        <v>2.16</v>
      </c>
      <c r="C803">
        <v>51</v>
      </c>
      <c r="D803">
        <v>1167</v>
      </c>
      <c r="F803" s="102">
        <f t="shared" si="137"/>
        <v>51</v>
      </c>
    </row>
    <row r="804" spans="1:6" x14ac:dyDescent="0.2">
      <c r="A804">
        <v>16.02</v>
      </c>
      <c r="B804">
        <v>2.1789999999999998</v>
      </c>
      <c r="C804">
        <v>50</v>
      </c>
      <c r="D804">
        <v>1255</v>
      </c>
      <c r="F804" s="102">
        <f t="shared" si="137"/>
        <v>50</v>
      </c>
    </row>
    <row r="805" spans="1:6" x14ac:dyDescent="0.2">
      <c r="A805">
        <v>16.04</v>
      </c>
      <c r="B805">
        <v>2.1789999999999998</v>
      </c>
      <c r="C805">
        <v>49</v>
      </c>
      <c r="D805">
        <v>1281</v>
      </c>
      <c r="F805" s="102">
        <f t="shared" si="137"/>
        <v>49</v>
      </c>
    </row>
    <row r="806" spans="1:6" x14ac:dyDescent="0.2">
      <c r="A806">
        <v>16.059999999999999</v>
      </c>
      <c r="B806">
        <v>2.2160000000000002</v>
      </c>
      <c r="C806">
        <v>49</v>
      </c>
      <c r="D806">
        <v>1324</v>
      </c>
      <c r="F806" s="102">
        <f t="shared" si="137"/>
        <v>49</v>
      </c>
    </row>
    <row r="807" spans="1:6" x14ac:dyDescent="0.2">
      <c r="A807">
        <v>16.079999999999998</v>
      </c>
      <c r="B807">
        <v>2.2730000000000001</v>
      </c>
      <c r="C807">
        <v>48</v>
      </c>
      <c r="D807">
        <v>1361</v>
      </c>
      <c r="F807" s="102">
        <f t="shared" si="137"/>
        <v>48</v>
      </c>
    </row>
    <row r="808" spans="1:6" x14ac:dyDescent="0.2">
      <c r="A808">
        <v>16.100000000000001</v>
      </c>
      <c r="B808">
        <v>2.3109999999999999</v>
      </c>
      <c r="C808">
        <v>48</v>
      </c>
      <c r="D808">
        <v>1378</v>
      </c>
      <c r="F808" s="102">
        <f t="shared" si="137"/>
        <v>48</v>
      </c>
    </row>
    <row r="809" spans="1:6" x14ac:dyDescent="0.2">
      <c r="A809">
        <v>16.12</v>
      </c>
      <c r="B809">
        <v>2.254</v>
      </c>
      <c r="C809">
        <v>54</v>
      </c>
      <c r="D809">
        <v>1452</v>
      </c>
      <c r="F809" s="102">
        <f t="shared" si="137"/>
        <v>54</v>
      </c>
    </row>
    <row r="810" spans="1:6" x14ac:dyDescent="0.2">
      <c r="A810">
        <v>16.14</v>
      </c>
      <c r="B810">
        <v>2.3109999999999999</v>
      </c>
      <c r="C810">
        <v>60</v>
      </c>
      <c r="D810">
        <v>1531</v>
      </c>
      <c r="F810" s="102">
        <f t="shared" si="137"/>
        <v>60</v>
      </c>
    </row>
    <row r="811" spans="1:6" x14ac:dyDescent="0.2">
      <c r="A811">
        <v>16.16</v>
      </c>
      <c r="B811">
        <v>2.3490000000000002</v>
      </c>
      <c r="C811">
        <v>62</v>
      </c>
      <c r="D811">
        <v>1568</v>
      </c>
      <c r="F811" s="102">
        <f t="shared" si="137"/>
        <v>62</v>
      </c>
    </row>
    <row r="812" spans="1:6" x14ac:dyDescent="0.2">
      <c r="A812">
        <v>16.18</v>
      </c>
      <c r="B812">
        <v>2.2919999999999998</v>
      </c>
      <c r="C812">
        <v>63</v>
      </c>
      <c r="D812">
        <v>1599</v>
      </c>
      <c r="F812" s="102">
        <f t="shared" si="137"/>
        <v>63</v>
      </c>
    </row>
    <row r="813" spans="1:6" x14ac:dyDescent="0.2">
      <c r="A813">
        <v>16.2</v>
      </c>
      <c r="B813">
        <v>2.2730000000000001</v>
      </c>
      <c r="C813">
        <v>68</v>
      </c>
      <c r="D813">
        <v>1685</v>
      </c>
      <c r="F813" s="102">
        <f t="shared" si="137"/>
        <v>68</v>
      </c>
    </row>
    <row r="814" spans="1:6" x14ac:dyDescent="0.2">
      <c r="A814">
        <v>16.22</v>
      </c>
      <c r="B814">
        <v>2.444</v>
      </c>
      <c r="C814">
        <v>28</v>
      </c>
      <c r="D814">
        <v>1415</v>
      </c>
      <c r="F814" s="102">
        <f t="shared" si="137"/>
        <v>28</v>
      </c>
    </row>
    <row r="815" spans="1:6" x14ac:dyDescent="0.2">
      <c r="A815">
        <v>16.239999999999998</v>
      </c>
      <c r="B815">
        <v>2.4249999999999998</v>
      </c>
      <c r="C815">
        <v>78</v>
      </c>
      <c r="D815">
        <v>1752</v>
      </c>
      <c r="F815" s="102">
        <f t="shared" si="137"/>
        <v>78</v>
      </c>
    </row>
    <row r="816" spans="1:6" x14ac:dyDescent="0.2">
      <c r="A816">
        <v>16.260000000000002</v>
      </c>
      <c r="B816">
        <v>2.4249999999999998</v>
      </c>
      <c r="C816">
        <v>78</v>
      </c>
      <c r="D816">
        <v>1787</v>
      </c>
      <c r="F816" s="102">
        <f t="shared" si="137"/>
        <v>78</v>
      </c>
    </row>
    <row r="817" spans="1:6" x14ac:dyDescent="0.2">
      <c r="A817">
        <v>16.28</v>
      </c>
      <c r="B817">
        <v>2.4249999999999998</v>
      </c>
      <c r="C817">
        <v>81</v>
      </c>
      <c r="D817">
        <v>1802</v>
      </c>
      <c r="F817" s="102">
        <f t="shared" si="137"/>
        <v>81</v>
      </c>
    </row>
    <row r="818" spans="1:6" x14ac:dyDescent="0.2">
      <c r="A818">
        <v>16.3</v>
      </c>
      <c r="B818">
        <v>2.4249999999999998</v>
      </c>
      <c r="C818">
        <v>83</v>
      </c>
      <c r="D818">
        <v>1896</v>
      </c>
      <c r="F818" s="102">
        <f t="shared" si="137"/>
        <v>83</v>
      </c>
    </row>
    <row r="819" spans="1:6" x14ac:dyDescent="0.2">
      <c r="A819">
        <v>16.32</v>
      </c>
      <c r="B819">
        <v>2.4060000000000001</v>
      </c>
      <c r="C819">
        <v>82</v>
      </c>
      <c r="D819">
        <v>1878</v>
      </c>
      <c r="F819" s="102">
        <f t="shared" si="137"/>
        <v>82</v>
      </c>
    </row>
    <row r="820" spans="1:6" x14ac:dyDescent="0.2">
      <c r="A820">
        <v>16.34</v>
      </c>
      <c r="B820">
        <v>2.33</v>
      </c>
      <c r="C820">
        <v>79</v>
      </c>
      <c r="D820">
        <v>1882</v>
      </c>
      <c r="F820" s="102">
        <f t="shared" si="137"/>
        <v>79</v>
      </c>
    </row>
    <row r="821" spans="1:6" x14ac:dyDescent="0.2">
      <c r="A821">
        <v>16.36</v>
      </c>
      <c r="B821">
        <v>2.254</v>
      </c>
      <c r="C821">
        <v>80</v>
      </c>
      <c r="D821">
        <v>1947</v>
      </c>
      <c r="F821" s="102">
        <f t="shared" si="137"/>
        <v>80</v>
      </c>
    </row>
    <row r="822" spans="1:6" x14ac:dyDescent="0.2">
      <c r="A822">
        <v>16.38</v>
      </c>
      <c r="B822">
        <v>2.5390000000000001</v>
      </c>
      <c r="C822">
        <v>74</v>
      </c>
      <c r="D822">
        <v>1916</v>
      </c>
      <c r="F822" s="102">
        <f t="shared" si="137"/>
        <v>74</v>
      </c>
    </row>
    <row r="823" spans="1:6" x14ac:dyDescent="0.2">
      <c r="A823">
        <v>16.399999999999999</v>
      </c>
      <c r="B823">
        <v>2.52</v>
      </c>
      <c r="C823">
        <v>75</v>
      </c>
      <c r="D823">
        <v>1998</v>
      </c>
      <c r="F823" s="102">
        <f t="shared" si="137"/>
        <v>75</v>
      </c>
    </row>
    <row r="824" spans="1:6" x14ac:dyDescent="0.2">
      <c r="A824">
        <v>16.420000000000002</v>
      </c>
      <c r="B824">
        <v>2.5760000000000001</v>
      </c>
      <c r="C824">
        <v>76</v>
      </c>
      <c r="D824">
        <v>1993</v>
      </c>
      <c r="F824" s="102">
        <f t="shared" si="137"/>
        <v>76</v>
      </c>
    </row>
    <row r="825" spans="1:6" x14ac:dyDescent="0.2">
      <c r="A825">
        <v>16.440000000000001</v>
      </c>
      <c r="B825">
        <v>2.5569999999999999</v>
      </c>
      <c r="C825">
        <v>76</v>
      </c>
      <c r="D825">
        <v>2006</v>
      </c>
      <c r="F825" s="102">
        <f t="shared" si="137"/>
        <v>76</v>
      </c>
    </row>
    <row r="826" spans="1:6" x14ac:dyDescent="0.2">
      <c r="A826">
        <v>16.46</v>
      </c>
      <c r="B826">
        <v>2.52</v>
      </c>
      <c r="C826">
        <v>76</v>
      </c>
      <c r="D826">
        <v>2069</v>
      </c>
      <c r="F826" s="102">
        <f t="shared" si="137"/>
        <v>76</v>
      </c>
    </row>
    <row r="827" spans="1:6" x14ac:dyDescent="0.2">
      <c r="A827">
        <v>16.48</v>
      </c>
      <c r="B827">
        <v>2.387</v>
      </c>
      <c r="C827">
        <v>76</v>
      </c>
      <c r="D827">
        <v>2064</v>
      </c>
      <c r="F827" s="102">
        <f t="shared" si="137"/>
        <v>76</v>
      </c>
    </row>
    <row r="828" spans="1:6" x14ac:dyDescent="0.2">
      <c r="A828">
        <v>16.5</v>
      </c>
      <c r="B828">
        <v>2.3490000000000002</v>
      </c>
      <c r="C828">
        <v>74</v>
      </c>
      <c r="D828">
        <v>2054</v>
      </c>
      <c r="F828" s="102">
        <f t="shared" si="137"/>
        <v>74</v>
      </c>
    </row>
    <row r="829" spans="1:6" x14ac:dyDescent="0.2">
      <c r="A829">
        <v>16.52</v>
      </c>
      <c r="B829">
        <v>2.3490000000000002</v>
      </c>
      <c r="C829">
        <v>70</v>
      </c>
      <c r="D829">
        <v>2069</v>
      </c>
      <c r="F829" s="102">
        <f t="shared" si="137"/>
        <v>70</v>
      </c>
    </row>
    <row r="830" spans="1:6" x14ac:dyDescent="0.2">
      <c r="A830">
        <v>16.54</v>
      </c>
      <c r="B830">
        <v>2.387</v>
      </c>
      <c r="C830">
        <v>70</v>
      </c>
      <c r="D830">
        <v>2043</v>
      </c>
      <c r="F830" s="102">
        <f t="shared" si="137"/>
        <v>70</v>
      </c>
    </row>
    <row r="831" spans="1:6" x14ac:dyDescent="0.2">
      <c r="A831">
        <v>16.559999999999999</v>
      </c>
      <c r="B831">
        <v>2.387</v>
      </c>
      <c r="C831">
        <v>71</v>
      </c>
      <c r="D831">
        <v>1996</v>
      </c>
      <c r="F831" s="102">
        <f t="shared" si="137"/>
        <v>71</v>
      </c>
    </row>
    <row r="832" spans="1:6" x14ac:dyDescent="0.2">
      <c r="A832">
        <v>16.579999999999998</v>
      </c>
      <c r="B832">
        <v>2.4060000000000001</v>
      </c>
      <c r="C832">
        <v>71</v>
      </c>
      <c r="D832">
        <v>1997</v>
      </c>
      <c r="F832" s="102">
        <f t="shared" si="137"/>
        <v>71</v>
      </c>
    </row>
    <row r="833" spans="1:6" x14ac:dyDescent="0.2">
      <c r="A833">
        <v>16.600000000000001</v>
      </c>
      <c r="B833">
        <v>2.4249999999999998</v>
      </c>
      <c r="C833">
        <v>74</v>
      </c>
      <c r="D833">
        <v>2061</v>
      </c>
      <c r="F833" s="102">
        <f t="shared" si="137"/>
        <v>74</v>
      </c>
    </row>
    <row r="834" spans="1:6" x14ac:dyDescent="0.2">
      <c r="A834">
        <v>16.62</v>
      </c>
      <c r="B834">
        <v>2.3679999999999999</v>
      </c>
      <c r="C834">
        <v>79</v>
      </c>
      <c r="D834">
        <v>2093</v>
      </c>
      <c r="F834" s="102">
        <f t="shared" si="137"/>
        <v>79</v>
      </c>
    </row>
    <row r="835" spans="1:6" x14ac:dyDescent="0.2">
      <c r="A835">
        <v>16.64</v>
      </c>
      <c r="B835">
        <v>2.3109999999999999</v>
      </c>
      <c r="C835">
        <v>79</v>
      </c>
      <c r="D835">
        <v>2081</v>
      </c>
      <c r="F835" s="102">
        <f t="shared" si="137"/>
        <v>79</v>
      </c>
    </row>
    <row r="836" spans="1:6" x14ac:dyDescent="0.2">
      <c r="A836">
        <v>16.66</v>
      </c>
      <c r="B836">
        <v>2.444</v>
      </c>
      <c r="C836">
        <v>76</v>
      </c>
      <c r="D836">
        <v>2062</v>
      </c>
      <c r="F836" s="102">
        <f t="shared" ref="F836:F899" si="138">IF(C836=0,1,ABS(C836))</f>
        <v>76</v>
      </c>
    </row>
    <row r="837" spans="1:6" x14ac:dyDescent="0.2">
      <c r="A837">
        <v>16.68</v>
      </c>
      <c r="B837">
        <v>2.5009999999999999</v>
      </c>
      <c r="C837">
        <v>75</v>
      </c>
      <c r="D837">
        <v>2158</v>
      </c>
      <c r="F837" s="102">
        <f t="shared" si="138"/>
        <v>75</v>
      </c>
    </row>
    <row r="838" spans="1:6" x14ac:dyDescent="0.2">
      <c r="A838">
        <v>16.7</v>
      </c>
      <c r="B838">
        <v>2.5390000000000001</v>
      </c>
      <c r="C838">
        <v>77</v>
      </c>
      <c r="D838">
        <v>2188</v>
      </c>
      <c r="F838" s="102">
        <f t="shared" si="138"/>
        <v>77</v>
      </c>
    </row>
    <row r="839" spans="1:6" x14ac:dyDescent="0.2">
      <c r="A839">
        <v>16.72</v>
      </c>
      <c r="B839">
        <v>2.5760000000000001</v>
      </c>
      <c r="C839">
        <v>78</v>
      </c>
      <c r="D839">
        <v>2192</v>
      </c>
      <c r="F839" s="102">
        <f t="shared" si="138"/>
        <v>78</v>
      </c>
    </row>
    <row r="840" spans="1:6" x14ac:dyDescent="0.2">
      <c r="A840">
        <v>16.739999999999998</v>
      </c>
      <c r="B840">
        <v>2.633</v>
      </c>
      <c r="C840">
        <v>80</v>
      </c>
      <c r="D840">
        <v>2131</v>
      </c>
      <c r="F840" s="102">
        <f t="shared" si="138"/>
        <v>80</v>
      </c>
    </row>
    <row r="841" spans="1:6" x14ac:dyDescent="0.2">
      <c r="A841">
        <v>16.760000000000002</v>
      </c>
      <c r="B841">
        <v>2.7090000000000001</v>
      </c>
      <c r="C841">
        <v>82</v>
      </c>
      <c r="D841">
        <v>2145</v>
      </c>
      <c r="F841" s="102">
        <f t="shared" si="138"/>
        <v>82</v>
      </c>
    </row>
    <row r="842" spans="1:6" x14ac:dyDescent="0.2">
      <c r="A842">
        <v>16.78</v>
      </c>
      <c r="B842">
        <v>2.7469999999999999</v>
      </c>
      <c r="C842">
        <v>82</v>
      </c>
      <c r="D842">
        <v>2220</v>
      </c>
      <c r="F842" s="102">
        <f t="shared" si="138"/>
        <v>82</v>
      </c>
    </row>
    <row r="843" spans="1:6" x14ac:dyDescent="0.2">
      <c r="A843">
        <v>16.8</v>
      </c>
      <c r="B843">
        <v>2.766</v>
      </c>
      <c r="C843">
        <v>82</v>
      </c>
      <c r="D843">
        <v>2215</v>
      </c>
      <c r="F843" s="102">
        <f t="shared" si="138"/>
        <v>82</v>
      </c>
    </row>
    <row r="844" spans="1:6" x14ac:dyDescent="0.2">
      <c r="A844">
        <v>16.82</v>
      </c>
      <c r="B844">
        <v>2.8420000000000001</v>
      </c>
      <c r="C844">
        <v>82</v>
      </c>
      <c r="D844">
        <v>2169</v>
      </c>
      <c r="F844" s="102">
        <f t="shared" si="138"/>
        <v>82</v>
      </c>
    </row>
    <row r="845" spans="1:6" x14ac:dyDescent="0.2">
      <c r="A845">
        <v>16.84</v>
      </c>
      <c r="B845">
        <v>2.8420000000000001</v>
      </c>
      <c r="C845">
        <v>84</v>
      </c>
      <c r="D845">
        <v>2160</v>
      </c>
      <c r="F845" s="102">
        <f t="shared" si="138"/>
        <v>84</v>
      </c>
    </row>
    <row r="846" spans="1:6" x14ac:dyDescent="0.2">
      <c r="A846">
        <v>16.86</v>
      </c>
      <c r="B846">
        <v>2.8610000000000002</v>
      </c>
      <c r="C846">
        <v>87</v>
      </c>
      <c r="D846">
        <v>2211</v>
      </c>
      <c r="F846" s="102">
        <f t="shared" si="138"/>
        <v>87</v>
      </c>
    </row>
    <row r="847" spans="1:6" x14ac:dyDescent="0.2">
      <c r="A847">
        <v>16.88</v>
      </c>
      <c r="B847">
        <v>2.7850000000000001</v>
      </c>
      <c r="C847">
        <v>88</v>
      </c>
      <c r="D847">
        <v>2233</v>
      </c>
      <c r="F847" s="102">
        <f t="shared" si="138"/>
        <v>88</v>
      </c>
    </row>
    <row r="848" spans="1:6" x14ac:dyDescent="0.2">
      <c r="A848">
        <v>16.899999999999999</v>
      </c>
      <c r="B848">
        <v>2.7850000000000001</v>
      </c>
      <c r="C848">
        <v>90</v>
      </c>
      <c r="D848">
        <v>2256</v>
      </c>
      <c r="F848" s="102">
        <f t="shared" si="138"/>
        <v>90</v>
      </c>
    </row>
    <row r="849" spans="1:6" x14ac:dyDescent="0.2">
      <c r="A849">
        <v>16.920000000000002</v>
      </c>
      <c r="B849">
        <v>2.88</v>
      </c>
      <c r="C849">
        <v>90</v>
      </c>
      <c r="D849">
        <v>2221</v>
      </c>
      <c r="F849" s="102">
        <f t="shared" si="138"/>
        <v>90</v>
      </c>
    </row>
    <row r="850" spans="1:6" x14ac:dyDescent="0.2">
      <c r="A850">
        <v>16.940000000000001</v>
      </c>
      <c r="B850">
        <v>3.069</v>
      </c>
      <c r="C850">
        <v>89</v>
      </c>
      <c r="D850">
        <v>2199</v>
      </c>
      <c r="F850" s="102">
        <f t="shared" si="138"/>
        <v>89</v>
      </c>
    </row>
    <row r="851" spans="1:6" x14ac:dyDescent="0.2">
      <c r="A851">
        <v>16.96</v>
      </c>
      <c r="B851">
        <v>3.1640000000000001</v>
      </c>
      <c r="C851">
        <v>86</v>
      </c>
      <c r="D851">
        <v>1860</v>
      </c>
      <c r="F851" s="102">
        <f t="shared" si="138"/>
        <v>86</v>
      </c>
    </row>
    <row r="852" spans="1:6" x14ac:dyDescent="0.2">
      <c r="A852">
        <v>16.98</v>
      </c>
      <c r="B852">
        <v>2.9359999999999999</v>
      </c>
      <c r="C852">
        <v>89</v>
      </c>
      <c r="D852">
        <v>1949</v>
      </c>
      <c r="F852" s="102">
        <f t="shared" si="138"/>
        <v>89</v>
      </c>
    </row>
    <row r="853" spans="1:6" x14ac:dyDescent="0.2">
      <c r="A853">
        <v>17</v>
      </c>
      <c r="B853">
        <v>3.05</v>
      </c>
      <c r="C853">
        <v>96</v>
      </c>
      <c r="D853">
        <v>2110</v>
      </c>
      <c r="F853" s="102">
        <f t="shared" si="138"/>
        <v>96</v>
      </c>
    </row>
    <row r="854" spans="1:6" x14ac:dyDescent="0.2">
      <c r="A854">
        <v>17.02</v>
      </c>
      <c r="B854">
        <v>3.05</v>
      </c>
      <c r="C854">
        <v>98</v>
      </c>
      <c r="D854">
        <v>2061</v>
      </c>
      <c r="F854" s="102">
        <f t="shared" si="138"/>
        <v>98</v>
      </c>
    </row>
    <row r="855" spans="1:6" x14ac:dyDescent="0.2">
      <c r="A855">
        <v>17.04</v>
      </c>
      <c r="B855">
        <v>3.012</v>
      </c>
      <c r="C855">
        <v>101</v>
      </c>
      <c r="D855">
        <v>2083</v>
      </c>
      <c r="F855" s="102">
        <f t="shared" si="138"/>
        <v>101</v>
      </c>
    </row>
    <row r="856" spans="1:6" x14ac:dyDescent="0.2">
      <c r="A856">
        <v>17.059999999999999</v>
      </c>
      <c r="B856">
        <v>2.9550000000000001</v>
      </c>
      <c r="C856">
        <v>102</v>
      </c>
      <c r="D856">
        <v>2198</v>
      </c>
      <c r="F856" s="102">
        <f t="shared" si="138"/>
        <v>102</v>
      </c>
    </row>
    <row r="857" spans="1:6" x14ac:dyDescent="0.2">
      <c r="A857">
        <v>17.079999999999998</v>
      </c>
      <c r="B857">
        <v>2.88</v>
      </c>
      <c r="C857">
        <v>102</v>
      </c>
      <c r="D857">
        <v>2201</v>
      </c>
      <c r="F857" s="102">
        <f t="shared" si="138"/>
        <v>102</v>
      </c>
    </row>
    <row r="858" spans="1:6" x14ac:dyDescent="0.2">
      <c r="A858">
        <v>17.100000000000001</v>
      </c>
      <c r="B858">
        <v>2.8420000000000001</v>
      </c>
      <c r="C858">
        <v>98</v>
      </c>
      <c r="D858">
        <v>2195</v>
      </c>
      <c r="F858" s="102">
        <f t="shared" si="138"/>
        <v>98</v>
      </c>
    </row>
    <row r="859" spans="1:6" x14ac:dyDescent="0.2">
      <c r="A859">
        <v>17.12</v>
      </c>
      <c r="B859">
        <v>2.8420000000000001</v>
      </c>
      <c r="C859">
        <v>94</v>
      </c>
      <c r="D859">
        <v>2205</v>
      </c>
      <c r="F859" s="102">
        <f t="shared" si="138"/>
        <v>94</v>
      </c>
    </row>
    <row r="860" spans="1:6" x14ac:dyDescent="0.2">
      <c r="A860">
        <v>17.14</v>
      </c>
      <c r="B860">
        <v>2.8610000000000002</v>
      </c>
      <c r="C860">
        <v>92</v>
      </c>
      <c r="D860">
        <v>2218</v>
      </c>
      <c r="F860" s="102">
        <f t="shared" si="138"/>
        <v>92</v>
      </c>
    </row>
    <row r="861" spans="1:6" x14ac:dyDescent="0.2">
      <c r="A861">
        <v>17.16</v>
      </c>
      <c r="B861">
        <v>2.8039999999999998</v>
      </c>
      <c r="C861">
        <v>87</v>
      </c>
      <c r="D861">
        <v>2213</v>
      </c>
      <c r="F861" s="102">
        <f t="shared" si="138"/>
        <v>87</v>
      </c>
    </row>
    <row r="862" spans="1:6" x14ac:dyDescent="0.2">
      <c r="A862">
        <v>17.18</v>
      </c>
      <c r="B862">
        <v>2.823</v>
      </c>
      <c r="C862">
        <v>75</v>
      </c>
      <c r="D862">
        <v>2194</v>
      </c>
      <c r="F862" s="102">
        <f t="shared" si="138"/>
        <v>75</v>
      </c>
    </row>
    <row r="863" spans="1:6" x14ac:dyDescent="0.2">
      <c r="A863">
        <v>17.2</v>
      </c>
      <c r="B863">
        <v>2.7850000000000001</v>
      </c>
      <c r="C863">
        <v>71</v>
      </c>
      <c r="D863">
        <v>2189</v>
      </c>
      <c r="F863" s="102">
        <f t="shared" si="138"/>
        <v>71</v>
      </c>
    </row>
    <row r="864" spans="1:6" x14ac:dyDescent="0.2">
      <c r="A864">
        <v>17.22</v>
      </c>
      <c r="B864">
        <v>2.8610000000000002</v>
      </c>
      <c r="C864">
        <v>86</v>
      </c>
      <c r="D864">
        <v>1292</v>
      </c>
      <c r="F864" s="102">
        <f t="shared" si="138"/>
        <v>86</v>
      </c>
    </row>
    <row r="865" spans="1:6" x14ac:dyDescent="0.2">
      <c r="A865">
        <v>17.239999999999998</v>
      </c>
      <c r="B865">
        <v>3.2389999999999999</v>
      </c>
      <c r="C865">
        <v>89</v>
      </c>
      <c r="D865">
        <v>1599</v>
      </c>
      <c r="F865" s="102">
        <f t="shared" si="138"/>
        <v>89</v>
      </c>
    </row>
    <row r="866" spans="1:6" x14ac:dyDescent="0.2">
      <c r="A866">
        <v>17.260000000000002</v>
      </c>
      <c r="B866">
        <v>3.012</v>
      </c>
      <c r="C866">
        <v>88</v>
      </c>
      <c r="D866">
        <v>1776</v>
      </c>
      <c r="F866" s="102">
        <f t="shared" si="138"/>
        <v>88</v>
      </c>
    </row>
    <row r="867" spans="1:6" x14ac:dyDescent="0.2">
      <c r="A867">
        <v>17.28</v>
      </c>
      <c r="B867">
        <v>2.9550000000000001</v>
      </c>
      <c r="C867">
        <v>85</v>
      </c>
      <c r="D867">
        <v>1940</v>
      </c>
      <c r="F867" s="102">
        <f t="shared" si="138"/>
        <v>85</v>
      </c>
    </row>
    <row r="868" spans="1:6" x14ac:dyDescent="0.2">
      <c r="A868">
        <v>17.3</v>
      </c>
      <c r="B868">
        <v>3.0310000000000001</v>
      </c>
      <c r="C868">
        <v>81</v>
      </c>
      <c r="D868">
        <v>2000</v>
      </c>
      <c r="F868" s="102">
        <f t="shared" si="138"/>
        <v>81</v>
      </c>
    </row>
    <row r="869" spans="1:6" x14ac:dyDescent="0.2">
      <c r="A869">
        <v>17.32</v>
      </c>
      <c r="B869">
        <v>3.0310000000000001</v>
      </c>
      <c r="C869">
        <v>78</v>
      </c>
      <c r="D869">
        <v>2128</v>
      </c>
      <c r="F869" s="102">
        <f t="shared" si="138"/>
        <v>78</v>
      </c>
    </row>
    <row r="870" spans="1:6" x14ac:dyDescent="0.2">
      <c r="A870">
        <v>17.34</v>
      </c>
      <c r="B870">
        <v>3.05</v>
      </c>
      <c r="C870">
        <v>76</v>
      </c>
      <c r="D870">
        <v>2179</v>
      </c>
      <c r="F870" s="102">
        <f t="shared" si="138"/>
        <v>76</v>
      </c>
    </row>
    <row r="871" spans="1:6" x14ac:dyDescent="0.2">
      <c r="A871">
        <v>17.36</v>
      </c>
      <c r="B871">
        <v>3.1070000000000002</v>
      </c>
      <c r="C871">
        <v>74</v>
      </c>
      <c r="D871">
        <v>2181</v>
      </c>
      <c r="F871" s="102">
        <f t="shared" si="138"/>
        <v>74</v>
      </c>
    </row>
    <row r="872" spans="1:6" x14ac:dyDescent="0.2">
      <c r="A872">
        <v>17.38</v>
      </c>
      <c r="B872">
        <v>3.0880000000000001</v>
      </c>
      <c r="C872">
        <v>73</v>
      </c>
      <c r="D872">
        <v>2145</v>
      </c>
      <c r="F872" s="102">
        <f t="shared" si="138"/>
        <v>73</v>
      </c>
    </row>
    <row r="873" spans="1:6" x14ac:dyDescent="0.2">
      <c r="A873">
        <v>17.399999999999999</v>
      </c>
      <c r="B873">
        <v>2.9550000000000001</v>
      </c>
      <c r="C873">
        <v>71</v>
      </c>
      <c r="D873">
        <v>2098</v>
      </c>
      <c r="F873" s="102">
        <f t="shared" si="138"/>
        <v>71</v>
      </c>
    </row>
    <row r="874" spans="1:6" x14ac:dyDescent="0.2">
      <c r="A874">
        <v>17.420000000000002</v>
      </c>
      <c r="B874">
        <v>3.012</v>
      </c>
      <c r="C874">
        <v>71</v>
      </c>
      <c r="D874">
        <v>2110</v>
      </c>
      <c r="F874" s="102">
        <f t="shared" si="138"/>
        <v>71</v>
      </c>
    </row>
    <row r="875" spans="1:6" x14ac:dyDescent="0.2">
      <c r="A875">
        <v>17.440000000000001</v>
      </c>
      <c r="B875">
        <v>3.05</v>
      </c>
      <c r="C875">
        <v>68</v>
      </c>
      <c r="D875">
        <v>2025</v>
      </c>
      <c r="F875" s="102">
        <f t="shared" si="138"/>
        <v>68</v>
      </c>
    </row>
    <row r="876" spans="1:6" x14ac:dyDescent="0.2">
      <c r="A876">
        <v>17.46</v>
      </c>
      <c r="B876">
        <v>3.0310000000000001</v>
      </c>
      <c r="C876">
        <v>64</v>
      </c>
      <c r="D876">
        <v>2072</v>
      </c>
      <c r="F876" s="102">
        <f t="shared" si="138"/>
        <v>64</v>
      </c>
    </row>
    <row r="877" spans="1:6" x14ac:dyDescent="0.2">
      <c r="A877">
        <v>17.48</v>
      </c>
      <c r="B877">
        <v>3.1259999999999999</v>
      </c>
      <c r="C877">
        <v>62</v>
      </c>
      <c r="D877">
        <v>2123</v>
      </c>
      <c r="F877" s="102">
        <f t="shared" si="138"/>
        <v>62</v>
      </c>
    </row>
    <row r="878" spans="1:6" x14ac:dyDescent="0.2">
      <c r="A878">
        <v>17.5</v>
      </c>
      <c r="B878">
        <v>3.202</v>
      </c>
      <c r="C878">
        <v>65</v>
      </c>
      <c r="D878">
        <v>2277</v>
      </c>
      <c r="F878" s="102">
        <f t="shared" si="138"/>
        <v>65</v>
      </c>
    </row>
    <row r="879" spans="1:6" x14ac:dyDescent="0.2">
      <c r="A879">
        <v>17.52</v>
      </c>
      <c r="B879">
        <v>3.012</v>
      </c>
      <c r="C879">
        <v>69</v>
      </c>
      <c r="D879">
        <v>2404</v>
      </c>
      <c r="F879" s="102">
        <f t="shared" si="138"/>
        <v>69</v>
      </c>
    </row>
    <row r="880" spans="1:6" x14ac:dyDescent="0.2">
      <c r="A880">
        <v>17.54</v>
      </c>
      <c r="B880">
        <v>2.9929999999999999</v>
      </c>
      <c r="C880">
        <v>66</v>
      </c>
      <c r="D880">
        <v>2359</v>
      </c>
      <c r="F880" s="102">
        <f t="shared" si="138"/>
        <v>66</v>
      </c>
    </row>
    <row r="881" spans="1:6" x14ac:dyDescent="0.2">
      <c r="A881">
        <v>17.559999999999999</v>
      </c>
      <c r="B881">
        <v>3.05</v>
      </c>
      <c r="C881">
        <v>67</v>
      </c>
      <c r="D881">
        <v>2408</v>
      </c>
      <c r="F881" s="102">
        <f t="shared" si="138"/>
        <v>67</v>
      </c>
    </row>
    <row r="882" spans="1:6" x14ac:dyDescent="0.2">
      <c r="A882">
        <v>17.579999999999998</v>
      </c>
      <c r="B882">
        <v>3.05</v>
      </c>
      <c r="C882">
        <v>72</v>
      </c>
      <c r="D882">
        <v>2495</v>
      </c>
      <c r="F882" s="102">
        <f t="shared" si="138"/>
        <v>72</v>
      </c>
    </row>
    <row r="883" spans="1:6" x14ac:dyDescent="0.2">
      <c r="A883">
        <v>17.600000000000001</v>
      </c>
      <c r="B883">
        <v>3.069</v>
      </c>
      <c r="C883">
        <v>82</v>
      </c>
      <c r="D883">
        <v>2517</v>
      </c>
      <c r="F883" s="102">
        <f t="shared" si="138"/>
        <v>82</v>
      </c>
    </row>
    <row r="884" spans="1:6" x14ac:dyDescent="0.2">
      <c r="A884">
        <v>17.62</v>
      </c>
      <c r="B884">
        <v>3.1070000000000002</v>
      </c>
      <c r="C884">
        <v>85</v>
      </c>
      <c r="D884">
        <v>2433</v>
      </c>
      <c r="F884" s="102">
        <f t="shared" si="138"/>
        <v>85</v>
      </c>
    </row>
    <row r="885" spans="1:6" x14ac:dyDescent="0.2">
      <c r="A885">
        <v>17.64</v>
      </c>
      <c r="B885">
        <v>3.1259999999999999</v>
      </c>
      <c r="C885">
        <v>88</v>
      </c>
      <c r="D885">
        <v>2429</v>
      </c>
      <c r="F885" s="102">
        <f t="shared" si="138"/>
        <v>88</v>
      </c>
    </row>
    <row r="886" spans="1:6" x14ac:dyDescent="0.2">
      <c r="A886">
        <v>17.66</v>
      </c>
      <c r="B886">
        <v>3.1070000000000002</v>
      </c>
      <c r="C886">
        <v>90</v>
      </c>
      <c r="D886">
        <v>2505</v>
      </c>
      <c r="F886" s="102">
        <f t="shared" si="138"/>
        <v>90</v>
      </c>
    </row>
    <row r="887" spans="1:6" x14ac:dyDescent="0.2">
      <c r="A887">
        <v>17.68</v>
      </c>
      <c r="B887">
        <v>3.202</v>
      </c>
      <c r="C887">
        <v>91</v>
      </c>
      <c r="D887">
        <v>2502</v>
      </c>
      <c r="F887" s="102">
        <f t="shared" si="138"/>
        <v>91</v>
      </c>
    </row>
    <row r="888" spans="1:6" x14ac:dyDescent="0.2">
      <c r="A888">
        <v>17.7</v>
      </c>
      <c r="B888">
        <v>3.145</v>
      </c>
      <c r="C888">
        <v>89</v>
      </c>
      <c r="D888">
        <v>2434</v>
      </c>
      <c r="F888" s="102">
        <f t="shared" si="138"/>
        <v>89</v>
      </c>
    </row>
    <row r="889" spans="1:6" x14ac:dyDescent="0.2">
      <c r="A889">
        <v>17.72</v>
      </c>
      <c r="B889">
        <v>3.1829999999999998</v>
      </c>
      <c r="C889">
        <v>95</v>
      </c>
      <c r="D889">
        <v>2509</v>
      </c>
      <c r="F889" s="102">
        <f t="shared" si="138"/>
        <v>95</v>
      </c>
    </row>
    <row r="890" spans="1:6" x14ac:dyDescent="0.2">
      <c r="A890">
        <v>17.739999999999998</v>
      </c>
      <c r="B890">
        <v>3.1829999999999998</v>
      </c>
      <c r="C890">
        <v>100</v>
      </c>
      <c r="D890">
        <v>2530</v>
      </c>
      <c r="F890" s="102">
        <f t="shared" si="138"/>
        <v>100</v>
      </c>
    </row>
    <row r="891" spans="1:6" x14ac:dyDescent="0.2">
      <c r="A891">
        <v>17.760000000000002</v>
      </c>
      <c r="B891">
        <v>3.202</v>
      </c>
      <c r="C891">
        <v>104</v>
      </c>
      <c r="D891">
        <v>2525</v>
      </c>
      <c r="F891" s="102">
        <f t="shared" si="138"/>
        <v>104</v>
      </c>
    </row>
    <row r="892" spans="1:6" x14ac:dyDescent="0.2">
      <c r="A892">
        <v>17.78</v>
      </c>
      <c r="B892">
        <v>3.2389999999999999</v>
      </c>
      <c r="C892">
        <v>104</v>
      </c>
      <c r="D892">
        <v>2588</v>
      </c>
      <c r="F892" s="102">
        <f t="shared" si="138"/>
        <v>104</v>
      </c>
    </row>
    <row r="893" spans="1:6" x14ac:dyDescent="0.2">
      <c r="A893">
        <v>17.8</v>
      </c>
      <c r="B893">
        <v>3.22</v>
      </c>
      <c r="C893">
        <v>104</v>
      </c>
      <c r="D893">
        <v>2602</v>
      </c>
      <c r="F893" s="102">
        <f t="shared" si="138"/>
        <v>104</v>
      </c>
    </row>
    <row r="894" spans="1:6" x14ac:dyDescent="0.2">
      <c r="A894">
        <v>17.82</v>
      </c>
      <c r="B894">
        <v>3.2959999999999998</v>
      </c>
      <c r="C894">
        <v>104</v>
      </c>
      <c r="D894">
        <v>2576</v>
      </c>
      <c r="F894" s="102">
        <f t="shared" si="138"/>
        <v>104</v>
      </c>
    </row>
    <row r="895" spans="1:6" x14ac:dyDescent="0.2">
      <c r="A895">
        <v>17.84</v>
      </c>
      <c r="B895">
        <v>3.3530000000000002</v>
      </c>
      <c r="C895">
        <v>104</v>
      </c>
      <c r="D895">
        <v>2627</v>
      </c>
      <c r="F895" s="102">
        <f t="shared" si="138"/>
        <v>104</v>
      </c>
    </row>
    <row r="896" spans="1:6" x14ac:dyDescent="0.2">
      <c r="A896">
        <v>17.86</v>
      </c>
      <c r="B896">
        <v>3.391</v>
      </c>
      <c r="C896">
        <v>109</v>
      </c>
      <c r="D896">
        <v>2655</v>
      </c>
      <c r="F896" s="102">
        <f t="shared" si="138"/>
        <v>109</v>
      </c>
    </row>
    <row r="897" spans="1:6" x14ac:dyDescent="0.2">
      <c r="A897">
        <v>17.88</v>
      </c>
      <c r="B897">
        <v>3.4860000000000002</v>
      </c>
      <c r="C897">
        <v>113</v>
      </c>
      <c r="D897">
        <v>2687</v>
      </c>
      <c r="F897" s="102">
        <f t="shared" si="138"/>
        <v>113</v>
      </c>
    </row>
    <row r="898" spans="1:6" x14ac:dyDescent="0.2">
      <c r="A898">
        <v>17.899999999999999</v>
      </c>
      <c r="B898">
        <v>3.524</v>
      </c>
      <c r="C898">
        <v>118</v>
      </c>
      <c r="D898">
        <v>2702</v>
      </c>
      <c r="F898" s="102">
        <f t="shared" si="138"/>
        <v>118</v>
      </c>
    </row>
    <row r="899" spans="1:6" x14ac:dyDescent="0.2">
      <c r="A899">
        <v>17.920000000000002</v>
      </c>
      <c r="B899">
        <v>3.524</v>
      </c>
      <c r="C899">
        <v>120</v>
      </c>
      <c r="D899">
        <v>2616</v>
      </c>
      <c r="F899" s="102">
        <f t="shared" si="138"/>
        <v>120</v>
      </c>
    </row>
    <row r="900" spans="1:6" x14ac:dyDescent="0.2">
      <c r="A900">
        <v>17.940000000000001</v>
      </c>
      <c r="B900">
        <v>3.4289999999999998</v>
      </c>
      <c r="C900">
        <v>120</v>
      </c>
      <c r="D900">
        <v>2617</v>
      </c>
      <c r="F900" s="102">
        <f t="shared" ref="F900:F912" si="139">IF(C900=0,1,ABS(C900))</f>
        <v>120</v>
      </c>
    </row>
    <row r="901" spans="1:6" x14ac:dyDescent="0.2">
      <c r="A901">
        <v>17.96</v>
      </c>
      <c r="B901">
        <v>3.3719999999999999</v>
      </c>
      <c r="C901">
        <v>102</v>
      </c>
      <c r="D901">
        <v>2591</v>
      </c>
      <c r="F901" s="102">
        <f t="shared" si="139"/>
        <v>102</v>
      </c>
    </row>
    <row r="902" spans="1:6" x14ac:dyDescent="0.2">
      <c r="A902">
        <v>17.98</v>
      </c>
      <c r="B902">
        <v>3.2770000000000001</v>
      </c>
      <c r="C902">
        <v>88</v>
      </c>
      <c r="D902">
        <v>2600</v>
      </c>
      <c r="F902" s="102">
        <f t="shared" si="139"/>
        <v>88</v>
      </c>
    </row>
    <row r="903" spans="1:6" x14ac:dyDescent="0.2">
      <c r="A903">
        <v>18</v>
      </c>
      <c r="B903">
        <v>3.391</v>
      </c>
      <c r="C903">
        <v>80</v>
      </c>
      <c r="D903">
        <v>2626</v>
      </c>
      <c r="F903" s="102">
        <f t="shared" si="139"/>
        <v>80</v>
      </c>
    </row>
    <row r="904" spans="1:6" x14ac:dyDescent="0.2">
      <c r="A904">
        <v>18.02</v>
      </c>
      <c r="B904">
        <v>3.3719999999999999</v>
      </c>
      <c r="C904">
        <v>74</v>
      </c>
      <c r="D904">
        <v>2615</v>
      </c>
      <c r="F904" s="102">
        <f t="shared" si="139"/>
        <v>74</v>
      </c>
    </row>
    <row r="905" spans="1:6" x14ac:dyDescent="0.2">
      <c r="A905">
        <v>18.04</v>
      </c>
      <c r="B905">
        <v>3.4670000000000001</v>
      </c>
      <c r="C905">
        <v>77</v>
      </c>
      <c r="D905">
        <v>2655</v>
      </c>
      <c r="F905" s="102">
        <f t="shared" si="139"/>
        <v>77</v>
      </c>
    </row>
    <row r="906" spans="1:6" x14ac:dyDescent="0.2">
      <c r="A906">
        <v>18.059999999999999</v>
      </c>
      <c r="B906">
        <v>3.4860000000000002</v>
      </c>
      <c r="C906">
        <v>83</v>
      </c>
      <c r="D906">
        <v>2660</v>
      </c>
      <c r="F906" s="102">
        <f t="shared" si="139"/>
        <v>83</v>
      </c>
    </row>
    <row r="907" spans="1:6" x14ac:dyDescent="0.2">
      <c r="A907">
        <v>18.079999999999998</v>
      </c>
      <c r="B907">
        <v>3.5990000000000002</v>
      </c>
      <c r="C907">
        <v>88</v>
      </c>
      <c r="D907">
        <v>2545</v>
      </c>
      <c r="F907" s="102">
        <f t="shared" si="139"/>
        <v>88</v>
      </c>
    </row>
    <row r="908" spans="1:6" x14ac:dyDescent="0.2">
      <c r="A908">
        <v>18.100000000000001</v>
      </c>
      <c r="B908">
        <v>3.58</v>
      </c>
      <c r="C908">
        <v>100</v>
      </c>
      <c r="D908">
        <v>2537</v>
      </c>
      <c r="F908" s="102">
        <f t="shared" si="139"/>
        <v>100</v>
      </c>
    </row>
    <row r="909" spans="1:6" x14ac:dyDescent="0.2">
      <c r="A909">
        <v>18.12</v>
      </c>
      <c r="B909">
        <v>3.637</v>
      </c>
      <c r="C909">
        <v>118</v>
      </c>
      <c r="D909">
        <v>2472</v>
      </c>
      <c r="F909" s="102">
        <f t="shared" si="139"/>
        <v>118</v>
      </c>
    </row>
    <row r="910" spans="1:6" x14ac:dyDescent="0.2">
      <c r="A910">
        <v>18.14</v>
      </c>
      <c r="B910">
        <v>3.637</v>
      </c>
      <c r="C910">
        <v>126</v>
      </c>
      <c r="D910">
        <v>2494</v>
      </c>
      <c r="F910" s="102">
        <f t="shared" si="139"/>
        <v>126</v>
      </c>
    </row>
    <row r="911" spans="1:6" x14ac:dyDescent="0.2">
      <c r="A911">
        <v>18.16</v>
      </c>
      <c r="B911">
        <v>3.6749999999999998</v>
      </c>
      <c r="C911">
        <v>127</v>
      </c>
      <c r="D911">
        <v>2497</v>
      </c>
      <c r="F911" s="102">
        <f t="shared" si="139"/>
        <v>127</v>
      </c>
    </row>
    <row r="912" spans="1:6" x14ac:dyDescent="0.2">
      <c r="A912">
        <v>18.18</v>
      </c>
      <c r="B912">
        <v>3.7320000000000002</v>
      </c>
      <c r="C912">
        <v>119</v>
      </c>
      <c r="D912">
        <v>2586</v>
      </c>
      <c r="F912" s="102">
        <f t="shared" si="139"/>
        <v>119</v>
      </c>
    </row>
  </sheetData>
  <mergeCells count="3">
    <mergeCell ref="Y4:AB4"/>
    <mergeCell ref="AD4:AG4"/>
    <mergeCell ref="Y23:AB23"/>
  </mergeCells>
  <conditionalFormatting sqref="S1">
    <cfRule type="containsText" dxfId="44" priority="31" operator="containsText" text="organic">
      <formula>NOT(ISERROR(SEARCH("organic",S1)))</formula>
    </cfRule>
    <cfRule type="containsText" dxfId="43" priority="32" operator="containsText" text="organic">
      <formula>NOT(ISERROR(SEARCH("organic",S1)))</formula>
    </cfRule>
    <cfRule type="containsText" dxfId="42" priority="33" operator="containsText" text="clay">
      <formula>NOT(ISERROR(SEARCH("clay",S1)))</formula>
    </cfRule>
    <cfRule type="containsText" dxfId="41" priority="34" operator="containsText" text="Silt mixtures">
      <formula>NOT(ISERROR(SEARCH("Silt mixtures",S1)))</formula>
    </cfRule>
    <cfRule type="containsText" dxfId="40" priority="35" operator="containsText" text="sand mixtures">
      <formula>NOT(ISERROR(SEARCH("sand mixtures",S1)))</formula>
    </cfRule>
    <cfRule type="containsText" dxfId="39" priority="36" operator="containsText" text="gravelly">
      <formula>NOT(ISERROR(SEARCH("gravelly",S1)))</formula>
    </cfRule>
    <cfRule type="containsText" dxfId="38" priority="37" operator="containsText" text="sands mixtures">
      <formula>NOT(ISERROR(SEARCH("sands mixtures",S1)))</formula>
    </cfRule>
    <cfRule type="containsText" dxfId="37" priority="38" operator="containsText" text="sands">
      <formula>NOT(ISERROR(SEARCH("sands",S1)))</formula>
    </cfRule>
    <cfRule type="containsText" dxfId="36" priority="39" operator="containsText" text="gravelly">
      <formula>NOT(ISERROR(SEARCH("gravelly",S1)))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ntainsText" dxfId="35" priority="41" operator="containsText" text="organic">
      <formula>NOT(ISERROR(SEARCH("organic",U1)))</formula>
    </cfRule>
    <cfRule type="containsText" dxfId="34" priority="42" operator="containsText" text="organic">
      <formula>NOT(ISERROR(SEARCH("organic",U1)))</formula>
    </cfRule>
    <cfRule type="containsText" dxfId="33" priority="43" operator="containsText" text="clay">
      <formula>NOT(ISERROR(SEARCH("clay",U1)))</formula>
    </cfRule>
    <cfRule type="containsText" dxfId="32" priority="44" operator="containsText" text="Silt mixtures">
      <formula>NOT(ISERROR(SEARCH("Silt mixtures",U1)))</formula>
    </cfRule>
    <cfRule type="containsText" dxfId="31" priority="45" operator="containsText" text="sand mixtures">
      <formula>NOT(ISERROR(SEARCH("sand mixtures",U1)))</formula>
    </cfRule>
    <cfRule type="containsText" dxfId="30" priority="46" operator="containsText" text="gravelly">
      <formula>NOT(ISERROR(SEARCH("gravelly",U1)))</formula>
    </cfRule>
    <cfRule type="containsText" dxfId="29" priority="47" operator="containsText" text="sands mixtures">
      <formula>NOT(ISERROR(SEARCH("sands mixtures",U1)))</formula>
    </cfRule>
    <cfRule type="containsText" dxfId="28" priority="48" operator="containsText" text="sands">
      <formula>NOT(ISERROR(SEARCH("sands",U1)))</formula>
    </cfRule>
    <cfRule type="containsText" dxfId="27" priority="49" operator="containsText" text="gravelly">
      <formula>NOT(ISERROR(SEARCH("gravelly",U1)))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">
    <cfRule type="containsText" dxfId="26" priority="21" operator="containsText" text="organic">
      <formula>NOT(ISERROR(SEARCH("organic",Y5)))</formula>
    </cfRule>
    <cfRule type="containsText" dxfId="25" priority="22" operator="containsText" text="organic">
      <formula>NOT(ISERROR(SEARCH("organic",Y5)))</formula>
    </cfRule>
    <cfRule type="containsText" dxfId="24" priority="23" operator="containsText" text="clay">
      <formula>NOT(ISERROR(SEARCH("clay",Y5)))</formula>
    </cfRule>
    <cfRule type="containsText" dxfId="23" priority="24" operator="containsText" text="Silt mixtures">
      <formula>NOT(ISERROR(SEARCH("Silt mixtures",Y5)))</formula>
    </cfRule>
    <cfRule type="containsText" dxfId="22" priority="25" operator="containsText" text="sand mixtures">
      <formula>NOT(ISERROR(SEARCH("sand mixtures",Y5)))</formula>
    </cfRule>
    <cfRule type="containsText" dxfId="21" priority="26" operator="containsText" text="gravelly">
      <formula>NOT(ISERROR(SEARCH("gravelly",Y5)))</formula>
    </cfRule>
    <cfRule type="containsText" dxfId="20" priority="27" operator="containsText" text="sands mixtures">
      <formula>NOT(ISERROR(SEARCH("sands mixtures",Y5)))</formula>
    </cfRule>
    <cfRule type="containsText" dxfId="19" priority="28" operator="containsText" text="sands">
      <formula>NOT(ISERROR(SEARCH("sands",Y5)))</formula>
    </cfRule>
    <cfRule type="containsText" dxfId="18" priority="29" operator="containsText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dxfId="17" priority="1" operator="containsText" text="organic">
      <formula>NOT(ISERROR(SEARCH("organic",Y24)))</formula>
    </cfRule>
    <cfRule type="containsText" dxfId="16" priority="2" operator="containsText" text="organic">
      <formula>NOT(ISERROR(SEARCH("organic",Y24)))</formula>
    </cfRule>
    <cfRule type="containsText" dxfId="15" priority="3" operator="containsText" text="clay">
      <formula>NOT(ISERROR(SEARCH("clay",Y24)))</formula>
    </cfRule>
    <cfRule type="containsText" dxfId="14" priority="4" operator="containsText" text="Silt mixtures">
      <formula>NOT(ISERROR(SEARCH("Silt mixtures",Y24)))</formula>
    </cfRule>
    <cfRule type="containsText" dxfId="13" priority="5" operator="containsText" text="sand mixtures">
      <formula>NOT(ISERROR(SEARCH("sand mixtures",Y24)))</formula>
    </cfRule>
    <cfRule type="containsText" dxfId="12" priority="6" operator="containsText" text="gravelly">
      <formula>NOT(ISERROR(SEARCH("gravelly",Y24)))</formula>
    </cfRule>
    <cfRule type="containsText" dxfId="11" priority="7" operator="containsText" text="sands mixtures">
      <formula>NOT(ISERROR(SEARCH("sands mixtures",Y24)))</formula>
    </cfRule>
    <cfRule type="containsText" dxfId="10" priority="8" operator="containsText" text="sands">
      <formula>NOT(ISERROR(SEARCH("sands",Y24)))</formula>
    </cfRule>
    <cfRule type="containsText" dxfId="9" priority="9" operator="containsText" text="gravelly">
      <formula>NOT(ISERROR(SEARCH("gravelly",Y24)))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">
    <cfRule type="containsText" dxfId="8" priority="11" operator="containsText" text="organic">
      <formula>NOT(ISERROR(SEARCH("organic",AD5)))</formula>
    </cfRule>
    <cfRule type="containsText" dxfId="7" priority="12" operator="containsText" text="organic">
      <formula>NOT(ISERROR(SEARCH("organic",AD5)))</formula>
    </cfRule>
    <cfRule type="containsText" dxfId="6" priority="13" operator="containsText" text="clay">
      <formula>NOT(ISERROR(SEARCH("clay",AD5)))</formula>
    </cfRule>
    <cfRule type="containsText" dxfId="5" priority="14" operator="containsText" text="Silt mixtures">
      <formula>NOT(ISERROR(SEARCH("Silt mixtures",AD5)))</formula>
    </cfRule>
    <cfRule type="containsText" dxfId="4" priority="15" operator="containsText" text="sand mixtures">
      <formula>NOT(ISERROR(SEARCH("sand mixtures",AD5)))</formula>
    </cfRule>
    <cfRule type="containsText" dxfId="3" priority="16" operator="containsText" text="gravelly">
      <formula>NOT(ISERROR(SEARCH("gravelly",AD5)))</formula>
    </cfRule>
    <cfRule type="containsText" dxfId="2" priority="17" operator="containsText" text="sands mixtures">
      <formula>NOT(ISERROR(SEARCH("sands mixtures",AD5)))</formula>
    </cfRule>
    <cfRule type="containsText" dxfId="1" priority="18" operator="containsText" text="sands">
      <formula>NOT(ISERROR(SEARCH("sands",AD5)))</formula>
    </cfRule>
    <cfRule type="containsText" dxfId="0" priority="19" operator="containsText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8"/>
  <sheetViews>
    <sheetView tabSelected="1" topLeftCell="A7" zoomScale="89" zoomScaleNormal="175" workbookViewId="0">
      <selection activeCell="L38" sqref="L38"/>
    </sheetView>
  </sheetViews>
  <sheetFormatPr baseColWidth="10" defaultColWidth="9.1640625" defaultRowHeight="14" x14ac:dyDescent="0.15"/>
  <cols>
    <col min="1" max="7" width="9.1640625" style="1"/>
    <col min="8" max="8" width="10.5" style="1" customWidth="1"/>
    <col min="9" max="9" width="11" style="1" customWidth="1"/>
    <col min="10" max="10" width="9.83203125" style="1" customWidth="1"/>
    <col min="11" max="12" width="9.1640625" style="1"/>
    <col min="13" max="13" width="14.1640625" style="1" bestFit="1" customWidth="1"/>
    <col min="14" max="14" width="10" style="1" bestFit="1" customWidth="1"/>
    <col min="15" max="16384" width="9.1640625" style="1"/>
  </cols>
  <sheetData>
    <row r="1" spans="1:12" ht="17" thickBot="1" x14ac:dyDescent="0.2">
      <c r="B1" s="101">
        <f>'CPT C9 &amp; Bearing Capacity'!AG18/'Schmertman''s method (Strip)'!B4</f>
        <v>170.37447908610844</v>
      </c>
      <c r="C1" s="4" t="s">
        <v>120</v>
      </c>
      <c r="D1" s="100">
        <f>$B$4</f>
        <v>0.45720000000000005</v>
      </c>
      <c r="E1" s="4" t="s">
        <v>121</v>
      </c>
      <c r="F1" s="100">
        <f>4*$B$4</f>
        <v>1.8288000000000002</v>
      </c>
      <c r="H1" s="99">
        <f>+$B$3*(D1+$B$2)</f>
        <v>15.544800000000002</v>
      </c>
      <c r="I1" s="4" t="s">
        <v>122</v>
      </c>
      <c r="J1" s="100">
        <f>0.5+0.1*SQRT(($B$1-$B$11)/H1)</f>
        <v>0.82342268466579172</v>
      </c>
    </row>
    <row r="2" spans="1:12" ht="15" thickBot="1" x14ac:dyDescent="0.2">
      <c r="B2" s="5">
        <f>'Modulus based method (square)'!B4</f>
        <v>0.4572</v>
      </c>
      <c r="C2" s="4"/>
      <c r="E2" s="4"/>
      <c r="H2" s="5"/>
      <c r="I2" s="4"/>
    </row>
    <row r="3" spans="1:12" ht="15" thickBot="1" x14ac:dyDescent="0.2">
      <c r="B3" s="5">
        <f>'Modulus based method (square)'!B6</f>
        <v>17</v>
      </c>
      <c r="C3" s="4"/>
      <c r="E3" s="4"/>
      <c r="I3" s="4"/>
    </row>
    <row r="4" spans="1:12" x14ac:dyDescent="0.15">
      <c r="B4" s="5">
        <f>'CPT C9 &amp; Bearing Capacity'!AG1</f>
        <v>0.45720000000000005</v>
      </c>
    </row>
    <row r="5" spans="1:12" x14ac:dyDescent="0.15">
      <c r="B5" s="5">
        <v>10</v>
      </c>
    </row>
    <row r="6" spans="1:12" x14ac:dyDescent="0.15">
      <c r="B6" s="5">
        <v>50</v>
      </c>
    </row>
    <row r="7" spans="1:12" x14ac:dyDescent="0.15">
      <c r="B7" s="99">
        <f>1-0.5*(B11/(B1-B11))</f>
        <v>0.97609993659464833</v>
      </c>
    </row>
    <row r="8" spans="1:12" x14ac:dyDescent="0.15">
      <c r="B8" s="99">
        <f>1+0.2*LOG(B6/0.1)</f>
        <v>1.5397940008672037</v>
      </c>
    </row>
    <row r="9" spans="1:12" x14ac:dyDescent="0.15">
      <c r="B9" s="99">
        <f>MAX((1.03-0.03*B5/B4),0.73)</f>
        <v>0.73</v>
      </c>
    </row>
    <row r="11" spans="1:12" ht="15" thickBot="1" x14ac:dyDescent="0.2">
      <c r="B11" s="6">
        <f>+B3*B2</f>
        <v>7.7724000000000002</v>
      </c>
      <c r="I11" s="10">
        <f>SUM(I13:I600)</f>
        <v>165.9100761968557</v>
      </c>
    </row>
    <row r="12" spans="1:12" s="3" customFormat="1" ht="30" x14ac:dyDescent="0.2">
      <c r="A12" s="64"/>
      <c r="B12" s="64" t="s">
        <v>123</v>
      </c>
      <c r="C12" s="64" t="s">
        <v>124</v>
      </c>
      <c r="D12" s="64" t="s">
        <v>125</v>
      </c>
      <c r="E12" s="64" t="s">
        <v>126</v>
      </c>
      <c r="F12" s="65" t="s">
        <v>127</v>
      </c>
      <c r="G12" s="65" t="s">
        <v>128</v>
      </c>
      <c r="H12" s="66" t="s">
        <v>129</v>
      </c>
      <c r="I12" s="67" t="s">
        <v>130</v>
      </c>
      <c r="K12" s="63"/>
      <c r="L12" s="63"/>
    </row>
    <row r="13" spans="1:12" x14ac:dyDescent="0.15">
      <c r="A13" s="68"/>
      <c r="B13" s="69">
        <f>+'Modulus based method (square)'!F3</f>
        <v>0.01</v>
      </c>
      <c r="C13" s="69">
        <f>+'Modulus based method (square)'!H3</f>
        <v>0</v>
      </c>
      <c r="D13" s="69">
        <f>+'Modulus based method (square)'!G3</f>
        <v>0.02</v>
      </c>
      <c r="E13" s="70">
        <f>+'Modulus based method (square)'!O3</f>
        <v>824.00000000000011</v>
      </c>
      <c r="F13" s="71">
        <f>IF(C13=0,0,IF(IF(C13&lt;$B$4,0.2+C13/$B$4*($J$1-0.2),1/3*$J$1*(4-C13/$B$4))&lt;0,0,IF(C13&lt;$B$4,0.2+C13/$B$4*($J$1-0.2),1/3*$J$1*(4-C13/$B$4))))</f>
        <v>0</v>
      </c>
      <c r="G13" s="69">
        <f>3.5*E13</f>
        <v>2884.0000000000005</v>
      </c>
      <c r="H13" s="72">
        <f>+F13*D13/G13</f>
        <v>0</v>
      </c>
      <c r="I13" s="73">
        <f t="shared" ref="I13:I76" si="0">+$B$7*$B$8*$B$9*($B$1-$B$11)*H13*1000</f>
        <v>0</v>
      </c>
      <c r="K13" s="7"/>
    </row>
    <row r="14" spans="1:12" x14ac:dyDescent="0.15">
      <c r="A14" s="74"/>
      <c r="B14" s="1">
        <f>+'Modulus based method (square)'!F4</f>
        <v>0.03</v>
      </c>
      <c r="C14" s="1">
        <f>+'Modulus based method (square)'!H4</f>
        <v>0</v>
      </c>
      <c r="D14" s="1">
        <f>+'Modulus based method (square)'!G4</f>
        <v>0.02</v>
      </c>
      <c r="E14" s="75">
        <f>+'Modulus based method (square)'!O4</f>
        <v>1392.5</v>
      </c>
      <c r="F14" s="7">
        <f t="shared" ref="F14:F77" si="1">IF(C14=0,0,IF(IF(C14&lt;$B$4,0.2+C14/$B$4*($J$1-0.2),1/3*$J$1*(4-C14/$B$4))&lt;0,0,IF(C14&lt;$B$4,0.2+C14/$B$4*($J$1-0.2),1/3*$J$1*(4-C14/$B$4))))</f>
        <v>0</v>
      </c>
      <c r="G14" s="1">
        <f t="shared" ref="G14:G77" si="2">3.5*E14</f>
        <v>4873.75</v>
      </c>
      <c r="H14" s="9">
        <f t="shared" ref="H14:H77" si="3">+F14*D14/G14</f>
        <v>0</v>
      </c>
      <c r="I14" s="76">
        <f t="shared" si="0"/>
        <v>0</v>
      </c>
      <c r="K14" s="7"/>
    </row>
    <row r="15" spans="1:12" x14ac:dyDescent="0.15">
      <c r="A15" s="74"/>
      <c r="B15" s="1">
        <f>+'Modulus based method (square)'!F5</f>
        <v>0.05</v>
      </c>
      <c r="C15" s="1">
        <f>+'Modulus based method (square)'!H5</f>
        <v>0</v>
      </c>
      <c r="D15" s="1">
        <f>+'Modulus based method (square)'!G5</f>
        <v>1.9999999999999997E-2</v>
      </c>
      <c r="E15" s="75">
        <f>+'Modulus based method (square)'!O5</f>
        <v>2046.0000000000002</v>
      </c>
      <c r="F15" s="7">
        <f t="shared" si="1"/>
        <v>0</v>
      </c>
      <c r="G15" s="1">
        <f t="shared" si="2"/>
        <v>7161.0000000000009</v>
      </c>
      <c r="H15" s="9">
        <f t="shared" si="3"/>
        <v>0</v>
      </c>
      <c r="I15" s="76">
        <f t="shared" si="0"/>
        <v>0</v>
      </c>
      <c r="K15" s="7"/>
    </row>
    <row r="16" spans="1:12" x14ac:dyDescent="0.15">
      <c r="A16" s="74"/>
      <c r="B16" s="1">
        <f>+'Modulus based method (square)'!F6</f>
        <v>7.0000000000000007E-2</v>
      </c>
      <c r="C16" s="1">
        <f>+'Modulus based method (square)'!H6</f>
        <v>0</v>
      </c>
      <c r="D16" s="1">
        <f>+'Modulus based method (square)'!G6</f>
        <v>2.0000000000000004E-2</v>
      </c>
      <c r="E16" s="75">
        <f>+'Modulus based method (square)'!O6</f>
        <v>2965</v>
      </c>
      <c r="F16" s="7">
        <f t="shared" si="1"/>
        <v>0</v>
      </c>
      <c r="G16" s="1">
        <f t="shared" si="2"/>
        <v>10377.5</v>
      </c>
      <c r="H16" s="9">
        <f t="shared" si="3"/>
        <v>0</v>
      </c>
      <c r="I16" s="76">
        <f t="shared" si="0"/>
        <v>0</v>
      </c>
      <c r="K16" s="7"/>
    </row>
    <row r="17" spans="1:11" x14ac:dyDescent="0.15">
      <c r="A17" s="74"/>
      <c r="B17" s="1">
        <f>+'Modulus based method (square)'!F7</f>
        <v>0.09</v>
      </c>
      <c r="C17" s="1">
        <f>+'Modulus based method (square)'!H7</f>
        <v>0</v>
      </c>
      <c r="D17" s="1">
        <f>+'Modulus based method (square)'!G7</f>
        <v>2.0000000000000004E-2</v>
      </c>
      <c r="E17" s="75">
        <f>+'Modulus based method (square)'!O7</f>
        <v>3543</v>
      </c>
      <c r="F17" s="7">
        <f>IF(C17=0,0,IF(IF(C17&lt;$B$4,0.2+C17/$B$4*($J$1-0.2),1/3*$J$1*(4-C17/$B$4))&lt;0,0,IF(C17&lt;$B$4,0.2+C17/$B$4*($J$1-0.2),1/3*$J$1*(4-C17/$B$4))))</f>
        <v>0</v>
      </c>
      <c r="G17" s="1">
        <f t="shared" si="2"/>
        <v>12400.5</v>
      </c>
      <c r="H17" s="9">
        <f t="shared" si="3"/>
        <v>0</v>
      </c>
      <c r="I17" s="76">
        <f t="shared" si="0"/>
        <v>0</v>
      </c>
      <c r="K17" s="7"/>
    </row>
    <row r="18" spans="1:11" x14ac:dyDescent="0.15">
      <c r="A18" s="74"/>
      <c r="B18" s="1">
        <f>+'Modulus based method (square)'!F8</f>
        <v>0.11</v>
      </c>
      <c r="C18" s="1">
        <f>+'Modulus based method (square)'!H8</f>
        <v>0</v>
      </c>
      <c r="D18" s="1">
        <f>+'Modulus based method (square)'!G8</f>
        <v>1.999999999999999E-2</v>
      </c>
      <c r="E18" s="75">
        <f>+'Modulus based method (square)'!O8</f>
        <v>3438.5000000000005</v>
      </c>
      <c r="F18" s="7">
        <f t="shared" si="1"/>
        <v>0</v>
      </c>
      <c r="G18" s="1">
        <f t="shared" si="2"/>
        <v>12034.750000000002</v>
      </c>
      <c r="H18" s="9">
        <f t="shared" si="3"/>
        <v>0</v>
      </c>
      <c r="I18" s="76">
        <f t="shared" si="0"/>
        <v>0</v>
      </c>
      <c r="K18" s="7"/>
    </row>
    <row r="19" spans="1:11" x14ac:dyDescent="0.15">
      <c r="A19" s="74"/>
      <c r="B19" s="1">
        <f>+'Modulus based method (square)'!F9</f>
        <v>0.13</v>
      </c>
      <c r="C19" s="1">
        <f>+'Modulus based method (square)'!H9</f>
        <v>0</v>
      </c>
      <c r="D19" s="1">
        <f>+'Modulus based method (square)'!G9</f>
        <v>2.0000000000000018E-2</v>
      </c>
      <c r="E19" s="75">
        <f>+'Modulus based method (square)'!O9</f>
        <v>3268</v>
      </c>
      <c r="F19" s="7">
        <f t="shared" si="1"/>
        <v>0</v>
      </c>
      <c r="G19" s="1">
        <f t="shared" si="2"/>
        <v>11438</v>
      </c>
      <c r="H19" s="9">
        <f t="shared" si="3"/>
        <v>0</v>
      </c>
      <c r="I19" s="76">
        <f t="shared" si="0"/>
        <v>0</v>
      </c>
      <c r="K19" s="7"/>
    </row>
    <row r="20" spans="1:11" x14ac:dyDescent="0.15">
      <c r="A20" s="74"/>
      <c r="B20" s="1">
        <f>+'Modulus based method (square)'!F10</f>
        <v>0.15000000000000002</v>
      </c>
      <c r="C20" s="1">
        <f>+'Modulus based method (square)'!H10</f>
        <v>0</v>
      </c>
      <c r="D20" s="1">
        <f>+'Modulus based method (square)'!G10</f>
        <v>1.999999999999999E-2</v>
      </c>
      <c r="E20" s="75">
        <f>+'Modulus based method (square)'!O10</f>
        <v>3012.5</v>
      </c>
      <c r="F20" s="7">
        <f t="shared" si="1"/>
        <v>0</v>
      </c>
      <c r="G20" s="1">
        <f t="shared" si="2"/>
        <v>10543.75</v>
      </c>
      <c r="H20" s="9">
        <f t="shared" si="3"/>
        <v>0</v>
      </c>
      <c r="I20" s="76">
        <f t="shared" si="0"/>
        <v>0</v>
      </c>
      <c r="K20" s="7"/>
    </row>
    <row r="21" spans="1:11" x14ac:dyDescent="0.15">
      <c r="A21" s="74"/>
      <c r="B21" s="1">
        <f>+'Modulus based method (square)'!F11</f>
        <v>0.16999999999999998</v>
      </c>
      <c r="C21" s="1">
        <f>+'Modulus based method (square)'!H11</f>
        <v>0</v>
      </c>
      <c r="D21" s="1">
        <f>+'Modulus based method (square)'!G11</f>
        <v>1.999999999999999E-2</v>
      </c>
      <c r="E21" s="75">
        <f>+'Modulus based method (square)'!O11</f>
        <v>2662</v>
      </c>
      <c r="F21" s="7">
        <f t="shared" si="1"/>
        <v>0</v>
      </c>
      <c r="G21" s="1">
        <f t="shared" si="2"/>
        <v>9317</v>
      </c>
      <c r="H21" s="9">
        <f t="shared" si="3"/>
        <v>0</v>
      </c>
      <c r="I21" s="76">
        <f t="shared" si="0"/>
        <v>0</v>
      </c>
      <c r="K21" s="7"/>
    </row>
    <row r="22" spans="1:11" x14ac:dyDescent="0.15">
      <c r="A22" s="74"/>
      <c r="B22" s="1">
        <f>+'Modulus based method (square)'!F12</f>
        <v>0.19</v>
      </c>
      <c r="C22" s="1">
        <f>+'Modulus based method (square)'!H12</f>
        <v>0</v>
      </c>
      <c r="D22" s="1">
        <f>+'Modulus based method (square)'!G12</f>
        <v>2.0000000000000018E-2</v>
      </c>
      <c r="E22" s="75">
        <f>+'Modulus based method (square)'!O12</f>
        <v>2283</v>
      </c>
      <c r="F22" s="7">
        <f t="shared" si="1"/>
        <v>0</v>
      </c>
      <c r="G22" s="1">
        <f t="shared" si="2"/>
        <v>7990.5</v>
      </c>
      <c r="H22" s="9">
        <f t="shared" si="3"/>
        <v>0</v>
      </c>
      <c r="I22" s="76">
        <f t="shared" si="0"/>
        <v>0</v>
      </c>
      <c r="K22" s="7"/>
    </row>
    <row r="23" spans="1:11" x14ac:dyDescent="0.15">
      <c r="A23" s="74"/>
      <c r="B23" s="1">
        <f>+'Modulus based method (square)'!F13</f>
        <v>0.21000000000000002</v>
      </c>
      <c r="C23" s="1">
        <f>+'Modulus based method (square)'!H13</f>
        <v>0</v>
      </c>
      <c r="D23" s="1">
        <f>+'Modulus based method (square)'!G13</f>
        <v>1.999999999999999E-2</v>
      </c>
      <c r="E23" s="75">
        <f>+'Modulus based method (square)'!O13</f>
        <v>2017.5</v>
      </c>
      <c r="F23" s="7">
        <f t="shared" si="1"/>
        <v>0</v>
      </c>
      <c r="G23" s="1">
        <f t="shared" si="2"/>
        <v>7061.25</v>
      </c>
      <c r="H23" s="9">
        <f t="shared" si="3"/>
        <v>0</v>
      </c>
      <c r="I23" s="76">
        <f t="shared" si="0"/>
        <v>0</v>
      </c>
      <c r="K23" s="7"/>
    </row>
    <row r="24" spans="1:11" x14ac:dyDescent="0.15">
      <c r="A24" s="74"/>
      <c r="B24" s="1">
        <f>+'Modulus based method (square)'!F14</f>
        <v>0.22999999999999998</v>
      </c>
      <c r="C24" s="1">
        <f>+'Modulus based method (square)'!H14</f>
        <v>0</v>
      </c>
      <c r="D24" s="1">
        <f>+'Modulus based method (square)'!G14</f>
        <v>1.999999999999999E-2</v>
      </c>
      <c r="E24" s="75">
        <f>+'Modulus based method (square)'!O14</f>
        <v>1904</v>
      </c>
      <c r="F24" s="7">
        <f t="shared" si="1"/>
        <v>0</v>
      </c>
      <c r="G24" s="1">
        <f t="shared" si="2"/>
        <v>6664</v>
      </c>
      <c r="H24" s="9">
        <f t="shared" si="3"/>
        <v>0</v>
      </c>
      <c r="I24" s="76">
        <f t="shared" si="0"/>
        <v>0</v>
      </c>
      <c r="K24" s="7"/>
    </row>
    <row r="25" spans="1:11" x14ac:dyDescent="0.15">
      <c r="A25" s="74"/>
      <c r="B25" s="1">
        <f>+'Modulus based method (square)'!F15</f>
        <v>0.25</v>
      </c>
      <c r="C25" s="1">
        <f>+'Modulus based method (square)'!H15</f>
        <v>0</v>
      </c>
      <c r="D25" s="1">
        <f>+'Modulus based method (square)'!G15</f>
        <v>2.0000000000000018E-2</v>
      </c>
      <c r="E25" s="75">
        <f>+'Modulus based method (square)'!O15</f>
        <v>1800</v>
      </c>
      <c r="F25" s="7">
        <f t="shared" si="1"/>
        <v>0</v>
      </c>
      <c r="G25" s="1">
        <f t="shared" si="2"/>
        <v>6300</v>
      </c>
      <c r="H25" s="9">
        <f t="shared" si="3"/>
        <v>0</v>
      </c>
      <c r="I25" s="76">
        <f t="shared" si="0"/>
        <v>0</v>
      </c>
      <c r="K25" s="7"/>
    </row>
    <row r="26" spans="1:11" x14ac:dyDescent="0.15">
      <c r="A26" s="74"/>
      <c r="B26" s="1">
        <f>+'Modulus based method (square)'!F16</f>
        <v>0.27</v>
      </c>
      <c r="C26" s="1">
        <f>+'Modulus based method (square)'!H16</f>
        <v>0</v>
      </c>
      <c r="D26" s="1">
        <f>+'Modulus based method (square)'!G16</f>
        <v>2.0000000000000018E-2</v>
      </c>
      <c r="E26" s="75">
        <f>+'Modulus based method (square)'!O16</f>
        <v>1724</v>
      </c>
      <c r="F26" s="7">
        <f t="shared" si="1"/>
        <v>0</v>
      </c>
      <c r="G26" s="1">
        <f t="shared" si="2"/>
        <v>6034</v>
      </c>
      <c r="H26" s="9">
        <f t="shared" si="3"/>
        <v>0</v>
      </c>
      <c r="I26" s="76">
        <f t="shared" si="0"/>
        <v>0</v>
      </c>
      <c r="K26" s="7"/>
    </row>
    <row r="27" spans="1:11" x14ac:dyDescent="0.15">
      <c r="A27" s="74"/>
      <c r="B27" s="1">
        <f>+'Modulus based method (square)'!F17</f>
        <v>0.29000000000000004</v>
      </c>
      <c r="C27" s="1">
        <f>+'Modulus based method (square)'!H17</f>
        <v>0</v>
      </c>
      <c r="D27" s="1">
        <f>+'Modulus based method (square)'!G17</f>
        <v>1.9999999999999962E-2</v>
      </c>
      <c r="E27" s="75">
        <f>+'Modulus based method (square)'!O17</f>
        <v>1591.5</v>
      </c>
      <c r="F27" s="7">
        <f t="shared" si="1"/>
        <v>0</v>
      </c>
      <c r="G27" s="1">
        <f t="shared" si="2"/>
        <v>5570.25</v>
      </c>
      <c r="H27" s="9">
        <f t="shared" si="3"/>
        <v>0</v>
      </c>
      <c r="I27" s="76">
        <f t="shared" si="0"/>
        <v>0</v>
      </c>
      <c r="K27" s="7"/>
    </row>
    <row r="28" spans="1:11" x14ac:dyDescent="0.15">
      <c r="A28" s="74"/>
      <c r="B28" s="1">
        <f>+'Modulus based method (square)'!F18</f>
        <v>0.31</v>
      </c>
      <c r="C28" s="1">
        <f>+'Modulus based method (square)'!H18</f>
        <v>0</v>
      </c>
      <c r="D28" s="1">
        <f>+'Modulus based method (square)'!G18</f>
        <v>2.0000000000000018E-2</v>
      </c>
      <c r="E28" s="75">
        <f>+'Modulus based method (square)'!O18</f>
        <v>1468.5000000000002</v>
      </c>
      <c r="F28" s="7">
        <f t="shared" si="1"/>
        <v>0</v>
      </c>
      <c r="G28" s="1">
        <f t="shared" si="2"/>
        <v>5139.7500000000009</v>
      </c>
      <c r="H28" s="9">
        <f t="shared" si="3"/>
        <v>0</v>
      </c>
      <c r="I28" s="76">
        <f t="shared" si="0"/>
        <v>0</v>
      </c>
      <c r="K28" s="7"/>
    </row>
    <row r="29" spans="1:11" x14ac:dyDescent="0.15">
      <c r="A29" s="74"/>
      <c r="B29" s="1">
        <f>+'Modulus based method (square)'!F19</f>
        <v>0.33</v>
      </c>
      <c r="C29" s="1">
        <f>+'Modulus based method (square)'!H19</f>
        <v>0</v>
      </c>
      <c r="D29" s="1">
        <f>+'Modulus based method (square)'!G19</f>
        <v>2.0000000000000018E-2</v>
      </c>
      <c r="E29" s="75">
        <f>+'Modulus based method (square)'!O19</f>
        <v>1402.0000000000002</v>
      </c>
      <c r="F29" s="7">
        <f t="shared" si="1"/>
        <v>0</v>
      </c>
      <c r="G29" s="1">
        <f t="shared" si="2"/>
        <v>4907.0000000000009</v>
      </c>
      <c r="H29" s="9">
        <f t="shared" si="3"/>
        <v>0</v>
      </c>
      <c r="I29" s="76">
        <f t="shared" si="0"/>
        <v>0</v>
      </c>
      <c r="K29" s="7"/>
    </row>
    <row r="30" spans="1:11" x14ac:dyDescent="0.15">
      <c r="A30" s="74"/>
      <c r="B30" s="1">
        <f>+'Modulus based method (square)'!F20</f>
        <v>0.35</v>
      </c>
      <c r="C30" s="1">
        <f>+'Modulus based method (square)'!H20</f>
        <v>0</v>
      </c>
      <c r="D30" s="1">
        <f>+'Modulus based method (square)'!G20</f>
        <v>1.9999999999999962E-2</v>
      </c>
      <c r="E30" s="75">
        <f>+'Modulus based method (square)'!O20</f>
        <v>1269.5</v>
      </c>
      <c r="F30" s="7">
        <f t="shared" si="1"/>
        <v>0</v>
      </c>
      <c r="G30" s="1">
        <f t="shared" si="2"/>
        <v>4443.25</v>
      </c>
      <c r="H30" s="9">
        <f t="shared" si="3"/>
        <v>0</v>
      </c>
      <c r="I30" s="76">
        <f t="shared" si="0"/>
        <v>0</v>
      </c>
    </row>
    <row r="31" spans="1:11" x14ac:dyDescent="0.15">
      <c r="A31" s="74"/>
      <c r="B31" s="1">
        <f>+'Modulus based method (square)'!F21</f>
        <v>0.37</v>
      </c>
      <c r="C31" s="1">
        <f>+'Modulus based method (square)'!H21</f>
        <v>0</v>
      </c>
      <c r="D31" s="1">
        <f>+'Modulus based method (square)'!G21</f>
        <v>2.0000000000000018E-2</v>
      </c>
      <c r="E31" s="75">
        <f>+'Modulus based method (square)'!O21</f>
        <v>1156.0000000000002</v>
      </c>
      <c r="F31" s="7">
        <f t="shared" si="1"/>
        <v>0</v>
      </c>
      <c r="G31" s="1">
        <f t="shared" si="2"/>
        <v>4046.0000000000009</v>
      </c>
      <c r="H31" s="9">
        <f t="shared" si="3"/>
        <v>0</v>
      </c>
      <c r="I31" s="76">
        <f t="shared" si="0"/>
        <v>0</v>
      </c>
    </row>
    <row r="32" spans="1:11" x14ac:dyDescent="0.15">
      <c r="A32" s="74"/>
      <c r="B32" s="1">
        <f>+'Modulus based method (square)'!F22</f>
        <v>0.39</v>
      </c>
      <c r="C32" s="1">
        <f>+'Modulus based method (square)'!H22</f>
        <v>0</v>
      </c>
      <c r="D32" s="1">
        <f>+'Modulus based method (square)'!G22</f>
        <v>2.0000000000000018E-2</v>
      </c>
      <c r="E32" s="75">
        <f>+'Modulus based method (square)'!O22</f>
        <v>1137</v>
      </c>
      <c r="F32" s="7">
        <f t="shared" si="1"/>
        <v>0</v>
      </c>
      <c r="G32" s="1">
        <f t="shared" si="2"/>
        <v>3979.5</v>
      </c>
      <c r="H32" s="9">
        <f t="shared" si="3"/>
        <v>0</v>
      </c>
      <c r="I32" s="76">
        <f t="shared" si="0"/>
        <v>0</v>
      </c>
    </row>
    <row r="33" spans="1:9" x14ac:dyDescent="0.15">
      <c r="A33" s="74"/>
      <c r="B33" s="1">
        <f>+'Modulus based method (square)'!F23</f>
        <v>0.41000000000000003</v>
      </c>
      <c r="C33" s="1">
        <f>+'Modulus based method (square)'!H23</f>
        <v>0</v>
      </c>
      <c r="D33" s="1">
        <f>+'Modulus based method (square)'!G23</f>
        <v>1.9999999999999962E-2</v>
      </c>
      <c r="E33" s="75">
        <f>+'Modulus based method (square)'!O23</f>
        <v>1099</v>
      </c>
      <c r="F33" s="7">
        <f t="shared" si="1"/>
        <v>0</v>
      </c>
      <c r="G33" s="1">
        <f t="shared" si="2"/>
        <v>3846.5</v>
      </c>
      <c r="H33" s="9">
        <f t="shared" si="3"/>
        <v>0</v>
      </c>
      <c r="I33" s="76">
        <f t="shared" si="0"/>
        <v>0</v>
      </c>
    </row>
    <row r="34" spans="1:9" x14ac:dyDescent="0.15">
      <c r="A34" s="74"/>
      <c r="B34" s="1">
        <f>+'Modulus based method (square)'!F24</f>
        <v>0.43</v>
      </c>
      <c r="C34" s="1">
        <f>+'Modulus based method (square)'!H24</f>
        <v>0</v>
      </c>
      <c r="D34" s="1">
        <f>+'Modulus based method (square)'!G24</f>
        <v>2.0000000000000018E-2</v>
      </c>
      <c r="E34" s="75">
        <f>+'Modulus based method (square)'!O24</f>
        <v>1041.9999999999998</v>
      </c>
      <c r="F34" s="7">
        <f t="shared" si="1"/>
        <v>0</v>
      </c>
      <c r="G34" s="1">
        <f t="shared" si="2"/>
        <v>3646.9999999999991</v>
      </c>
      <c r="H34" s="9">
        <f t="shared" si="3"/>
        <v>0</v>
      </c>
      <c r="I34" s="76">
        <f t="shared" si="0"/>
        <v>0</v>
      </c>
    </row>
    <row r="35" spans="1:9" x14ac:dyDescent="0.15">
      <c r="A35" s="74"/>
      <c r="B35" s="1">
        <f>+'Modulus based method (square)'!F25</f>
        <v>0.45</v>
      </c>
      <c r="C35" s="1">
        <f>+'Modulus based method (square)'!H25</f>
        <v>0</v>
      </c>
      <c r="D35" s="1">
        <f>+'Modulus based method (square)'!G25</f>
        <v>2.0000000000000018E-2</v>
      </c>
      <c r="E35" s="75">
        <f>+'Modulus based method (square)'!O25</f>
        <v>1013.5000000000001</v>
      </c>
      <c r="F35" s="7">
        <f t="shared" si="1"/>
        <v>0</v>
      </c>
      <c r="G35" s="1">
        <f t="shared" si="2"/>
        <v>3547.2500000000005</v>
      </c>
      <c r="H35" s="9">
        <f t="shared" si="3"/>
        <v>0</v>
      </c>
      <c r="I35" s="76">
        <f t="shared" si="0"/>
        <v>0</v>
      </c>
    </row>
    <row r="36" spans="1:9" x14ac:dyDescent="0.15">
      <c r="A36" s="74"/>
      <c r="B36" s="1">
        <f>+'Modulus based method (square)'!F26</f>
        <v>0.47</v>
      </c>
      <c r="C36" s="1">
        <f>+'Modulus based method (square)'!H26</f>
        <v>1.2799999999999978E-2</v>
      </c>
      <c r="D36" s="1">
        <f>+'Modulus based method (square)'!G26</f>
        <v>1.9999999999999962E-2</v>
      </c>
      <c r="E36" s="75">
        <f>+'Modulus based method (square)'!O26</f>
        <v>956.5</v>
      </c>
      <c r="F36" s="7">
        <f t="shared" si="1"/>
        <v>0.21745365346395915</v>
      </c>
      <c r="G36" s="1">
        <f t="shared" si="2"/>
        <v>3347.75</v>
      </c>
      <c r="H36" s="9">
        <f t="shared" si="3"/>
        <v>1.2991032990155102E-6</v>
      </c>
      <c r="I36" s="76">
        <f t="shared" si="0"/>
        <v>0.23176590526572044</v>
      </c>
    </row>
    <row r="37" spans="1:9" x14ac:dyDescent="0.15">
      <c r="A37" s="74"/>
      <c r="B37" s="1">
        <f>+'Modulus based method (square)'!F27</f>
        <v>0.49</v>
      </c>
      <c r="C37" s="1">
        <f>+'Modulus based method (square)'!H27</f>
        <v>3.2799999999999996E-2</v>
      </c>
      <c r="D37" s="1">
        <f>+'Modulus based method (square)'!G27</f>
        <v>2.0000000000000018E-2</v>
      </c>
      <c r="E37" s="75">
        <f>+'Modulus based method (square)'!O27</f>
        <v>890</v>
      </c>
      <c r="F37" s="7">
        <f t="shared" si="1"/>
        <v>0.24472498700139539</v>
      </c>
      <c r="G37" s="1">
        <f t="shared" si="2"/>
        <v>3115</v>
      </c>
      <c r="H37" s="9">
        <f t="shared" si="3"/>
        <v>1.5712679743267777E-6</v>
      </c>
      <c r="I37" s="76">
        <f t="shared" si="0"/>
        <v>0.28032131452583781</v>
      </c>
    </row>
    <row r="38" spans="1:9" x14ac:dyDescent="0.15">
      <c r="A38" s="74"/>
      <c r="B38" s="1">
        <f>+'Modulus based method (square)'!F28</f>
        <v>0.51</v>
      </c>
      <c r="C38" s="1">
        <f>+'Modulus based method (square)'!H28</f>
        <v>5.2800000000000014E-2</v>
      </c>
      <c r="D38" s="1">
        <f>+'Modulus based method (square)'!G28</f>
        <v>2.0000000000000018E-2</v>
      </c>
      <c r="E38" s="75">
        <f>+'Modulus based method (square)'!O28</f>
        <v>852.5</v>
      </c>
      <c r="F38" s="7">
        <f t="shared" si="1"/>
        <v>0.2719963205388316</v>
      </c>
      <c r="G38" s="1">
        <f t="shared" si="2"/>
        <v>2983.75</v>
      </c>
      <c r="H38" s="9">
        <f t="shared" si="3"/>
        <v>1.8231843856813194E-6</v>
      </c>
      <c r="I38" s="76">
        <f t="shared" si="0"/>
        <v>0.32526434189950626</v>
      </c>
    </row>
    <row r="39" spans="1:9" x14ac:dyDescent="0.15">
      <c r="A39" s="74"/>
      <c r="B39" s="1">
        <f>+'Modulus based method (square)'!F29</f>
        <v>0.53</v>
      </c>
      <c r="C39" s="1">
        <f>+'Modulus based method (square)'!H29</f>
        <v>7.2800000000000031E-2</v>
      </c>
      <c r="D39" s="1">
        <f>+'Modulus based method (square)'!G29</f>
        <v>2.0000000000000018E-2</v>
      </c>
      <c r="E39" s="75">
        <f>+'Modulus based method (square)'!O29</f>
        <v>824.5</v>
      </c>
      <c r="F39" s="7">
        <f t="shared" si="1"/>
        <v>0.29926765407626787</v>
      </c>
      <c r="G39" s="1">
        <f t="shared" si="2"/>
        <v>2885.75</v>
      </c>
      <c r="H39" s="9">
        <f t="shared" si="3"/>
        <v>2.0741065863381662E-6</v>
      </c>
      <c r="I39" s="76">
        <f t="shared" si="0"/>
        <v>0.37002999758721955</v>
      </c>
    </row>
    <row r="40" spans="1:9" x14ac:dyDescent="0.15">
      <c r="A40" s="74"/>
      <c r="B40" s="1">
        <f>+'Modulus based method (square)'!F30</f>
        <v>0.55000000000000004</v>
      </c>
      <c r="C40" s="1">
        <f>+'Modulus based method (square)'!H30</f>
        <v>9.2800000000000049E-2</v>
      </c>
      <c r="D40" s="1">
        <f>+'Modulus based method (square)'!G30</f>
        <v>2.0000000000000018E-2</v>
      </c>
      <c r="E40" s="75">
        <f>+'Modulus based method (square)'!O30</f>
        <v>815</v>
      </c>
      <c r="F40" s="7">
        <f t="shared" si="1"/>
        <v>0.32653898761370409</v>
      </c>
      <c r="G40" s="1">
        <f t="shared" si="2"/>
        <v>2852.5</v>
      </c>
      <c r="H40" s="9">
        <f t="shared" si="3"/>
        <v>2.2894933399733873E-6</v>
      </c>
      <c r="I40" s="76">
        <f t="shared" si="0"/>
        <v>0.40845596877545509</v>
      </c>
    </row>
    <row r="41" spans="1:9" x14ac:dyDescent="0.15">
      <c r="A41" s="74"/>
      <c r="B41" s="1">
        <f>+'Modulus based method (square)'!F31</f>
        <v>0.57000000000000006</v>
      </c>
      <c r="C41" s="1">
        <f>+'Modulus based method (square)'!H31</f>
        <v>0.11280000000000007</v>
      </c>
      <c r="D41" s="1">
        <f>+'Modulus based method (square)'!G31</f>
        <v>1.9999999999999907E-2</v>
      </c>
      <c r="E41" s="75">
        <f>+'Modulus based method (square)'!O31</f>
        <v>815</v>
      </c>
      <c r="F41" s="7">
        <f t="shared" si="1"/>
        <v>0.35381032115114031</v>
      </c>
      <c r="G41" s="1">
        <f t="shared" si="2"/>
        <v>2852.5</v>
      </c>
      <c r="H41" s="9">
        <f t="shared" si="3"/>
        <v>2.4807033910684567E-6</v>
      </c>
      <c r="I41" s="76">
        <f t="shared" si="0"/>
        <v>0.44256870686297828</v>
      </c>
    </row>
    <row r="42" spans="1:9" x14ac:dyDescent="0.15">
      <c r="A42" s="74"/>
      <c r="B42" s="1">
        <f>+'Modulus based method (square)'!F32</f>
        <v>0.59</v>
      </c>
      <c r="C42" s="1">
        <f>+'Modulus based method (square)'!H32</f>
        <v>0.13279999999999997</v>
      </c>
      <c r="D42" s="1">
        <f>+'Modulus based method (square)'!G32</f>
        <v>2.0000000000000018E-2</v>
      </c>
      <c r="E42" s="75">
        <f>+'Modulus based method (square)'!O32</f>
        <v>796</v>
      </c>
      <c r="F42" s="7">
        <f t="shared" si="1"/>
        <v>0.38108165468857635</v>
      </c>
      <c r="G42" s="1">
        <f t="shared" si="2"/>
        <v>2786</v>
      </c>
      <c r="H42" s="9">
        <f t="shared" si="3"/>
        <v>2.7356902705569038E-6</v>
      </c>
      <c r="I42" s="76">
        <f t="shared" si="0"/>
        <v>0.48805951964153593</v>
      </c>
    </row>
    <row r="43" spans="1:9" x14ac:dyDescent="0.15">
      <c r="A43" s="74"/>
      <c r="B43" s="1">
        <f>+'Modulus based method (square)'!F33</f>
        <v>0.61</v>
      </c>
      <c r="C43" s="1">
        <f>+'Modulus based method (square)'!H33</f>
        <v>0.15279999999999999</v>
      </c>
      <c r="D43" s="1">
        <f>+'Modulus based method (square)'!G33</f>
        <v>2.0000000000000018E-2</v>
      </c>
      <c r="E43" s="75">
        <f>+'Modulus based method (square)'!O33</f>
        <v>767.50000000000011</v>
      </c>
      <c r="F43" s="7">
        <f t="shared" si="1"/>
        <v>0.40835298822601263</v>
      </c>
      <c r="G43" s="1">
        <f t="shared" si="2"/>
        <v>2686.2500000000005</v>
      </c>
      <c r="H43" s="9">
        <f t="shared" si="3"/>
        <v>3.0403200612453267E-6</v>
      </c>
      <c r="I43" s="76">
        <f t="shared" si="0"/>
        <v>0.5424068523465746</v>
      </c>
    </row>
    <row r="44" spans="1:9" x14ac:dyDescent="0.15">
      <c r="A44" s="74"/>
      <c r="B44" s="1">
        <f>+'Modulus based method (square)'!F34</f>
        <v>0.63</v>
      </c>
      <c r="C44" s="1">
        <f>+'Modulus based method (square)'!H34</f>
        <v>0.17280000000000001</v>
      </c>
      <c r="D44" s="1">
        <f>+'Modulus based method (square)'!G34</f>
        <v>2.0000000000000018E-2</v>
      </c>
      <c r="E44" s="75">
        <f>+'Modulus based method (square)'!O34</f>
        <v>767.50000000000011</v>
      </c>
      <c r="F44" s="7">
        <f t="shared" si="1"/>
        <v>0.4356243217634489</v>
      </c>
      <c r="G44" s="1">
        <f t="shared" si="2"/>
        <v>2686.2500000000005</v>
      </c>
      <c r="H44" s="9">
        <f t="shared" si="3"/>
        <v>3.2433639591508553E-6</v>
      </c>
      <c r="I44" s="76">
        <f t="shared" si="0"/>
        <v>0.57863080223756269</v>
      </c>
    </row>
    <row r="45" spans="1:9" x14ac:dyDescent="0.15">
      <c r="A45" s="74"/>
      <c r="B45" s="1">
        <f>+'Modulus based method (square)'!F35</f>
        <v>0.65</v>
      </c>
      <c r="C45" s="1">
        <f>+'Modulus based method (square)'!H35</f>
        <v>0.19280000000000003</v>
      </c>
      <c r="D45" s="1">
        <f>+'Modulus based method (square)'!G35</f>
        <v>2.0000000000000018E-2</v>
      </c>
      <c r="E45" s="75">
        <f>+'Modulus based method (square)'!O35</f>
        <v>786.5</v>
      </c>
      <c r="F45" s="7">
        <f t="shared" si="1"/>
        <v>0.46289565530088506</v>
      </c>
      <c r="G45" s="1">
        <f t="shared" si="2"/>
        <v>2752.75</v>
      </c>
      <c r="H45" s="9">
        <f t="shared" si="3"/>
        <v>3.3631507060276848E-6</v>
      </c>
      <c r="I45" s="76">
        <f t="shared" si="0"/>
        <v>0.60000129975672323</v>
      </c>
    </row>
    <row r="46" spans="1:9" x14ac:dyDescent="0.15">
      <c r="A46" s="74"/>
      <c r="B46" s="1">
        <f>+'Modulus based method (square)'!F36</f>
        <v>0.67</v>
      </c>
      <c r="C46" s="1">
        <f>+'Modulus based method (square)'!H36</f>
        <v>0.21280000000000004</v>
      </c>
      <c r="D46" s="1">
        <f>+'Modulus based method (square)'!G36</f>
        <v>2.0000000000000018E-2</v>
      </c>
      <c r="E46" s="75">
        <f>+'Modulus based method (square)'!O36</f>
        <v>786.5</v>
      </c>
      <c r="F46" s="7">
        <f t="shared" si="1"/>
        <v>0.49016698883832133</v>
      </c>
      <c r="G46" s="1">
        <f t="shared" si="2"/>
        <v>2752.75</v>
      </c>
      <c r="H46" s="9">
        <f t="shared" si="3"/>
        <v>3.5612895383766909E-6</v>
      </c>
      <c r="I46" s="76">
        <f t="shared" si="0"/>
        <v>0.63535016376350451</v>
      </c>
    </row>
    <row r="47" spans="1:9" x14ac:dyDescent="0.15">
      <c r="A47" s="74"/>
      <c r="B47" s="1">
        <f>+'Modulus based method (square)'!F37</f>
        <v>0.69</v>
      </c>
      <c r="C47" s="1">
        <f>+'Modulus based method (square)'!H37</f>
        <v>0.23279999999999995</v>
      </c>
      <c r="D47" s="1">
        <f>+'Modulus based method (square)'!G37</f>
        <v>1.9999999999999907E-2</v>
      </c>
      <c r="E47" s="75">
        <f>+'Modulus based method (square)'!O37</f>
        <v>758</v>
      </c>
      <c r="F47" s="7">
        <f t="shared" si="1"/>
        <v>0.51743832237575738</v>
      </c>
      <c r="G47" s="1">
        <f t="shared" si="2"/>
        <v>2653</v>
      </c>
      <c r="H47" s="9">
        <f t="shared" si="3"/>
        <v>3.9007789097305308E-6</v>
      </c>
      <c r="I47" s="76">
        <f t="shared" si="0"/>
        <v>0.69591660335267347</v>
      </c>
    </row>
    <row r="48" spans="1:9" x14ac:dyDescent="0.15">
      <c r="A48" s="74"/>
      <c r="B48" s="1">
        <f>+'Modulus based method (square)'!F38</f>
        <v>0.71</v>
      </c>
      <c r="C48" s="1">
        <f>+'Modulus based method (square)'!H38</f>
        <v>0.25279999999999997</v>
      </c>
      <c r="D48" s="1">
        <f>+'Modulus based method (square)'!G38</f>
        <v>2.0000000000000018E-2</v>
      </c>
      <c r="E48" s="75">
        <f>+'Modulus based method (square)'!O38</f>
        <v>720</v>
      </c>
      <c r="F48" s="7">
        <f t="shared" si="1"/>
        <v>0.54470965591319365</v>
      </c>
      <c r="G48" s="1">
        <f t="shared" si="2"/>
        <v>2520</v>
      </c>
      <c r="H48" s="9">
        <f t="shared" si="3"/>
        <v>4.3230925072475727E-6</v>
      </c>
      <c r="I48" s="76">
        <f t="shared" si="0"/>
        <v>0.77125925955925412</v>
      </c>
    </row>
    <row r="49" spans="1:9" x14ac:dyDescent="0.15">
      <c r="A49" s="74"/>
      <c r="B49" s="1">
        <f>+'Modulus based method (square)'!F39</f>
        <v>0.73</v>
      </c>
      <c r="C49" s="1">
        <f>+'Modulus based method (square)'!H39</f>
        <v>0.27279999999999999</v>
      </c>
      <c r="D49" s="1">
        <f>+'Modulus based method (square)'!G39</f>
        <v>2.0000000000000018E-2</v>
      </c>
      <c r="E49" s="75">
        <f>+'Modulus based method (square)'!O39</f>
        <v>681.99999999999989</v>
      </c>
      <c r="F49" s="7">
        <f t="shared" si="1"/>
        <v>0.57198098945062981</v>
      </c>
      <c r="G49" s="1">
        <f t="shared" si="2"/>
        <v>2386.9999999999995</v>
      </c>
      <c r="H49" s="9">
        <f t="shared" si="3"/>
        <v>4.7924674440773395E-6</v>
      </c>
      <c r="I49" s="76">
        <f t="shared" si="0"/>
        <v>0.85499787158943774</v>
      </c>
    </row>
    <row r="50" spans="1:9" x14ac:dyDescent="0.15">
      <c r="A50" s="74"/>
      <c r="B50" s="1">
        <f>+'Modulus based method (square)'!F40</f>
        <v>0.75</v>
      </c>
      <c r="C50" s="1">
        <f>+'Modulus based method (square)'!H40</f>
        <v>0.2928</v>
      </c>
      <c r="D50" s="1">
        <f>+'Modulus based method (square)'!G40</f>
        <v>2.0000000000000018E-2</v>
      </c>
      <c r="E50" s="75">
        <f>+'Modulus based method (square)'!O40</f>
        <v>634.50000000000011</v>
      </c>
      <c r="F50" s="7">
        <f t="shared" si="1"/>
        <v>0.59925232298806608</v>
      </c>
      <c r="G50" s="1">
        <f t="shared" si="2"/>
        <v>2220.7500000000005</v>
      </c>
      <c r="H50" s="9">
        <f t="shared" si="3"/>
        <v>5.396846317577994E-6</v>
      </c>
      <c r="I50" s="76">
        <f t="shared" si="0"/>
        <v>0.96282179663566536</v>
      </c>
    </row>
    <row r="51" spans="1:9" x14ac:dyDescent="0.15">
      <c r="A51" s="74"/>
      <c r="B51" s="1">
        <f>+'Modulus based method (square)'!F41</f>
        <v>0.77</v>
      </c>
      <c r="C51" s="1">
        <f>+'Modulus based method (square)'!H41</f>
        <v>0.31280000000000002</v>
      </c>
      <c r="D51" s="1">
        <f>+'Modulus based method (square)'!G41</f>
        <v>2.0000000000000018E-2</v>
      </c>
      <c r="E51" s="75">
        <f>+'Modulus based method (square)'!O41</f>
        <v>558.5</v>
      </c>
      <c r="F51" s="7">
        <f t="shared" si="1"/>
        <v>0.62652365652550235</v>
      </c>
      <c r="G51" s="1">
        <f t="shared" si="2"/>
        <v>1954.75</v>
      </c>
      <c r="H51" s="9">
        <f t="shared" si="3"/>
        <v>6.4102688990971007E-6</v>
      </c>
      <c r="I51" s="76">
        <f t="shared" si="0"/>
        <v>1.1436209695732555</v>
      </c>
    </row>
    <row r="52" spans="1:9" x14ac:dyDescent="0.15">
      <c r="A52" s="74"/>
      <c r="B52" s="1">
        <f>+'Modulus based method (square)'!F42</f>
        <v>0.79</v>
      </c>
      <c r="C52" s="1">
        <f>+'Modulus based method (square)'!H42</f>
        <v>0.33280000000000004</v>
      </c>
      <c r="D52" s="1">
        <f>+'Modulus based method (square)'!G42</f>
        <v>2.0000000000000018E-2</v>
      </c>
      <c r="E52" s="75">
        <f>+'Modulus based method (square)'!O42</f>
        <v>502</v>
      </c>
      <c r="F52" s="7">
        <f t="shared" si="1"/>
        <v>0.65379499006293851</v>
      </c>
      <c r="G52" s="1">
        <f t="shared" si="2"/>
        <v>1757</v>
      </c>
      <c r="H52" s="9">
        <f t="shared" si="3"/>
        <v>7.4421740473868993E-6</v>
      </c>
      <c r="I52" s="76">
        <f t="shared" si="0"/>
        <v>1.3277175160318657</v>
      </c>
    </row>
    <row r="53" spans="1:9" x14ac:dyDescent="0.15">
      <c r="A53" s="74"/>
      <c r="B53" s="1">
        <f>+'Modulus based method (square)'!F43</f>
        <v>0.81</v>
      </c>
      <c r="C53" s="1">
        <f>+'Modulus based method (square)'!H43</f>
        <v>0.35280000000000006</v>
      </c>
      <c r="D53" s="1">
        <f>+'Modulus based method (square)'!G43</f>
        <v>1.9999999999999907E-2</v>
      </c>
      <c r="E53" s="75">
        <f>+'Modulus based method (square)'!O43</f>
        <v>493</v>
      </c>
      <c r="F53" s="7">
        <f t="shared" si="1"/>
        <v>0.68106632360037478</v>
      </c>
      <c r="G53" s="1">
        <f t="shared" si="2"/>
        <v>1725.5</v>
      </c>
      <c r="H53" s="9">
        <f t="shared" si="3"/>
        <v>7.8941329887032349E-6</v>
      </c>
      <c r="I53" s="76">
        <f t="shared" si="0"/>
        <v>1.4083490356781463</v>
      </c>
    </row>
    <row r="54" spans="1:9" x14ac:dyDescent="0.15">
      <c r="A54" s="74"/>
      <c r="B54" s="1">
        <f>+'Modulus based method (square)'!F44</f>
        <v>0.83</v>
      </c>
      <c r="C54" s="1">
        <f>+'Modulus based method (square)'!H44</f>
        <v>0.37279999999999996</v>
      </c>
      <c r="D54" s="1">
        <f>+'Modulus based method (square)'!G44</f>
        <v>2.0000000000000018E-2</v>
      </c>
      <c r="E54" s="75">
        <f>+'Modulus based method (square)'!O44</f>
        <v>483.5</v>
      </c>
      <c r="F54" s="7">
        <f t="shared" si="1"/>
        <v>0.70833765713781083</v>
      </c>
      <c r="G54" s="1">
        <f t="shared" si="2"/>
        <v>1692.25</v>
      </c>
      <c r="H54" s="9">
        <f t="shared" si="3"/>
        <v>8.3715486144223541E-6</v>
      </c>
      <c r="I54" s="76">
        <f t="shared" si="0"/>
        <v>1.4935221429796552</v>
      </c>
    </row>
    <row r="55" spans="1:9" x14ac:dyDescent="0.15">
      <c r="A55" s="74"/>
      <c r="B55" s="1">
        <f>+'Modulus based method (square)'!F45</f>
        <v>0.85</v>
      </c>
      <c r="C55" s="1">
        <f>+'Modulus based method (square)'!H45</f>
        <v>0.39279999999999998</v>
      </c>
      <c r="D55" s="1">
        <f>+'Modulus based method (square)'!G45</f>
        <v>2.0000000000000018E-2</v>
      </c>
      <c r="E55" s="75">
        <f>+'Modulus based method (square)'!O45</f>
        <v>483.5</v>
      </c>
      <c r="F55" s="7">
        <f t="shared" si="1"/>
        <v>0.73560899067524699</v>
      </c>
      <c r="G55" s="1">
        <f t="shared" si="2"/>
        <v>1692.25</v>
      </c>
      <c r="H55" s="9">
        <f t="shared" si="3"/>
        <v>8.6938571803840761E-6</v>
      </c>
      <c r="I55" s="76">
        <f t="shared" si="0"/>
        <v>1.5510234491664874</v>
      </c>
    </row>
    <row r="56" spans="1:9" x14ac:dyDescent="0.15">
      <c r="A56" s="74"/>
      <c r="B56" s="1">
        <f>+'Modulus based method (square)'!F46</f>
        <v>0.87</v>
      </c>
      <c r="C56" s="1">
        <f>+'Modulus based method (square)'!H46</f>
        <v>0.4128</v>
      </c>
      <c r="D56" s="1">
        <f>+'Modulus based method (square)'!G46</f>
        <v>2.0000000000000018E-2</v>
      </c>
      <c r="E56" s="75">
        <f>+'Modulus based method (square)'!O46</f>
        <v>493</v>
      </c>
      <c r="F56" s="7">
        <f t="shared" si="1"/>
        <v>0.76288032421268337</v>
      </c>
      <c r="G56" s="1">
        <f t="shared" si="2"/>
        <v>1725.5</v>
      </c>
      <c r="H56" s="9">
        <f t="shared" si="3"/>
        <v>8.8424262441342684E-6</v>
      </c>
      <c r="I56" s="76">
        <f t="shared" si="0"/>
        <v>1.5775288422177083</v>
      </c>
    </row>
    <row r="57" spans="1:9" x14ac:dyDescent="0.15">
      <c r="A57" s="74"/>
      <c r="B57" s="1">
        <f>+'Modulus based method (square)'!F47</f>
        <v>0.89</v>
      </c>
      <c r="C57" s="1">
        <f>+'Modulus based method (square)'!H47</f>
        <v>0.43280000000000002</v>
      </c>
      <c r="D57" s="1">
        <f>+'Modulus based method (square)'!G47</f>
        <v>2.0000000000000018E-2</v>
      </c>
      <c r="E57" s="75">
        <f>+'Modulus based method (square)'!O47</f>
        <v>483.5</v>
      </c>
      <c r="F57" s="7">
        <f t="shared" si="1"/>
        <v>0.79015165775011953</v>
      </c>
      <c r="G57" s="1">
        <f t="shared" si="2"/>
        <v>1692.25</v>
      </c>
      <c r="H57" s="9">
        <f t="shared" si="3"/>
        <v>9.3384743123075217E-6</v>
      </c>
      <c r="I57" s="76">
        <f t="shared" si="0"/>
        <v>1.6660260615401521</v>
      </c>
    </row>
    <row r="58" spans="1:9" x14ac:dyDescent="0.15">
      <c r="A58" s="74"/>
      <c r="B58" s="1">
        <f>+'Modulus based method (square)'!F48</f>
        <v>0.91</v>
      </c>
      <c r="C58" s="1">
        <f>+'Modulus based method (square)'!H48</f>
        <v>0.45280000000000004</v>
      </c>
      <c r="D58" s="1">
        <f>+'Modulus based method (square)'!G48</f>
        <v>2.0000000000000018E-2</v>
      </c>
      <c r="E58" s="75">
        <f>+'Modulus based method (square)'!O48</f>
        <v>474</v>
      </c>
      <c r="F58" s="7">
        <f t="shared" si="1"/>
        <v>0.81742299128755569</v>
      </c>
      <c r="G58" s="1">
        <f t="shared" si="2"/>
        <v>1659</v>
      </c>
      <c r="H58" s="9">
        <f t="shared" si="3"/>
        <v>9.8544061638041778E-6</v>
      </c>
      <c r="I58" s="76">
        <f t="shared" si="0"/>
        <v>1.758070637755268</v>
      </c>
    </row>
    <row r="59" spans="1:9" x14ac:dyDescent="0.15">
      <c r="A59" s="74"/>
      <c r="B59" s="1">
        <f>+'Modulus based method (square)'!F49</f>
        <v>0.92999999999999994</v>
      </c>
      <c r="C59" s="1">
        <f>+'Modulus based method (square)'!H49</f>
        <v>0.47279999999999994</v>
      </c>
      <c r="D59" s="1">
        <f>+'Modulus based method (square)'!G49</f>
        <v>1.9999999999999907E-2</v>
      </c>
      <c r="E59" s="75">
        <f>+'Modulus based method (square)'!O49</f>
        <v>464.5</v>
      </c>
      <c r="F59" s="7">
        <f t="shared" si="1"/>
        <v>0.81405742228551592</v>
      </c>
      <c r="G59" s="1">
        <f t="shared" si="2"/>
        <v>1625.75</v>
      </c>
      <c r="H59" s="9">
        <f t="shared" si="3"/>
        <v>1.0014546176048127E-5</v>
      </c>
      <c r="I59" s="76">
        <f t="shared" si="0"/>
        <v>1.7866403403609876</v>
      </c>
    </row>
    <row r="60" spans="1:9" x14ac:dyDescent="0.15">
      <c r="A60" s="74"/>
      <c r="B60" s="1">
        <f>+'Modulus based method (square)'!F50</f>
        <v>0.95</v>
      </c>
      <c r="C60" s="1">
        <f>+'Modulus based method (square)'!H50</f>
        <v>0.49279999999999996</v>
      </c>
      <c r="D60" s="1">
        <f>+'Modulus based method (square)'!G50</f>
        <v>2.0000000000000018E-2</v>
      </c>
      <c r="E60" s="75">
        <f>+'Modulus based method (square)'!O50</f>
        <v>455</v>
      </c>
      <c r="F60" s="7">
        <f t="shared" si="1"/>
        <v>0.80205067564413657</v>
      </c>
      <c r="G60" s="1">
        <f t="shared" si="2"/>
        <v>1592.5</v>
      </c>
      <c r="H60" s="9">
        <f t="shared" si="3"/>
        <v>1.0072849929596701E-5</v>
      </c>
      <c r="I60" s="76">
        <f t="shared" si="0"/>
        <v>1.7970419937412963</v>
      </c>
    </row>
    <row r="61" spans="1:9" x14ac:dyDescent="0.15">
      <c r="A61" s="74"/>
      <c r="B61" s="1">
        <f>+'Modulus based method (square)'!F51</f>
        <v>0.97</v>
      </c>
      <c r="C61" s="1">
        <f>+'Modulus based method (square)'!H51</f>
        <v>0.51279999999999992</v>
      </c>
      <c r="D61" s="1">
        <f>+'Modulus based method (square)'!G51</f>
        <v>2.0000000000000018E-2</v>
      </c>
      <c r="E61" s="75">
        <f>+'Modulus based method (square)'!O51</f>
        <v>464.5</v>
      </c>
      <c r="F61" s="7">
        <f t="shared" si="1"/>
        <v>0.79004392900275733</v>
      </c>
      <c r="G61" s="1">
        <f t="shared" si="2"/>
        <v>1625.75</v>
      </c>
      <c r="H61" s="9">
        <f t="shared" si="3"/>
        <v>9.7191318345718352E-6</v>
      </c>
      <c r="I61" s="76">
        <f t="shared" si="0"/>
        <v>1.733937085483092</v>
      </c>
    </row>
    <row r="62" spans="1:9" x14ac:dyDescent="0.15">
      <c r="A62" s="74"/>
      <c r="B62" s="1">
        <f>+'Modulus based method (square)'!F52</f>
        <v>0.99</v>
      </c>
      <c r="C62" s="1">
        <f>+'Modulus based method (square)'!H52</f>
        <v>0.53279999999999994</v>
      </c>
      <c r="D62" s="1">
        <f>+'Modulus based method (square)'!G52</f>
        <v>2.0000000000000018E-2</v>
      </c>
      <c r="E62" s="75">
        <f>+'Modulus based method (square)'!O52</f>
        <v>464.5</v>
      </c>
      <c r="F62" s="7">
        <f t="shared" si="1"/>
        <v>0.77803718236137809</v>
      </c>
      <c r="G62" s="1">
        <f t="shared" si="2"/>
        <v>1625.75</v>
      </c>
      <c r="H62" s="9">
        <f t="shared" si="3"/>
        <v>9.5714246638336614E-6</v>
      </c>
      <c r="I62" s="76">
        <f t="shared" si="0"/>
        <v>1.7075854580441392</v>
      </c>
    </row>
    <row r="63" spans="1:9" x14ac:dyDescent="0.15">
      <c r="A63" s="74"/>
      <c r="B63" s="1">
        <f>+'Modulus based method (square)'!F53</f>
        <v>1.01</v>
      </c>
      <c r="C63" s="1">
        <f>+'Modulus based method (square)'!H53</f>
        <v>0.55279999999999996</v>
      </c>
      <c r="D63" s="1">
        <f>+'Modulus based method (square)'!G53</f>
        <v>2.0000000000000018E-2</v>
      </c>
      <c r="E63" s="75">
        <f>+'Modulus based method (square)'!O53</f>
        <v>474</v>
      </c>
      <c r="F63" s="7">
        <f t="shared" si="1"/>
        <v>0.76603043571999885</v>
      </c>
      <c r="G63" s="1">
        <f t="shared" si="2"/>
        <v>1659</v>
      </c>
      <c r="H63" s="9">
        <f t="shared" si="3"/>
        <v>9.2348455180228989E-6</v>
      </c>
      <c r="I63" s="76">
        <f t="shared" si="0"/>
        <v>1.6475382158567704</v>
      </c>
    </row>
    <row r="64" spans="1:9" x14ac:dyDescent="0.15">
      <c r="A64" s="74"/>
      <c r="B64" s="1">
        <f>+'Modulus based method (square)'!F54</f>
        <v>1.03</v>
      </c>
      <c r="C64" s="1">
        <f>+'Modulus based method (square)'!H54</f>
        <v>0.57279999999999998</v>
      </c>
      <c r="D64" s="1">
        <f>+'Modulus based method (square)'!G54</f>
        <v>2.0000000000000018E-2</v>
      </c>
      <c r="E64" s="75">
        <f>+'Modulus based method (square)'!O54</f>
        <v>530.5</v>
      </c>
      <c r="F64" s="7">
        <f t="shared" si="1"/>
        <v>0.7540236890786195</v>
      </c>
      <c r="G64" s="1">
        <f t="shared" si="2"/>
        <v>1856.75</v>
      </c>
      <c r="H64" s="9">
        <f t="shared" si="3"/>
        <v>8.1219732228745945E-6</v>
      </c>
      <c r="I64" s="76">
        <f t="shared" si="0"/>
        <v>1.4489967641295298</v>
      </c>
    </row>
    <row r="65" spans="1:9" x14ac:dyDescent="0.15">
      <c r="A65" s="74"/>
      <c r="B65" s="1">
        <f>+'Modulus based method (square)'!F55</f>
        <v>1.05</v>
      </c>
      <c r="C65" s="1">
        <f>+'Modulus based method (square)'!H55</f>
        <v>0.59279999999999999</v>
      </c>
      <c r="D65" s="1">
        <f>+'Modulus based method (square)'!G55</f>
        <v>2.0000000000000018E-2</v>
      </c>
      <c r="E65" s="75">
        <f>+'Modulus based method (square)'!O55</f>
        <v>568</v>
      </c>
      <c r="F65" s="7">
        <f t="shared" si="1"/>
        <v>0.74201694243724015</v>
      </c>
      <c r="G65" s="1">
        <f t="shared" si="2"/>
        <v>1988</v>
      </c>
      <c r="H65" s="9">
        <f t="shared" si="3"/>
        <v>7.4649591794491027E-6</v>
      </c>
      <c r="I65" s="76">
        <f t="shared" si="0"/>
        <v>1.3317824866642993</v>
      </c>
    </row>
    <row r="66" spans="1:9" x14ac:dyDescent="0.15">
      <c r="A66" s="74"/>
      <c r="B66" s="1">
        <f>+'Modulus based method (square)'!F56</f>
        <v>1.07</v>
      </c>
      <c r="C66" s="1">
        <f>+'Modulus based method (square)'!H56</f>
        <v>0.61280000000000001</v>
      </c>
      <c r="D66" s="1">
        <f>+'Modulus based method (square)'!G56</f>
        <v>2.0000000000000018E-2</v>
      </c>
      <c r="E66" s="75">
        <f>+'Modulus based method (square)'!O56</f>
        <v>548.99999999999989</v>
      </c>
      <c r="F66" s="7">
        <f t="shared" si="1"/>
        <v>0.73001019579586091</v>
      </c>
      <c r="G66" s="1">
        <f t="shared" si="2"/>
        <v>1921.4999999999995</v>
      </c>
      <c r="H66" s="9">
        <f t="shared" si="3"/>
        <v>7.5983366723482879E-6</v>
      </c>
      <c r="I66" s="76">
        <f t="shared" si="0"/>
        <v>1.3555776347539685</v>
      </c>
    </row>
    <row r="67" spans="1:9" x14ac:dyDescent="0.15">
      <c r="A67" s="74"/>
      <c r="B67" s="1">
        <f>+'Modulus based method (square)'!F57</f>
        <v>1.0900000000000001</v>
      </c>
      <c r="C67" s="1">
        <f>+'Modulus based method (square)'!H57</f>
        <v>0.63280000000000003</v>
      </c>
      <c r="D67" s="1">
        <f>+'Modulus based method (square)'!G57</f>
        <v>2.0000000000000018E-2</v>
      </c>
      <c r="E67" s="75">
        <f>+'Modulus based method (square)'!O57</f>
        <v>511.50000000000006</v>
      </c>
      <c r="F67" s="7">
        <f t="shared" si="1"/>
        <v>0.71800344915448167</v>
      </c>
      <c r="G67" s="1">
        <f t="shared" si="2"/>
        <v>1790.2500000000002</v>
      </c>
      <c r="H67" s="9">
        <f t="shared" si="3"/>
        <v>8.0212646183994666E-6</v>
      </c>
      <c r="I67" s="76">
        <f t="shared" si="0"/>
        <v>1.4310298935181525</v>
      </c>
    </row>
    <row r="68" spans="1:9" x14ac:dyDescent="0.15">
      <c r="A68" s="74"/>
      <c r="B68" s="1">
        <f>+'Modulus based method (square)'!F58</f>
        <v>1.1100000000000001</v>
      </c>
      <c r="C68" s="1">
        <f>+'Modulus based method (square)'!H58</f>
        <v>0.65280000000000005</v>
      </c>
      <c r="D68" s="1">
        <f>+'Modulus based method (square)'!G58</f>
        <v>2.0000000000000018E-2</v>
      </c>
      <c r="E68" s="75">
        <f>+'Modulus based method (square)'!O58</f>
        <v>493</v>
      </c>
      <c r="F68" s="7">
        <f t="shared" si="1"/>
        <v>0.70599670251310231</v>
      </c>
      <c r="G68" s="1">
        <f t="shared" si="2"/>
        <v>1725.5</v>
      </c>
      <c r="H68" s="9">
        <f t="shared" si="3"/>
        <v>8.1830971024410656E-6</v>
      </c>
      <c r="I68" s="76">
        <f t="shared" si="0"/>
        <v>1.4599015407487654</v>
      </c>
    </row>
    <row r="69" spans="1:9" x14ac:dyDescent="0.15">
      <c r="A69" s="74"/>
      <c r="B69" s="1">
        <f>+'Modulus based method (square)'!F59</f>
        <v>1.1299999999999999</v>
      </c>
      <c r="C69" s="1">
        <f>+'Modulus based method (square)'!H59</f>
        <v>0.67279999999999984</v>
      </c>
      <c r="D69" s="1">
        <f>+'Modulus based method (square)'!G59</f>
        <v>1.9999999999999796E-2</v>
      </c>
      <c r="E69" s="75">
        <f>+'Modulus based method (square)'!O59</f>
        <v>445.5</v>
      </c>
      <c r="F69" s="7">
        <f t="shared" si="1"/>
        <v>0.69398995587172319</v>
      </c>
      <c r="G69" s="1">
        <f t="shared" si="2"/>
        <v>1559.25</v>
      </c>
      <c r="H69" s="9">
        <f t="shared" si="3"/>
        <v>8.9015867355679478E-6</v>
      </c>
      <c r="I69" s="76">
        <f t="shared" si="0"/>
        <v>1.5880833415123234</v>
      </c>
    </row>
    <row r="70" spans="1:9" x14ac:dyDescent="0.15">
      <c r="A70" s="74"/>
      <c r="B70" s="1">
        <f>+'Modulus based method (square)'!F60</f>
        <v>1.1499999999999999</v>
      </c>
      <c r="C70" s="1">
        <f>+'Modulus based method (square)'!H60</f>
        <v>0.69279999999999986</v>
      </c>
      <c r="D70" s="1">
        <f>+'Modulus based method (square)'!G60</f>
        <v>2.0000000000000018E-2</v>
      </c>
      <c r="E70" s="75">
        <f>+'Modulus based method (square)'!O60</f>
        <v>388.5</v>
      </c>
      <c r="F70" s="7">
        <f t="shared" si="1"/>
        <v>0.68198320923034383</v>
      </c>
      <c r="G70" s="1">
        <f t="shared" si="2"/>
        <v>1359.75</v>
      </c>
      <c r="H70" s="9">
        <f t="shared" si="3"/>
        <v>1.0031008777059672E-5</v>
      </c>
      <c r="I70" s="76">
        <f t="shared" si="0"/>
        <v>1.7895773428529069</v>
      </c>
    </row>
    <row r="71" spans="1:9" x14ac:dyDescent="0.15">
      <c r="A71" s="74"/>
      <c r="B71" s="1">
        <f>+'Modulus based method (square)'!F61</f>
        <v>1.17</v>
      </c>
      <c r="C71" s="1">
        <f>+'Modulus based method (square)'!H61</f>
        <v>0.71279999999999988</v>
      </c>
      <c r="D71" s="1">
        <f>+'Modulus based method (square)'!G61</f>
        <v>2.0000000000000018E-2</v>
      </c>
      <c r="E71" s="75">
        <f>+'Modulus based method (square)'!O61</f>
        <v>369.5</v>
      </c>
      <c r="F71" s="7">
        <f t="shared" si="1"/>
        <v>0.66997646258896448</v>
      </c>
      <c r="G71" s="1">
        <f t="shared" si="2"/>
        <v>1293.25</v>
      </c>
      <c r="H71" s="9">
        <f t="shared" si="3"/>
        <v>1.0361128360161841E-5</v>
      </c>
      <c r="I71" s="76">
        <f t="shared" si="0"/>
        <v>1.8484721698320992</v>
      </c>
    </row>
    <row r="72" spans="1:9" x14ac:dyDescent="0.15">
      <c r="A72" s="74"/>
      <c r="B72" s="1">
        <f>+'Modulus based method (square)'!F62</f>
        <v>1.19</v>
      </c>
      <c r="C72" s="1">
        <f>+'Modulus based method (square)'!H62</f>
        <v>0.7327999999999999</v>
      </c>
      <c r="D72" s="1">
        <f>+'Modulus based method (square)'!G62</f>
        <v>2.0000000000000018E-2</v>
      </c>
      <c r="E72" s="75">
        <f>+'Modulus based method (square)'!O62</f>
        <v>340.99999999999994</v>
      </c>
      <c r="F72" s="7">
        <f t="shared" si="1"/>
        <v>0.65796971594758513</v>
      </c>
      <c r="G72" s="1">
        <f t="shared" si="2"/>
        <v>1193.4999999999998</v>
      </c>
      <c r="H72" s="9">
        <f t="shared" si="3"/>
        <v>1.1025885478803281E-5</v>
      </c>
      <c r="I72" s="76">
        <f t="shared" si="0"/>
        <v>1.9670678469430121</v>
      </c>
    </row>
    <row r="73" spans="1:9" x14ac:dyDescent="0.15">
      <c r="A73" s="74"/>
      <c r="B73" s="1">
        <f>+'Modulus based method (square)'!F63</f>
        <v>1.21</v>
      </c>
      <c r="C73" s="1">
        <f>+'Modulus based method (square)'!H63</f>
        <v>0.75279999999999991</v>
      </c>
      <c r="D73" s="1">
        <f>+'Modulus based method (square)'!G63</f>
        <v>2.0000000000000018E-2</v>
      </c>
      <c r="E73" s="75">
        <f>+'Modulus based method (square)'!O63</f>
        <v>312.5</v>
      </c>
      <c r="F73" s="7">
        <f t="shared" si="1"/>
        <v>0.64596296930620589</v>
      </c>
      <c r="G73" s="1">
        <f t="shared" si="2"/>
        <v>1093.75</v>
      </c>
      <c r="H73" s="9">
        <f t="shared" si="3"/>
        <v>1.1811894295884919E-5</v>
      </c>
      <c r="I73" s="76">
        <f t="shared" si="0"/>
        <v>2.1072953755589552</v>
      </c>
    </row>
    <row r="74" spans="1:9" x14ac:dyDescent="0.15">
      <c r="A74" s="74"/>
      <c r="B74" s="1">
        <f>+'Modulus based method (square)'!F64</f>
        <v>1.23</v>
      </c>
      <c r="C74" s="1">
        <f>+'Modulus based method (square)'!H64</f>
        <v>0.77279999999999993</v>
      </c>
      <c r="D74" s="1">
        <f>+'Modulus based method (square)'!G64</f>
        <v>2.0000000000000018E-2</v>
      </c>
      <c r="E74" s="75">
        <f>+'Modulus based method (square)'!O64</f>
        <v>293.5</v>
      </c>
      <c r="F74" s="7">
        <f t="shared" si="1"/>
        <v>0.63395622266482665</v>
      </c>
      <c r="G74" s="1">
        <f t="shared" si="2"/>
        <v>1027.25</v>
      </c>
      <c r="H74" s="9">
        <f t="shared" si="3"/>
        <v>1.2342783600191331E-5</v>
      </c>
      <c r="I74" s="76">
        <f t="shared" si="0"/>
        <v>2.2020084290179902</v>
      </c>
    </row>
    <row r="75" spans="1:9" x14ac:dyDescent="0.15">
      <c r="A75" s="74"/>
      <c r="B75" s="1">
        <f>+'Modulus based method (square)'!F65</f>
        <v>1.25</v>
      </c>
      <c r="C75" s="1">
        <f>+'Modulus based method (square)'!H65</f>
        <v>0.79279999999999995</v>
      </c>
      <c r="D75" s="1">
        <f>+'Modulus based method (square)'!G65</f>
        <v>2.0000000000000018E-2</v>
      </c>
      <c r="E75" s="75">
        <f>+'Modulus based method (square)'!O65</f>
        <v>274.49999999999994</v>
      </c>
      <c r="F75" s="7">
        <f t="shared" si="1"/>
        <v>0.6219494760234473</v>
      </c>
      <c r="G75" s="1">
        <f t="shared" si="2"/>
        <v>960.74999999999977</v>
      </c>
      <c r="H75" s="9">
        <f t="shared" si="3"/>
        <v>1.2947165777225043E-5</v>
      </c>
      <c r="I75" s="76">
        <f t="shared" si="0"/>
        <v>2.3098329434294596</v>
      </c>
    </row>
    <row r="76" spans="1:9" x14ac:dyDescent="0.15">
      <c r="A76" s="74"/>
      <c r="B76" s="1">
        <f>+'Modulus based method (square)'!F66</f>
        <v>1.27</v>
      </c>
      <c r="C76" s="1">
        <f>+'Modulus based method (square)'!H66</f>
        <v>0.81279999999999997</v>
      </c>
      <c r="D76" s="1">
        <f>+'Modulus based method (square)'!G66</f>
        <v>2.0000000000000018E-2</v>
      </c>
      <c r="E76" s="75">
        <f>+'Modulus based method (square)'!O66</f>
        <v>255.5</v>
      </c>
      <c r="F76" s="7">
        <f t="shared" si="1"/>
        <v>0.60994272938206795</v>
      </c>
      <c r="G76" s="1">
        <f t="shared" si="2"/>
        <v>894.25</v>
      </c>
      <c r="H76" s="9">
        <f t="shared" si="3"/>
        <v>1.3641436497222666E-5</v>
      </c>
      <c r="I76" s="76">
        <f t="shared" si="0"/>
        <v>2.4336939805322615</v>
      </c>
    </row>
    <row r="77" spans="1:9" x14ac:dyDescent="0.15">
      <c r="A77" s="74"/>
      <c r="B77" s="1">
        <f>+'Modulus based method (square)'!F67</f>
        <v>1.29</v>
      </c>
      <c r="C77" s="1">
        <f>+'Modulus based method (square)'!H67</f>
        <v>0.83279999999999998</v>
      </c>
      <c r="D77" s="1">
        <f>+'Modulus based method (square)'!G67</f>
        <v>2.0000000000000018E-2</v>
      </c>
      <c r="E77" s="75">
        <f>+'Modulus based method (square)'!O67</f>
        <v>246</v>
      </c>
      <c r="F77" s="7">
        <f t="shared" si="1"/>
        <v>0.59793598274068871</v>
      </c>
      <c r="G77" s="1">
        <f t="shared" si="2"/>
        <v>861</v>
      </c>
      <c r="H77" s="9">
        <f t="shared" si="3"/>
        <v>1.3889337578180935E-5</v>
      </c>
      <c r="I77" s="76">
        <f t="shared" ref="I77:I140" si="4">+$B$7*$B$8*$B$9*($B$1-$B$11)*H77*1000</f>
        <v>2.4779206547991843</v>
      </c>
    </row>
    <row r="78" spans="1:9" x14ac:dyDescent="0.15">
      <c r="A78" s="74"/>
      <c r="B78" s="1">
        <f>+'Modulus based method (square)'!F68</f>
        <v>1.31</v>
      </c>
      <c r="C78" s="1">
        <f>+'Modulus based method (square)'!H68</f>
        <v>0.8528</v>
      </c>
      <c r="D78" s="1">
        <f>+'Modulus based method (square)'!G68</f>
        <v>2.0000000000000018E-2</v>
      </c>
      <c r="E78" s="75">
        <f>+'Modulus based method (square)'!O68</f>
        <v>236.5</v>
      </c>
      <c r="F78" s="7">
        <f t="shared" ref="F78:F141" si="5">IF(C78=0,0,IF(IF(C78&lt;$B$4,0.2+C78/$B$4*($J$1-0.2),1/3*$J$1*(4-C78/$B$4))&lt;0,0,IF(C78&lt;$B$4,0.2+C78/$B$4*($J$1-0.2),1/3*$J$1*(4-C78/$B$4))))</f>
        <v>0.58592923609930947</v>
      </c>
      <c r="G78" s="1">
        <f t="shared" ref="G78:G141" si="6">3.5*E78</f>
        <v>827.75</v>
      </c>
      <c r="H78" s="9">
        <f t="shared" ref="H78:H141" si="7">+F78*D78/G78</f>
        <v>1.4157154602218304E-5</v>
      </c>
      <c r="I78" s="76">
        <f t="shared" si="4"/>
        <v>2.5257004234046758</v>
      </c>
    </row>
    <row r="79" spans="1:9" x14ac:dyDescent="0.15">
      <c r="A79" s="74"/>
      <c r="B79" s="1">
        <f>+'Modulus based method (square)'!F69</f>
        <v>1.33</v>
      </c>
      <c r="C79" s="1">
        <f>+'Modulus based method (square)'!H69</f>
        <v>0.87280000000000002</v>
      </c>
      <c r="D79" s="1">
        <f>+'Modulus based method (square)'!G69</f>
        <v>2.0000000000000018E-2</v>
      </c>
      <c r="E79" s="75">
        <f>+'Modulus based method (square)'!O69</f>
        <v>227</v>
      </c>
      <c r="F79" s="7">
        <f t="shared" si="5"/>
        <v>0.57392248945793012</v>
      </c>
      <c r="G79" s="1">
        <f t="shared" si="6"/>
        <v>794.5</v>
      </c>
      <c r="H79" s="9">
        <f t="shared" si="7"/>
        <v>1.4447388029148664E-5</v>
      </c>
      <c r="I79" s="76">
        <f t="shared" si="4"/>
        <v>2.5774793796908027</v>
      </c>
    </row>
    <row r="80" spans="1:9" x14ac:dyDescent="0.15">
      <c r="A80" s="74"/>
      <c r="B80" s="1">
        <f>+'Modulus based method (square)'!F70</f>
        <v>1.35</v>
      </c>
      <c r="C80" s="1">
        <f>+'Modulus based method (square)'!H70</f>
        <v>0.89280000000000004</v>
      </c>
      <c r="D80" s="1">
        <f>+'Modulus based method (square)'!G70</f>
        <v>2.0000000000000018E-2</v>
      </c>
      <c r="E80" s="75">
        <f>+'Modulus based method (square)'!O70</f>
        <v>227</v>
      </c>
      <c r="F80" s="7">
        <f t="shared" si="5"/>
        <v>0.56191574281655077</v>
      </c>
      <c r="G80" s="1">
        <f t="shared" si="6"/>
        <v>794.5</v>
      </c>
      <c r="H80" s="9">
        <f t="shared" si="7"/>
        <v>1.4145141417660196E-5</v>
      </c>
      <c r="I80" s="76">
        <f t="shared" si="4"/>
        <v>2.5235572169357647</v>
      </c>
    </row>
    <row r="81" spans="1:9" x14ac:dyDescent="0.15">
      <c r="A81" s="74"/>
      <c r="B81" s="1">
        <f>+'Modulus based method (square)'!F71</f>
        <v>1.37</v>
      </c>
      <c r="C81" s="1">
        <f>+'Modulus based method (square)'!H71</f>
        <v>0.91280000000000006</v>
      </c>
      <c r="D81" s="1">
        <f>+'Modulus based method (square)'!G71</f>
        <v>1.9999999999999796E-2</v>
      </c>
      <c r="E81" s="75">
        <f>+'Modulus based method (square)'!O71</f>
        <v>227</v>
      </c>
      <c r="F81" s="7">
        <f t="shared" si="5"/>
        <v>0.54990899617517153</v>
      </c>
      <c r="G81" s="1">
        <f t="shared" si="6"/>
        <v>794.5</v>
      </c>
      <c r="H81" s="9">
        <f t="shared" si="7"/>
        <v>1.3842894806171576E-5</v>
      </c>
      <c r="I81" s="76">
        <f t="shared" si="4"/>
        <v>2.4696350541806993</v>
      </c>
    </row>
    <row r="82" spans="1:9" x14ac:dyDescent="0.15">
      <c r="A82" s="74"/>
      <c r="B82" s="1">
        <f>+'Modulus based method (square)'!F72</f>
        <v>1.39</v>
      </c>
      <c r="C82" s="1">
        <f>+'Modulus based method (square)'!H72</f>
        <v>0.93279999999999985</v>
      </c>
      <c r="D82" s="1">
        <f>+'Modulus based method (square)'!G72</f>
        <v>2.0000000000000018E-2</v>
      </c>
      <c r="E82" s="75">
        <f>+'Modulus based method (square)'!O72</f>
        <v>217.5</v>
      </c>
      <c r="F82" s="7">
        <f t="shared" si="5"/>
        <v>0.5379022495337924</v>
      </c>
      <c r="G82" s="1">
        <f t="shared" si="6"/>
        <v>761.25</v>
      </c>
      <c r="H82" s="9">
        <f t="shared" si="7"/>
        <v>1.4132078805485527E-5</v>
      </c>
      <c r="I82" s="76">
        <f t="shared" si="4"/>
        <v>2.5212267878327892</v>
      </c>
    </row>
    <row r="83" spans="1:9" x14ac:dyDescent="0.15">
      <c r="A83" s="74"/>
      <c r="B83" s="1">
        <f>+'Modulus based method (square)'!F73</f>
        <v>1.41</v>
      </c>
      <c r="C83" s="1">
        <f>+'Modulus based method (square)'!H73</f>
        <v>0.95279999999999987</v>
      </c>
      <c r="D83" s="1">
        <f>+'Modulus based method (square)'!G73</f>
        <v>2.0000000000000018E-2</v>
      </c>
      <c r="E83" s="75">
        <f>+'Modulus based method (square)'!O73</f>
        <v>180</v>
      </c>
      <c r="F83" s="7">
        <f t="shared" si="5"/>
        <v>0.52589550289241305</v>
      </c>
      <c r="G83" s="1">
        <f t="shared" si="6"/>
        <v>630</v>
      </c>
      <c r="H83" s="9">
        <f t="shared" si="7"/>
        <v>1.6695095329917888E-5</v>
      </c>
      <c r="I83" s="76">
        <f t="shared" si="4"/>
        <v>2.9784805300457666</v>
      </c>
    </row>
    <row r="84" spans="1:9" x14ac:dyDescent="0.15">
      <c r="A84" s="74"/>
      <c r="B84" s="1">
        <f>+'Modulus based method (square)'!F74</f>
        <v>1.43</v>
      </c>
      <c r="C84" s="1">
        <f>+'Modulus based method (square)'!H74</f>
        <v>0.97279999999999989</v>
      </c>
      <c r="D84" s="1">
        <f>+'Modulus based method (square)'!G74</f>
        <v>2.0000000000000018E-2</v>
      </c>
      <c r="E84" s="75">
        <f>+'Modulus based method (square)'!O74</f>
        <v>152</v>
      </c>
      <c r="F84" s="7">
        <f t="shared" si="5"/>
        <v>0.51388875625103381</v>
      </c>
      <c r="G84" s="1">
        <f t="shared" si="6"/>
        <v>532</v>
      </c>
      <c r="H84" s="9">
        <f t="shared" si="7"/>
        <v>1.9319126174850915E-5</v>
      </c>
      <c r="I84" s="76">
        <f t="shared" si="4"/>
        <v>3.4466195030450302</v>
      </c>
    </row>
    <row r="85" spans="1:9" x14ac:dyDescent="0.15">
      <c r="A85" s="74"/>
      <c r="B85" s="1">
        <f>+'Modulus based method (square)'!F75</f>
        <v>1.45</v>
      </c>
      <c r="C85" s="1">
        <f>+'Modulus based method (square)'!H75</f>
        <v>0.9927999999999999</v>
      </c>
      <c r="D85" s="1">
        <f>+'Modulus based method (square)'!G75</f>
        <v>2.0000000000000018E-2</v>
      </c>
      <c r="E85" s="75">
        <f>+'Modulus based method (square)'!O75</f>
        <v>142.50000000000003</v>
      </c>
      <c r="F85" s="7">
        <f t="shared" si="5"/>
        <v>0.50188200960965446</v>
      </c>
      <c r="G85" s="1">
        <f t="shared" si="6"/>
        <v>498.75000000000011</v>
      </c>
      <c r="H85" s="9">
        <f t="shared" si="7"/>
        <v>2.0125594370311972E-5</v>
      </c>
      <c r="I85" s="76">
        <f t="shared" si="4"/>
        <v>3.5904970773154443</v>
      </c>
    </row>
    <row r="86" spans="1:9" x14ac:dyDescent="0.15">
      <c r="A86" s="74"/>
      <c r="B86" s="1">
        <f>+'Modulus based method (square)'!F76</f>
        <v>1.47</v>
      </c>
      <c r="C86" s="1">
        <f>+'Modulus based method (square)'!H76</f>
        <v>1.0127999999999999</v>
      </c>
      <c r="D86" s="1">
        <f>+'Modulus based method (square)'!G76</f>
        <v>2.0000000000000018E-2</v>
      </c>
      <c r="E86" s="75">
        <f>+'Modulus based method (square)'!O76</f>
        <v>123.5</v>
      </c>
      <c r="F86" s="7">
        <f t="shared" si="5"/>
        <v>0.48987526296827516</v>
      </c>
      <c r="G86" s="1">
        <f t="shared" si="6"/>
        <v>432.25</v>
      </c>
      <c r="H86" s="9">
        <f t="shared" si="7"/>
        <v>2.2666293254749592E-5</v>
      </c>
      <c r="I86" s="76">
        <f t="shared" si="4"/>
        <v>4.0437692515956059</v>
      </c>
    </row>
    <row r="87" spans="1:9" x14ac:dyDescent="0.15">
      <c r="A87" s="74"/>
      <c r="B87" s="1">
        <f>+'Modulus based method (square)'!F77</f>
        <v>1.49</v>
      </c>
      <c r="C87" s="1">
        <f>+'Modulus based method (square)'!H77</f>
        <v>1.0327999999999999</v>
      </c>
      <c r="D87" s="1">
        <f>+'Modulus based method (square)'!G77</f>
        <v>2.0000000000000018E-2</v>
      </c>
      <c r="E87" s="75">
        <f>+'Modulus based method (square)'!O77</f>
        <v>104.50000000000001</v>
      </c>
      <c r="F87" s="7">
        <f t="shared" si="5"/>
        <v>0.47786851632689581</v>
      </c>
      <c r="G87" s="1">
        <f t="shared" si="6"/>
        <v>365.75000000000006</v>
      </c>
      <c r="H87" s="9">
        <f t="shared" si="7"/>
        <v>2.6130882642619064E-5</v>
      </c>
      <c r="I87" s="76">
        <f t="shared" si="4"/>
        <v>4.6618676710685518</v>
      </c>
    </row>
    <row r="88" spans="1:9" x14ac:dyDescent="0.15">
      <c r="A88" s="74"/>
      <c r="B88" s="1">
        <f>+'Modulus based method (square)'!F78</f>
        <v>1.51</v>
      </c>
      <c r="C88" s="1">
        <f>+'Modulus based method (square)'!H78</f>
        <v>1.0528</v>
      </c>
      <c r="D88" s="1">
        <f>+'Modulus based method (square)'!G78</f>
        <v>2.0000000000000018E-2</v>
      </c>
      <c r="E88" s="75">
        <f>+'Modulus based method (square)'!O78</f>
        <v>85.499999999999986</v>
      </c>
      <c r="F88" s="7">
        <f t="shared" si="5"/>
        <v>0.46586176968551657</v>
      </c>
      <c r="G88" s="1">
        <f t="shared" si="6"/>
        <v>299.24999999999994</v>
      </c>
      <c r="H88" s="9">
        <f t="shared" si="7"/>
        <v>3.1135289536208329E-5</v>
      </c>
      <c r="I88" s="76">
        <f t="shared" si="4"/>
        <v>5.5546764991961446</v>
      </c>
    </row>
    <row r="89" spans="1:9" x14ac:dyDescent="0.15">
      <c r="A89" s="74"/>
      <c r="B89" s="1">
        <f>+'Modulus based method (square)'!F79</f>
        <v>1.53</v>
      </c>
      <c r="C89" s="1">
        <f>+'Modulus based method (square)'!H79</f>
        <v>1.0728</v>
      </c>
      <c r="D89" s="1">
        <f>+'Modulus based method (square)'!G79</f>
        <v>2.0000000000000018E-2</v>
      </c>
      <c r="E89" s="75">
        <f>+'Modulus based method (square)'!O79</f>
        <v>76</v>
      </c>
      <c r="F89" s="7">
        <f t="shared" si="5"/>
        <v>0.45385502304413722</v>
      </c>
      <c r="G89" s="1">
        <f t="shared" si="6"/>
        <v>266</v>
      </c>
      <c r="H89" s="9">
        <f t="shared" si="7"/>
        <v>3.4124437822867493E-5</v>
      </c>
      <c r="I89" s="76">
        <f t="shared" si="4"/>
        <v>6.0879540754720605</v>
      </c>
    </row>
    <row r="90" spans="1:9" x14ac:dyDescent="0.15">
      <c r="A90" s="74"/>
      <c r="B90" s="1">
        <f>+'Modulus based method (square)'!F80</f>
        <v>1.55</v>
      </c>
      <c r="C90" s="1">
        <f>+'Modulus based method (square)'!H80</f>
        <v>1.0928</v>
      </c>
      <c r="D90" s="1">
        <f>+'Modulus based method (square)'!G80</f>
        <v>2.0000000000000018E-2</v>
      </c>
      <c r="E90" s="75">
        <f>+'Modulus based method (square)'!O80</f>
        <v>85.499999999999986</v>
      </c>
      <c r="F90" s="7">
        <f t="shared" si="5"/>
        <v>0.44184827640275798</v>
      </c>
      <c r="G90" s="1">
        <f t="shared" si="6"/>
        <v>299.24999999999994</v>
      </c>
      <c r="H90" s="9">
        <f t="shared" si="7"/>
        <v>2.9530377704445011E-5</v>
      </c>
      <c r="I90" s="76">
        <f t="shared" si="4"/>
        <v>5.2683529683097454</v>
      </c>
    </row>
    <row r="91" spans="1:9" x14ac:dyDescent="0.15">
      <c r="A91" s="74"/>
      <c r="B91" s="1">
        <f>+'Modulus based method (square)'!F81</f>
        <v>1.57</v>
      </c>
      <c r="C91" s="1">
        <f>+'Modulus based method (square)'!H81</f>
        <v>1.1128</v>
      </c>
      <c r="D91" s="1">
        <f>+'Modulus based method (square)'!G81</f>
        <v>2.0000000000000018E-2</v>
      </c>
      <c r="E91" s="75">
        <f>+'Modulus based method (square)'!O81</f>
        <v>95</v>
      </c>
      <c r="F91" s="7">
        <f t="shared" si="5"/>
        <v>0.42984152976137863</v>
      </c>
      <c r="G91" s="1">
        <f t="shared" si="6"/>
        <v>332.5</v>
      </c>
      <c r="H91" s="9">
        <f t="shared" si="7"/>
        <v>2.5855129609707009E-5</v>
      </c>
      <c r="I91" s="76">
        <f t="shared" si="4"/>
        <v>4.6126720825798895</v>
      </c>
    </row>
    <row r="92" spans="1:9" x14ac:dyDescent="0.15">
      <c r="A92" s="74"/>
      <c r="B92" s="1">
        <f>+'Modulus based method (square)'!F82</f>
        <v>1.59</v>
      </c>
      <c r="C92" s="1">
        <f>+'Modulus based method (square)'!H82</f>
        <v>1.1328</v>
      </c>
      <c r="D92" s="1">
        <f>+'Modulus based method (square)'!G82</f>
        <v>2.0000000000000018E-2</v>
      </c>
      <c r="E92" s="75">
        <f>+'Modulus based method (square)'!O82</f>
        <v>104.50000000000001</v>
      </c>
      <c r="F92" s="7">
        <f t="shared" si="5"/>
        <v>0.41783478311999939</v>
      </c>
      <c r="G92" s="1">
        <f t="shared" si="6"/>
        <v>365.75000000000006</v>
      </c>
      <c r="H92" s="9">
        <f t="shared" si="7"/>
        <v>2.2848108441285013E-5</v>
      </c>
      <c r="I92" s="76">
        <f t="shared" si="4"/>
        <v>4.0762059033463718</v>
      </c>
    </row>
    <row r="93" spans="1:9" x14ac:dyDescent="0.15">
      <c r="A93" s="74"/>
      <c r="B93" s="1">
        <f>+'Modulus based method (square)'!F83</f>
        <v>1.61</v>
      </c>
      <c r="C93" s="1">
        <f>+'Modulus based method (square)'!H83</f>
        <v>1.1528</v>
      </c>
      <c r="D93" s="1">
        <f>+'Modulus based method (square)'!G83</f>
        <v>2.0000000000000018E-2</v>
      </c>
      <c r="E93" s="75">
        <f>+'Modulus based method (square)'!O83</f>
        <v>114</v>
      </c>
      <c r="F93" s="7">
        <f t="shared" si="5"/>
        <v>0.40582803647861998</v>
      </c>
      <c r="G93" s="1">
        <f t="shared" si="6"/>
        <v>399</v>
      </c>
      <c r="H93" s="9">
        <f t="shared" si="7"/>
        <v>2.0342257467600014E-5</v>
      </c>
      <c r="I93" s="76">
        <f t="shared" si="4"/>
        <v>3.6291507539851073</v>
      </c>
    </row>
    <row r="94" spans="1:9" x14ac:dyDescent="0.15">
      <c r="A94" s="74"/>
      <c r="B94" s="1">
        <f>+'Modulus based method (square)'!F84</f>
        <v>1.63</v>
      </c>
      <c r="C94" s="1">
        <f>+'Modulus based method (square)'!H84</f>
        <v>1.1727999999999998</v>
      </c>
      <c r="D94" s="1">
        <f>+'Modulus based method (square)'!G84</f>
        <v>1.9999999999999796E-2</v>
      </c>
      <c r="E94" s="75">
        <f>+'Modulus based method (square)'!O84</f>
        <v>123.5</v>
      </c>
      <c r="F94" s="7">
        <f t="shared" si="5"/>
        <v>0.39382128983724091</v>
      </c>
      <c r="G94" s="1">
        <f t="shared" si="6"/>
        <v>432.25</v>
      </c>
      <c r="H94" s="9">
        <f t="shared" si="7"/>
        <v>1.8221922028327905E-5</v>
      </c>
      <c r="I94" s="76">
        <f t="shared" si="4"/>
        <v>3.2508733199101574</v>
      </c>
    </row>
    <row r="95" spans="1:9" x14ac:dyDescent="0.15">
      <c r="A95" s="74"/>
      <c r="B95" s="1">
        <f>+'Modulus based method (square)'!F85</f>
        <v>1.65</v>
      </c>
      <c r="C95" s="1">
        <f>+'Modulus based method (square)'!H85</f>
        <v>1.1927999999999999</v>
      </c>
      <c r="D95" s="1">
        <f>+'Modulus based method (square)'!G85</f>
        <v>2.0000000000000018E-2</v>
      </c>
      <c r="E95" s="75">
        <f>+'Modulus based method (square)'!O85</f>
        <v>133</v>
      </c>
      <c r="F95" s="7">
        <f t="shared" si="5"/>
        <v>0.38181454319586167</v>
      </c>
      <c r="G95" s="1">
        <f t="shared" si="6"/>
        <v>465.5</v>
      </c>
      <c r="H95" s="9">
        <f t="shared" si="7"/>
        <v>1.6404491651809323E-5</v>
      </c>
      <c r="I95" s="76">
        <f t="shared" si="4"/>
        <v>2.9266355192745519</v>
      </c>
    </row>
    <row r="96" spans="1:9" x14ac:dyDescent="0.15">
      <c r="A96" s="74"/>
      <c r="B96" s="1">
        <f>+'Modulus based method (square)'!F86</f>
        <v>1.67</v>
      </c>
      <c r="C96" s="1">
        <f>+'Modulus based method (square)'!H86</f>
        <v>1.2127999999999999</v>
      </c>
      <c r="D96" s="1">
        <f>+'Modulus based method (square)'!G86</f>
        <v>2.0000000000000018E-2</v>
      </c>
      <c r="E96" s="75">
        <f>+'Modulus based method (square)'!O86</f>
        <v>133</v>
      </c>
      <c r="F96" s="7">
        <f t="shared" si="5"/>
        <v>0.36980779655448226</v>
      </c>
      <c r="G96" s="1">
        <f t="shared" si="6"/>
        <v>465.5</v>
      </c>
      <c r="H96" s="9">
        <f t="shared" si="7"/>
        <v>1.5888627134456824E-5</v>
      </c>
      <c r="I96" s="76">
        <f t="shared" si="4"/>
        <v>2.8346029557753516</v>
      </c>
    </row>
    <row r="97" spans="1:9" x14ac:dyDescent="0.15">
      <c r="A97" s="74"/>
      <c r="B97" s="1">
        <f>+'Modulus based method (square)'!F87</f>
        <v>1.69</v>
      </c>
      <c r="C97" s="1">
        <f>+'Modulus based method (square)'!H87</f>
        <v>1.2327999999999999</v>
      </c>
      <c r="D97" s="1">
        <f>+'Modulus based method (square)'!G87</f>
        <v>2.0000000000000018E-2</v>
      </c>
      <c r="E97" s="75">
        <f>+'Modulus based method (square)'!O87</f>
        <v>133</v>
      </c>
      <c r="F97" s="7">
        <f t="shared" si="5"/>
        <v>0.35780104991310302</v>
      </c>
      <c r="G97" s="1">
        <f t="shared" si="6"/>
        <v>465.5</v>
      </c>
      <c r="H97" s="9">
        <f t="shared" si="7"/>
        <v>1.5372762617104331E-5</v>
      </c>
      <c r="I97" s="76">
        <f t="shared" si="4"/>
        <v>2.7425703922761517</v>
      </c>
    </row>
    <row r="98" spans="1:9" x14ac:dyDescent="0.15">
      <c r="A98" s="74"/>
      <c r="B98" s="1">
        <f>+'Modulus based method (square)'!F88</f>
        <v>1.71</v>
      </c>
      <c r="C98" s="1">
        <f>+'Modulus based method (square)'!H88</f>
        <v>1.2527999999999999</v>
      </c>
      <c r="D98" s="1">
        <f>+'Modulus based method (square)'!G88</f>
        <v>2.0000000000000018E-2</v>
      </c>
      <c r="E98" s="75">
        <f>+'Modulus based method (square)'!O88</f>
        <v>133</v>
      </c>
      <c r="F98" s="7">
        <f t="shared" si="5"/>
        <v>0.34579430327172367</v>
      </c>
      <c r="G98" s="1">
        <f t="shared" si="6"/>
        <v>465.5</v>
      </c>
      <c r="H98" s="9">
        <f t="shared" si="7"/>
        <v>1.4856898099751836E-5</v>
      </c>
      <c r="I98" s="76">
        <f t="shared" si="4"/>
        <v>2.6505378287769523</v>
      </c>
    </row>
    <row r="99" spans="1:9" x14ac:dyDescent="0.15">
      <c r="A99" s="74"/>
      <c r="B99" s="1">
        <f>+'Modulus based method (square)'!F89</f>
        <v>1.73</v>
      </c>
      <c r="C99" s="1">
        <f>+'Modulus based method (square)'!H89</f>
        <v>1.2727999999999999</v>
      </c>
      <c r="D99" s="1">
        <f>+'Modulus based method (square)'!G89</f>
        <v>2.0000000000000018E-2</v>
      </c>
      <c r="E99" s="75">
        <f>+'Modulus based method (square)'!O89</f>
        <v>133</v>
      </c>
      <c r="F99" s="7">
        <f t="shared" si="5"/>
        <v>0.33378755663034443</v>
      </c>
      <c r="G99" s="1">
        <f t="shared" si="6"/>
        <v>465.5</v>
      </c>
      <c r="H99" s="9">
        <f t="shared" si="7"/>
        <v>1.4341033582399345E-5</v>
      </c>
      <c r="I99" s="76">
        <f t="shared" si="4"/>
        <v>2.5585052652777529</v>
      </c>
    </row>
    <row r="100" spans="1:9" x14ac:dyDescent="0.15">
      <c r="A100" s="74"/>
      <c r="B100" s="1">
        <f>+'Modulus based method (square)'!F90</f>
        <v>1.75</v>
      </c>
      <c r="C100" s="1">
        <f>+'Modulus based method (square)'!H90</f>
        <v>1.2927999999999999</v>
      </c>
      <c r="D100" s="1">
        <f>+'Modulus based method (square)'!G90</f>
        <v>2.0000000000000018E-2</v>
      </c>
      <c r="E100" s="75">
        <f>+'Modulus based method (square)'!O90</f>
        <v>142.50000000000003</v>
      </c>
      <c r="F100" s="7">
        <f t="shared" si="5"/>
        <v>0.32178080998896508</v>
      </c>
      <c r="G100" s="1">
        <f t="shared" si="6"/>
        <v>498.75000000000011</v>
      </c>
      <c r="H100" s="9">
        <f t="shared" si="7"/>
        <v>1.2903491127377055E-5</v>
      </c>
      <c r="I100" s="76">
        <f t="shared" si="4"/>
        <v>2.3020411883266485</v>
      </c>
    </row>
    <row r="101" spans="1:9" x14ac:dyDescent="0.15">
      <c r="A101" s="74"/>
      <c r="B101" s="1">
        <f>+'Modulus based method (square)'!F91</f>
        <v>1.77</v>
      </c>
      <c r="C101" s="1">
        <f>+'Modulus based method (square)'!H91</f>
        <v>1.3128</v>
      </c>
      <c r="D101" s="1">
        <f>+'Modulus based method (square)'!G91</f>
        <v>2.0000000000000018E-2</v>
      </c>
      <c r="E101" s="75">
        <f>+'Modulus based method (square)'!O91</f>
        <v>152</v>
      </c>
      <c r="F101" s="7">
        <f t="shared" si="5"/>
        <v>0.30977406334758584</v>
      </c>
      <c r="G101" s="1">
        <f t="shared" si="6"/>
        <v>532</v>
      </c>
      <c r="H101" s="9">
        <f t="shared" si="7"/>
        <v>1.1645641479232561E-5</v>
      </c>
      <c r="I101" s="76">
        <f t="shared" si="4"/>
        <v>2.0776351209944339</v>
      </c>
    </row>
    <row r="102" spans="1:9" x14ac:dyDescent="0.15">
      <c r="A102" s="74"/>
      <c r="B102" s="1">
        <f>+'Modulus based method (square)'!F92</f>
        <v>1.79</v>
      </c>
      <c r="C102" s="1">
        <f>+'Modulus based method (square)'!H92</f>
        <v>1.3328</v>
      </c>
      <c r="D102" s="1">
        <f>+'Modulus based method (square)'!G92</f>
        <v>2.0000000000000018E-2</v>
      </c>
      <c r="E102" s="75">
        <f>+'Modulus based method (square)'!O92</f>
        <v>152</v>
      </c>
      <c r="F102" s="7">
        <f t="shared" si="5"/>
        <v>0.29776731670620649</v>
      </c>
      <c r="G102" s="1">
        <f t="shared" si="6"/>
        <v>532</v>
      </c>
      <c r="H102" s="9">
        <f t="shared" si="7"/>
        <v>1.1194260026549126E-5</v>
      </c>
      <c r="I102" s="76">
        <f t="shared" si="4"/>
        <v>1.9971066279326342</v>
      </c>
    </row>
    <row r="103" spans="1:9" x14ac:dyDescent="0.15">
      <c r="A103" s="74"/>
      <c r="B103" s="1">
        <f>+'Modulus based method (square)'!F93</f>
        <v>1.81</v>
      </c>
      <c r="C103" s="1">
        <f>+'Modulus based method (square)'!H93</f>
        <v>1.3528</v>
      </c>
      <c r="D103" s="1">
        <f>+'Modulus based method (square)'!G93</f>
        <v>2.0000000000000018E-2</v>
      </c>
      <c r="E103" s="75">
        <f>+'Modulus based method (square)'!O93</f>
        <v>161</v>
      </c>
      <c r="F103" s="7">
        <f t="shared" si="5"/>
        <v>0.28576057006482725</v>
      </c>
      <c r="G103" s="1">
        <f t="shared" si="6"/>
        <v>563.5</v>
      </c>
      <c r="H103" s="9">
        <f t="shared" si="7"/>
        <v>1.0142344988991215E-5</v>
      </c>
      <c r="I103" s="76">
        <f t="shared" si="4"/>
        <v>1.8094402267103531</v>
      </c>
    </row>
    <row r="104" spans="1:9" x14ac:dyDescent="0.15">
      <c r="A104" s="74"/>
      <c r="B104" s="1">
        <f>+'Modulus based method (square)'!F94</f>
        <v>1.83</v>
      </c>
      <c r="C104" s="1">
        <f>+'Modulus based method (square)'!H94</f>
        <v>1.3728</v>
      </c>
      <c r="D104" s="1">
        <f>+'Modulus based method (square)'!G94</f>
        <v>2.0000000000000018E-2</v>
      </c>
      <c r="E104" s="75">
        <f>+'Modulus based method (square)'!O94</f>
        <v>170</v>
      </c>
      <c r="F104" s="7">
        <f t="shared" si="5"/>
        <v>0.27375382342344784</v>
      </c>
      <c r="G104" s="1">
        <f t="shared" si="6"/>
        <v>595</v>
      </c>
      <c r="H104" s="9">
        <f t="shared" si="7"/>
        <v>9.201809190704137E-6</v>
      </c>
      <c r="I104" s="76">
        <f t="shared" si="4"/>
        <v>1.6416443856174892</v>
      </c>
    </row>
    <row r="105" spans="1:9" x14ac:dyDescent="0.15">
      <c r="A105" s="74"/>
      <c r="B105" s="1">
        <f>+'Modulus based method (square)'!F95</f>
        <v>1.85</v>
      </c>
      <c r="C105" s="1">
        <f>+'Modulus based method (square)'!H95</f>
        <v>1.3928</v>
      </c>
      <c r="D105" s="1">
        <f>+'Modulus based method (square)'!G95</f>
        <v>2.0000000000000018E-2</v>
      </c>
      <c r="E105" s="75">
        <f>+'Modulus based method (square)'!O95</f>
        <v>161</v>
      </c>
      <c r="F105" s="7">
        <f t="shared" si="5"/>
        <v>0.2617470767820686</v>
      </c>
      <c r="G105" s="1">
        <f t="shared" si="6"/>
        <v>563.5</v>
      </c>
      <c r="H105" s="9">
        <f t="shared" si="7"/>
        <v>9.2900470907566574E-6</v>
      </c>
      <c r="I105" s="76">
        <f t="shared" si="4"/>
        <v>1.6573864261464575</v>
      </c>
    </row>
    <row r="106" spans="1:9" x14ac:dyDescent="0.15">
      <c r="A106" s="74"/>
      <c r="B106" s="1">
        <f>+'Modulus based method (square)'!F96</f>
        <v>1.87</v>
      </c>
      <c r="C106" s="1">
        <f>+'Modulus based method (square)'!H96</f>
        <v>1.4128000000000001</v>
      </c>
      <c r="D106" s="1">
        <f>+'Modulus based method (square)'!G96</f>
        <v>1.9999999999999796E-2</v>
      </c>
      <c r="E106" s="75">
        <f>+'Modulus based method (square)'!O96</f>
        <v>152</v>
      </c>
      <c r="F106" s="7">
        <f t="shared" si="5"/>
        <v>0.24974033014068925</v>
      </c>
      <c r="G106" s="1">
        <f t="shared" si="6"/>
        <v>532</v>
      </c>
      <c r="H106" s="9">
        <f t="shared" si="7"/>
        <v>9.3887342158152892E-6</v>
      </c>
      <c r="I106" s="76">
        <f t="shared" si="4"/>
        <v>1.6749926556854158</v>
      </c>
    </row>
    <row r="107" spans="1:9" x14ac:dyDescent="0.15">
      <c r="A107" s="74"/>
      <c r="B107" s="1">
        <f>+'Modulus based method (square)'!F97</f>
        <v>1.89</v>
      </c>
      <c r="C107" s="1">
        <f>+'Modulus based method (square)'!H97</f>
        <v>1.4327999999999999</v>
      </c>
      <c r="D107" s="1">
        <f>+'Modulus based method (square)'!G97</f>
        <v>2.0000000000000018E-2</v>
      </c>
      <c r="E107" s="75">
        <f>+'Modulus based method (square)'!O97</f>
        <v>142.50000000000003</v>
      </c>
      <c r="F107" s="7">
        <f t="shared" si="5"/>
        <v>0.23773358349931012</v>
      </c>
      <c r="G107" s="1">
        <f t="shared" si="6"/>
        <v>498.75000000000011</v>
      </c>
      <c r="H107" s="9">
        <f t="shared" si="7"/>
        <v>9.5331762806740959E-6</v>
      </c>
      <c r="I107" s="76">
        <f t="shared" si="4"/>
        <v>1.700761773465211</v>
      </c>
    </row>
    <row r="108" spans="1:9" x14ac:dyDescent="0.15">
      <c r="A108" s="74"/>
      <c r="B108" s="1">
        <f>+'Modulus based method (square)'!F98</f>
        <v>1.91</v>
      </c>
      <c r="C108" s="1">
        <f>+'Modulus based method (square)'!H98</f>
        <v>1.4527999999999999</v>
      </c>
      <c r="D108" s="1">
        <f>+'Modulus based method (square)'!G98</f>
        <v>2.0000000000000018E-2</v>
      </c>
      <c r="E108" s="75">
        <f>+'Modulus based method (square)'!O98</f>
        <v>133</v>
      </c>
      <c r="F108" s="7">
        <f t="shared" si="5"/>
        <v>0.22572683685793088</v>
      </c>
      <c r="G108" s="1">
        <f t="shared" si="6"/>
        <v>465.5</v>
      </c>
      <c r="H108" s="9">
        <f t="shared" si="7"/>
        <v>9.6982529262268995E-6</v>
      </c>
      <c r="I108" s="76">
        <f t="shared" si="4"/>
        <v>1.7302121937849559</v>
      </c>
    </row>
    <row r="109" spans="1:9" x14ac:dyDescent="0.15">
      <c r="A109" s="74"/>
      <c r="B109" s="1">
        <f>+'Modulus based method (square)'!F99</f>
        <v>1.93</v>
      </c>
      <c r="C109" s="1">
        <f>+'Modulus based method (square)'!H99</f>
        <v>1.4727999999999999</v>
      </c>
      <c r="D109" s="1">
        <f>+'Modulus based method (square)'!G99</f>
        <v>2.0000000000000018E-2</v>
      </c>
      <c r="E109" s="75">
        <f>+'Modulus based method (square)'!O99</f>
        <v>133</v>
      </c>
      <c r="F109" s="7">
        <f t="shared" si="5"/>
        <v>0.21372009021655153</v>
      </c>
      <c r="G109" s="1">
        <f t="shared" si="6"/>
        <v>465.5</v>
      </c>
      <c r="H109" s="9">
        <f t="shared" si="7"/>
        <v>9.1823884088744038E-6</v>
      </c>
      <c r="I109" s="76">
        <f t="shared" si="4"/>
        <v>1.6381796302857559</v>
      </c>
    </row>
    <row r="110" spans="1:9" x14ac:dyDescent="0.15">
      <c r="A110" s="74"/>
      <c r="B110" s="1">
        <f>+'Modulus based method (square)'!F100</f>
        <v>1.95</v>
      </c>
      <c r="C110" s="1">
        <f>+'Modulus based method (square)'!H100</f>
        <v>1.4927999999999999</v>
      </c>
      <c r="D110" s="1">
        <f>+'Modulus based method (square)'!G100</f>
        <v>2.0000000000000018E-2</v>
      </c>
      <c r="E110" s="75">
        <f>+'Modulus based method (square)'!O100</f>
        <v>123.5</v>
      </c>
      <c r="F110" s="7">
        <f t="shared" si="5"/>
        <v>0.20171334357517229</v>
      </c>
      <c r="G110" s="1">
        <f t="shared" si="6"/>
        <v>432.25</v>
      </c>
      <c r="H110" s="9">
        <f t="shared" si="7"/>
        <v>9.3331795754851347E-6</v>
      </c>
      <c r="I110" s="76">
        <f t="shared" si="4"/>
        <v>1.6650814565393686</v>
      </c>
    </row>
    <row r="111" spans="1:9" x14ac:dyDescent="0.15">
      <c r="A111" s="74"/>
      <c r="B111" s="1">
        <f>+'Modulus based method (square)'!F101</f>
        <v>1.97</v>
      </c>
      <c r="C111" s="1">
        <f>+'Modulus based method (square)'!H101</f>
        <v>1.5127999999999999</v>
      </c>
      <c r="D111" s="1">
        <f>+'Modulus based method (square)'!G101</f>
        <v>2.0000000000000018E-2</v>
      </c>
      <c r="E111" s="75">
        <f>+'Modulus based method (square)'!O101</f>
        <v>114</v>
      </c>
      <c r="F111" s="7">
        <f t="shared" si="5"/>
        <v>0.18970659693379291</v>
      </c>
      <c r="G111" s="1">
        <f t="shared" si="6"/>
        <v>399</v>
      </c>
      <c r="H111" s="9">
        <f t="shared" si="7"/>
        <v>9.5091026031976479E-6</v>
      </c>
      <c r="I111" s="76">
        <f t="shared" si="4"/>
        <v>1.6964669205019154</v>
      </c>
    </row>
    <row r="112" spans="1:9" x14ac:dyDescent="0.15">
      <c r="A112" s="74"/>
      <c r="B112" s="1">
        <f>+'Modulus based method (square)'!F102</f>
        <v>1.99</v>
      </c>
      <c r="C112" s="1">
        <f>+'Modulus based method (square)'!H102</f>
        <v>1.5327999999999999</v>
      </c>
      <c r="D112" s="1">
        <f>+'Modulus based method (square)'!G102</f>
        <v>2.0000000000000018E-2</v>
      </c>
      <c r="E112" s="75">
        <f>+'Modulus based method (square)'!O102</f>
        <v>114</v>
      </c>
      <c r="F112" s="7">
        <f t="shared" si="5"/>
        <v>0.17769985029241367</v>
      </c>
      <c r="G112" s="1">
        <f t="shared" si="6"/>
        <v>399</v>
      </c>
      <c r="H112" s="9">
        <f t="shared" si="7"/>
        <v>8.9072606662864069E-6</v>
      </c>
      <c r="I112" s="76">
        <f t="shared" si="4"/>
        <v>1.5890955964195161</v>
      </c>
    </row>
    <row r="113" spans="1:9" x14ac:dyDescent="0.15">
      <c r="A113" s="74"/>
      <c r="B113" s="1">
        <f>+'Modulus based method (square)'!F103</f>
        <v>2.0099999999999998</v>
      </c>
      <c r="C113" s="1">
        <f>+'Modulus based method (square)'!H103</f>
        <v>1.5527999999999997</v>
      </c>
      <c r="D113" s="1">
        <f>+'Modulus based method (square)'!G103</f>
        <v>2.0000000000000018E-2</v>
      </c>
      <c r="E113" s="75">
        <f>+'Modulus based method (square)'!O103</f>
        <v>114</v>
      </c>
      <c r="F113" s="7">
        <f t="shared" si="5"/>
        <v>0.16569310365103443</v>
      </c>
      <c r="G113" s="1">
        <f t="shared" si="6"/>
        <v>399</v>
      </c>
      <c r="H113" s="9">
        <f t="shared" si="7"/>
        <v>8.3054187293751659E-6</v>
      </c>
      <c r="I113" s="76">
        <f t="shared" si="4"/>
        <v>1.4817242723371169</v>
      </c>
    </row>
    <row r="114" spans="1:9" x14ac:dyDescent="0.15">
      <c r="A114" s="74"/>
      <c r="B114" s="1">
        <f>+'Modulus based method (square)'!F104</f>
        <v>2.0300000000000002</v>
      </c>
      <c r="C114" s="1">
        <f>+'Modulus based method (square)'!H104</f>
        <v>1.5728000000000002</v>
      </c>
      <c r="D114" s="1">
        <f>+'Modulus based method (square)'!G104</f>
        <v>2.0000000000000018E-2</v>
      </c>
      <c r="E114" s="75">
        <f>+'Modulus based method (square)'!O104</f>
        <v>114</v>
      </c>
      <c r="F114" s="7">
        <f t="shared" si="5"/>
        <v>0.15368635700965494</v>
      </c>
      <c r="G114" s="1">
        <f t="shared" si="6"/>
        <v>399</v>
      </c>
      <c r="H114" s="9">
        <f t="shared" si="7"/>
        <v>7.7035767924639131E-6</v>
      </c>
      <c r="I114" s="76">
        <f t="shared" si="4"/>
        <v>1.3743529482547154</v>
      </c>
    </row>
    <row r="115" spans="1:9" x14ac:dyDescent="0.15">
      <c r="A115" s="74"/>
      <c r="B115" s="1">
        <f>+'Modulus based method (square)'!F105</f>
        <v>2.0499999999999998</v>
      </c>
      <c r="C115" s="1">
        <f>+'Modulus based method (square)'!H105</f>
        <v>1.5927999999999998</v>
      </c>
      <c r="D115" s="1">
        <f>+'Modulus based method (square)'!G105</f>
        <v>2.0000000000000018E-2</v>
      </c>
      <c r="E115" s="75">
        <f>+'Modulus based method (square)'!O105</f>
        <v>123.5</v>
      </c>
      <c r="F115" s="7">
        <f t="shared" si="5"/>
        <v>0.14167961036827584</v>
      </c>
      <c r="G115" s="1">
        <f t="shared" si="6"/>
        <v>432.25</v>
      </c>
      <c r="H115" s="9">
        <f t="shared" si="7"/>
        <v>6.5554475589717042E-6</v>
      </c>
      <c r="I115" s="76">
        <f t="shared" si="4"/>
        <v>1.1695214992359855</v>
      </c>
    </row>
    <row r="116" spans="1:9" x14ac:dyDescent="0.15">
      <c r="A116" s="74"/>
      <c r="B116" s="1">
        <f>+'Modulus based method (square)'!F106</f>
        <v>2.0700000000000003</v>
      </c>
      <c r="C116" s="1">
        <f>+'Modulus based method (square)'!H106</f>
        <v>1.6128000000000002</v>
      </c>
      <c r="D116" s="1">
        <f>+'Modulus based method (square)'!G106</f>
        <v>2.0000000000000018E-2</v>
      </c>
      <c r="E116" s="75">
        <f>+'Modulus based method (square)'!O106</f>
        <v>133</v>
      </c>
      <c r="F116" s="7">
        <f t="shared" si="5"/>
        <v>0.12967286372689635</v>
      </c>
      <c r="G116" s="1">
        <f t="shared" si="6"/>
        <v>465.5</v>
      </c>
      <c r="H116" s="9">
        <f t="shared" si="7"/>
        <v>5.5713367874069376E-6</v>
      </c>
      <c r="I116" s="76">
        <f t="shared" si="4"/>
        <v>0.99395168579135695</v>
      </c>
    </row>
    <row r="117" spans="1:9" x14ac:dyDescent="0.15">
      <c r="A117" s="74"/>
      <c r="B117" s="1">
        <f>+'Modulus based method (square)'!F107</f>
        <v>2.09</v>
      </c>
      <c r="C117" s="1">
        <f>+'Modulus based method (square)'!H107</f>
        <v>1.6327999999999998</v>
      </c>
      <c r="D117" s="1">
        <f>+'Modulus based method (square)'!G107</f>
        <v>2.0000000000000018E-2</v>
      </c>
      <c r="E117" s="75">
        <f>+'Modulus based method (square)'!O107</f>
        <v>133</v>
      </c>
      <c r="F117" s="7">
        <f t="shared" si="5"/>
        <v>0.11766611708551723</v>
      </c>
      <c r="G117" s="1">
        <f t="shared" si="6"/>
        <v>465.5</v>
      </c>
      <c r="H117" s="9">
        <f t="shared" si="7"/>
        <v>5.0554722700544504E-6</v>
      </c>
      <c r="I117" s="76">
        <f t="shared" si="4"/>
        <v>0.90191912229215843</v>
      </c>
    </row>
    <row r="118" spans="1:9" x14ac:dyDescent="0.15">
      <c r="A118" s="74"/>
      <c r="B118" s="1">
        <f>+'Modulus based method (square)'!F108</f>
        <v>2.1100000000000003</v>
      </c>
      <c r="C118" s="1">
        <f>+'Modulus based method (square)'!H108</f>
        <v>1.6528000000000003</v>
      </c>
      <c r="D118" s="1">
        <f>+'Modulus based method (square)'!G108</f>
        <v>2.0000000000000018E-2</v>
      </c>
      <c r="E118" s="75">
        <f>+'Modulus based method (square)'!O108</f>
        <v>133</v>
      </c>
      <c r="F118" s="7">
        <f t="shared" si="5"/>
        <v>0.10565937044413774</v>
      </c>
      <c r="G118" s="1">
        <f t="shared" si="6"/>
        <v>465.5</v>
      </c>
      <c r="H118" s="9">
        <f t="shared" si="7"/>
        <v>4.5396077527019471E-6</v>
      </c>
      <c r="I118" s="76">
        <f t="shared" si="4"/>
        <v>0.80988655879295712</v>
      </c>
    </row>
    <row r="119" spans="1:9" x14ac:dyDescent="0.15">
      <c r="A119" s="74"/>
      <c r="B119" s="1">
        <f>+'Modulus based method (square)'!F109</f>
        <v>2.13</v>
      </c>
      <c r="C119" s="1">
        <f>+'Modulus based method (square)'!H109</f>
        <v>1.6727999999999998</v>
      </c>
      <c r="D119" s="1">
        <f>+'Modulus based method (square)'!G109</f>
        <v>2.0000000000000018E-2</v>
      </c>
      <c r="E119" s="75">
        <f>+'Modulus based method (square)'!O109</f>
        <v>133</v>
      </c>
      <c r="F119" s="7">
        <f t="shared" si="5"/>
        <v>9.3652623802758628E-2</v>
      </c>
      <c r="G119" s="1">
        <f t="shared" si="6"/>
        <v>465.5</v>
      </c>
      <c r="H119" s="9">
        <f t="shared" si="7"/>
        <v>4.0237432353494616E-6</v>
      </c>
      <c r="I119" s="76">
        <f t="shared" si="4"/>
        <v>0.71785399529375893</v>
      </c>
    </row>
    <row r="120" spans="1:9" x14ac:dyDescent="0.15">
      <c r="A120" s="74"/>
      <c r="B120" s="1">
        <f>+'Modulus based method (square)'!F110</f>
        <v>2.1500000000000004</v>
      </c>
      <c r="C120" s="1">
        <f>+'Modulus based method (square)'!H110</f>
        <v>1.6928000000000003</v>
      </c>
      <c r="D120" s="1">
        <f>+'Modulus based method (square)'!G110</f>
        <v>2.0000000000000018E-2</v>
      </c>
      <c r="E120" s="75">
        <f>+'Modulus based method (square)'!O110</f>
        <v>133</v>
      </c>
      <c r="F120" s="7">
        <f t="shared" si="5"/>
        <v>8.1645877161379138E-2</v>
      </c>
      <c r="G120" s="1">
        <f t="shared" si="6"/>
        <v>465.5</v>
      </c>
      <c r="H120" s="9">
        <f t="shared" si="7"/>
        <v>3.5078787179969587E-6</v>
      </c>
      <c r="I120" s="76">
        <f t="shared" si="4"/>
        <v>0.62582143179455774</v>
      </c>
    </row>
    <row r="121" spans="1:9" x14ac:dyDescent="0.15">
      <c r="A121" s="74"/>
      <c r="B121" s="1">
        <f>+'Modulus based method (square)'!F111</f>
        <v>2.17</v>
      </c>
      <c r="C121" s="1">
        <f>+'Modulus based method (square)'!H111</f>
        <v>1.7127999999999999</v>
      </c>
      <c r="D121" s="1">
        <f>+'Modulus based method (square)'!G111</f>
        <v>2.0000000000000018E-2</v>
      </c>
      <c r="E121" s="75">
        <f>+'Modulus based method (square)'!O111</f>
        <v>133</v>
      </c>
      <c r="F121" s="7">
        <f t="shared" si="5"/>
        <v>6.9639130520000023E-2</v>
      </c>
      <c r="G121" s="1">
        <f t="shared" si="6"/>
        <v>465.5</v>
      </c>
      <c r="H121" s="9">
        <f t="shared" si="7"/>
        <v>2.992014200644472E-6</v>
      </c>
      <c r="I121" s="76">
        <f t="shared" si="4"/>
        <v>0.53378886829535932</v>
      </c>
    </row>
    <row r="122" spans="1:9" x14ac:dyDescent="0.15">
      <c r="A122" s="74"/>
      <c r="B122" s="1">
        <f>+'Modulus based method (square)'!F112</f>
        <v>2.1900000000000004</v>
      </c>
      <c r="C122" s="1">
        <f>+'Modulus based method (square)'!H112</f>
        <v>1.7328000000000003</v>
      </c>
      <c r="D122" s="1">
        <f>+'Modulus based method (square)'!G112</f>
        <v>2.0000000000000018E-2</v>
      </c>
      <c r="E122" s="75">
        <f>+'Modulus based method (square)'!O112</f>
        <v>123.5</v>
      </c>
      <c r="F122" s="7">
        <f t="shared" si="5"/>
        <v>5.7632383878620533E-2</v>
      </c>
      <c r="G122" s="1">
        <f t="shared" si="6"/>
        <v>432.25</v>
      </c>
      <c r="H122" s="9">
        <f t="shared" si="7"/>
        <v>2.6666227358528902E-6</v>
      </c>
      <c r="I122" s="76">
        <f t="shared" si="4"/>
        <v>0.4757375590112472</v>
      </c>
    </row>
    <row r="123" spans="1:9" x14ac:dyDescent="0.15">
      <c r="A123" s="74"/>
      <c r="B123" s="1">
        <f>+'Modulus based method (square)'!F113</f>
        <v>2.21</v>
      </c>
      <c r="C123" s="1">
        <f>+'Modulus based method (square)'!H113</f>
        <v>1.7527999999999999</v>
      </c>
      <c r="D123" s="1">
        <f>+'Modulus based method (square)'!G113</f>
        <v>2.0000000000000018E-2</v>
      </c>
      <c r="E123" s="75">
        <f>+'Modulus based method (square)'!O113</f>
        <v>114</v>
      </c>
      <c r="F123" s="7">
        <f t="shared" si="5"/>
        <v>4.5625637237241411E-2</v>
      </c>
      <c r="G123" s="1">
        <f t="shared" si="6"/>
        <v>399</v>
      </c>
      <c r="H123" s="9">
        <f t="shared" si="7"/>
        <v>2.2869993602627294E-6</v>
      </c>
      <c r="I123" s="76">
        <f t="shared" si="4"/>
        <v>0.40801103151311957</v>
      </c>
    </row>
    <row r="124" spans="1:9" x14ac:dyDescent="0.15">
      <c r="A124" s="74"/>
      <c r="B124" s="1">
        <f>+'Modulus based method (square)'!F114</f>
        <v>2.2300000000000004</v>
      </c>
      <c r="C124" s="1">
        <f>+'Modulus based method (square)'!H114</f>
        <v>1.7728000000000004</v>
      </c>
      <c r="D124" s="1">
        <f>+'Modulus based method (square)'!G114</f>
        <v>2.0000000000000018E-2</v>
      </c>
      <c r="E124" s="75">
        <f>+'Modulus based method (square)'!O114</f>
        <v>57</v>
      </c>
      <c r="F124" s="7">
        <f t="shared" si="5"/>
        <v>3.3618890595861928E-2</v>
      </c>
      <c r="G124" s="1">
        <f t="shared" si="6"/>
        <v>199.5</v>
      </c>
      <c r="H124" s="9">
        <f t="shared" si="7"/>
        <v>3.3703148467029531E-6</v>
      </c>
      <c r="I124" s="76">
        <f t="shared" si="4"/>
        <v>0.60127941486143643</v>
      </c>
    </row>
    <row r="125" spans="1:9" x14ac:dyDescent="0.15">
      <c r="A125" s="74"/>
      <c r="B125" s="1">
        <f>+'Modulus based method (square)'!F115</f>
        <v>2.25</v>
      </c>
      <c r="C125" s="1">
        <f>+'Modulus based method (square)'!H115</f>
        <v>1.7927999999999999</v>
      </c>
      <c r="D125" s="1">
        <f>+'Modulus based method (square)'!G115</f>
        <v>1.9999999999999574E-2</v>
      </c>
      <c r="E125" s="75">
        <f>+'Modulus based method (square)'!O115</f>
        <v>47.5</v>
      </c>
      <c r="F125" s="7">
        <f t="shared" si="5"/>
        <v>2.1612143954482927E-2</v>
      </c>
      <c r="G125" s="1">
        <f t="shared" si="6"/>
        <v>166.25</v>
      </c>
      <c r="H125" s="9">
        <f t="shared" si="7"/>
        <v>2.5999571674565375E-6</v>
      </c>
      <c r="I125" s="76">
        <f t="shared" si="4"/>
        <v>0.46384412003596059</v>
      </c>
    </row>
    <row r="126" spans="1:9" x14ac:dyDescent="0.15">
      <c r="A126" s="74"/>
      <c r="B126" s="1">
        <f>+'Modulus based method (square)'!F116</f>
        <v>2.2699999999999996</v>
      </c>
      <c r="C126" s="1">
        <f>+'Modulus based method (square)'!H116</f>
        <v>1.8127999999999995</v>
      </c>
      <c r="D126" s="1">
        <f>+'Modulus based method (square)'!G116</f>
        <v>2.0000000000000018E-2</v>
      </c>
      <c r="E126" s="75">
        <f>+'Modulus based method (square)'!O116</f>
        <v>95</v>
      </c>
      <c r="F126" s="7">
        <f t="shared" si="5"/>
        <v>9.6053973131038084E-3</v>
      </c>
      <c r="G126" s="1">
        <f t="shared" si="6"/>
        <v>332.5</v>
      </c>
      <c r="H126" s="9">
        <f t="shared" si="7"/>
        <v>5.7776825943481605E-7</v>
      </c>
      <c r="I126" s="76">
        <f t="shared" si="4"/>
        <v>0.10307647111910768</v>
      </c>
    </row>
    <row r="127" spans="1:9" x14ac:dyDescent="0.15">
      <c r="A127" s="74"/>
      <c r="B127" s="1">
        <f>+'Modulus based method (square)'!F117</f>
        <v>2.29</v>
      </c>
      <c r="C127" s="1">
        <f>+'Modulus based method (square)'!H117</f>
        <v>1.8328</v>
      </c>
      <c r="D127" s="1">
        <f>+'Modulus based method (square)'!G117</f>
        <v>2.0000000000000018E-2</v>
      </c>
      <c r="E127" s="75">
        <f>+'Modulus based method (square)'!O117</f>
        <v>95</v>
      </c>
      <c r="F127" s="7">
        <f t="shared" si="5"/>
        <v>0</v>
      </c>
      <c r="G127" s="1">
        <f t="shared" si="6"/>
        <v>332.5</v>
      </c>
      <c r="H127" s="9">
        <f t="shared" si="7"/>
        <v>0</v>
      </c>
      <c r="I127" s="76">
        <f t="shared" si="4"/>
        <v>0</v>
      </c>
    </row>
    <row r="128" spans="1:9" x14ac:dyDescent="0.15">
      <c r="A128" s="74"/>
      <c r="B128" s="1">
        <f>+'Modulus based method (square)'!F118</f>
        <v>2.3099999999999996</v>
      </c>
      <c r="C128" s="1">
        <f>+'Modulus based method (square)'!H118</f>
        <v>1.8527999999999996</v>
      </c>
      <c r="D128" s="1">
        <f>+'Modulus based method (square)'!G118</f>
        <v>2.0000000000000018E-2</v>
      </c>
      <c r="E128" s="75">
        <f>+'Modulus based method (square)'!O118</f>
        <v>95</v>
      </c>
      <c r="F128" s="7">
        <f t="shared" si="5"/>
        <v>0</v>
      </c>
      <c r="G128" s="1">
        <f t="shared" si="6"/>
        <v>332.5</v>
      </c>
      <c r="H128" s="9">
        <f t="shared" si="7"/>
        <v>0</v>
      </c>
      <c r="I128" s="76">
        <f t="shared" si="4"/>
        <v>0</v>
      </c>
    </row>
    <row r="129" spans="1:9" x14ac:dyDescent="0.15">
      <c r="A129" s="74"/>
      <c r="B129" s="1">
        <f>+'Modulus based method (square)'!F119</f>
        <v>2.33</v>
      </c>
      <c r="C129" s="1">
        <f>+'Modulus based method (square)'!H119</f>
        <v>1.8728</v>
      </c>
      <c r="D129" s="1">
        <f>+'Modulus based method (square)'!G119</f>
        <v>2.0000000000000018E-2</v>
      </c>
      <c r="E129" s="75">
        <f>+'Modulus based method (square)'!O119</f>
        <v>104.50000000000001</v>
      </c>
      <c r="F129" s="7">
        <f t="shared" si="5"/>
        <v>0</v>
      </c>
      <c r="G129" s="1">
        <f t="shared" si="6"/>
        <v>365.75000000000006</v>
      </c>
      <c r="H129" s="9">
        <f t="shared" si="7"/>
        <v>0</v>
      </c>
      <c r="I129" s="76">
        <f t="shared" si="4"/>
        <v>0</v>
      </c>
    </row>
    <row r="130" spans="1:9" x14ac:dyDescent="0.15">
      <c r="A130" s="74"/>
      <c r="B130" s="1">
        <f>+'Modulus based method (square)'!F120</f>
        <v>2.3499999999999996</v>
      </c>
      <c r="C130" s="1">
        <f>+'Modulus based method (square)'!H120</f>
        <v>1.8927999999999996</v>
      </c>
      <c r="D130" s="1">
        <f>+'Modulus based method (square)'!G120</f>
        <v>2.0000000000000018E-2</v>
      </c>
      <c r="E130" s="75">
        <f>+'Modulus based method (square)'!O120</f>
        <v>114</v>
      </c>
      <c r="F130" s="7">
        <f t="shared" si="5"/>
        <v>0</v>
      </c>
      <c r="G130" s="1">
        <f t="shared" si="6"/>
        <v>399</v>
      </c>
      <c r="H130" s="9">
        <f t="shared" si="7"/>
        <v>0</v>
      </c>
      <c r="I130" s="76">
        <f t="shared" si="4"/>
        <v>0</v>
      </c>
    </row>
    <row r="131" spans="1:9" x14ac:dyDescent="0.15">
      <c r="A131" s="74"/>
      <c r="B131" s="1">
        <f>+'Modulus based method (square)'!F121</f>
        <v>2.37</v>
      </c>
      <c r="C131" s="1">
        <f>+'Modulus based method (square)'!H121</f>
        <v>1.9128000000000001</v>
      </c>
      <c r="D131" s="1">
        <f>+'Modulus based method (square)'!G121</f>
        <v>2.0000000000000018E-2</v>
      </c>
      <c r="E131" s="75">
        <f>+'Modulus based method (square)'!O121</f>
        <v>114</v>
      </c>
      <c r="F131" s="7">
        <f t="shared" si="5"/>
        <v>0</v>
      </c>
      <c r="G131" s="1">
        <f t="shared" si="6"/>
        <v>399</v>
      </c>
      <c r="H131" s="9">
        <f t="shared" si="7"/>
        <v>0</v>
      </c>
      <c r="I131" s="76">
        <f t="shared" si="4"/>
        <v>0</v>
      </c>
    </row>
    <row r="132" spans="1:9" x14ac:dyDescent="0.15">
      <c r="A132" s="74"/>
      <c r="B132" s="1">
        <f>+'Modulus based method (square)'!F122</f>
        <v>2.3899999999999997</v>
      </c>
      <c r="C132" s="1">
        <f>+'Modulus based method (square)'!H122</f>
        <v>1.9327999999999996</v>
      </c>
      <c r="D132" s="1">
        <f>+'Modulus based method (square)'!G122</f>
        <v>2.0000000000000018E-2</v>
      </c>
      <c r="E132" s="75">
        <f>+'Modulus based method (square)'!O122</f>
        <v>114</v>
      </c>
      <c r="F132" s="7">
        <f t="shared" si="5"/>
        <v>0</v>
      </c>
      <c r="G132" s="1">
        <f t="shared" si="6"/>
        <v>399</v>
      </c>
      <c r="H132" s="9">
        <f t="shared" si="7"/>
        <v>0</v>
      </c>
      <c r="I132" s="76">
        <f t="shared" si="4"/>
        <v>0</v>
      </c>
    </row>
    <row r="133" spans="1:9" x14ac:dyDescent="0.15">
      <c r="A133" s="74"/>
      <c r="B133" s="1">
        <f>+'Modulus based method (square)'!F123</f>
        <v>2.41</v>
      </c>
      <c r="C133" s="1">
        <f>+'Modulus based method (square)'!H123</f>
        <v>1.9528000000000001</v>
      </c>
      <c r="D133" s="1">
        <f>+'Modulus based method (square)'!G123</f>
        <v>2.0000000000000018E-2</v>
      </c>
      <c r="E133" s="75">
        <f>+'Modulus based method (square)'!O123</f>
        <v>114</v>
      </c>
      <c r="F133" s="7">
        <f t="shared" si="5"/>
        <v>0</v>
      </c>
      <c r="G133" s="1">
        <f t="shared" si="6"/>
        <v>399</v>
      </c>
      <c r="H133" s="9">
        <f t="shared" si="7"/>
        <v>0</v>
      </c>
      <c r="I133" s="76">
        <f t="shared" si="4"/>
        <v>0</v>
      </c>
    </row>
    <row r="134" spans="1:9" x14ac:dyDescent="0.15">
      <c r="A134" s="74"/>
      <c r="B134" s="1">
        <f>+'Modulus based method (square)'!F124</f>
        <v>2.4299999999999997</v>
      </c>
      <c r="C134" s="1">
        <f>+'Modulus based method (square)'!H124</f>
        <v>1.9727999999999997</v>
      </c>
      <c r="D134" s="1">
        <f>+'Modulus based method (square)'!G124</f>
        <v>2.0000000000000018E-2</v>
      </c>
      <c r="E134" s="75">
        <f>+'Modulus based method (square)'!O124</f>
        <v>114</v>
      </c>
      <c r="F134" s="7">
        <f t="shared" si="5"/>
        <v>0</v>
      </c>
      <c r="G134" s="1">
        <f t="shared" si="6"/>
        <v>399</v>
      </c>
      <c r="H134" s="9">
        <f t="shared" si="7"/>
        <v>0</v>
      </c>
      <c r="I134" s="76">
        <f t="shared" si="4"/>
        <v>0</v>
      </c>
    </row>
    <row r="135" spans="1:9" x14ac:dyDescent="0.15">
      <c r="A135" s="74"/>
      <c r="B135" s="1">
        <f>+'Modulus based method (square)'!F125</f>
        <v>2.4500000000000002</v>
      </c>
      <c r="C135" s="1">
        <f>+'Modulus based method (square)'!H125</f>
        <v>1.9928000000000001</v>
      </c>
      <c r="D135" s="1">
        <f>+'Modulus based method (square)'!G125</f>
        <v>2.0000000000000018E-2</v>
      </c>
      <c r="E135" s="75">
        <f>+'Modulus based method (square)'!O125</f>
        <v>114</v>
      </c>
      <c r="F135" s="7">
        <f t="shared" si="5"/>
        <v>0</v>
      </c>
      <c r="G135" s="1">
        <f t="shared" si="6"/>
        <v>399</v>
      </c>
      <c r="H135" s="9">
        <f t="shared" si="7"/>
        <v>0</v>
      </c>
      <c r="I135" s="76">
        <f t="shared" si="4"/>
        <v>0</v>
      </c>
    </row>
    <row r="136" spans="1:9" x14ac:dyDescent="0.15">
      <c r="A136" s="74"/>
      <c r="B136" s="1">
        <f>+'Modulus based method (square)'!F126</f>
        <v>2.4699999999999998</v>
      </c>
      <c r="C136" s="1">
        <f>+'Modulus based method (square)'!H126</f>
        <v>2.0127999999999999</v>
      </c>
      <c r="D136" s="1">
        <f>+'Modulus based method (square)'!G126</f>
        <v>2.0000000000000018E-2</v>
      </c>
      <c r="E136" s="75">
        <f>+'Modulus based method (square)'!O126</f>
        <v>114</v>
      </c>
      <c r="F136" s="7">
        <f t="shared" si="5"/>
        <v>0</v>
      </c>
      <c r="G136" s="1">
        <f t="shared" si="6"/>
        <v>399</v>
      </c>
      <c r="H136" s="9">
        <f t="shared" si="7"/>
        <v>0</v>
      </c>
      <c r="I136" s="76">
        <f t="shared" si="4"/>
        <v>0</v>
      </c>
    </row>
    <row r="137" spans="1:9" x14ac:dyDescent="0.15">
      <c r="A137" s="74"/>
      <c r="B137" s="1">
        <f>+'Modulus based method (square)'!F127</f>
        <v>2.4900000000000002</v>
      </c>
      <c r="C137" s="1">
        <f>+'Modulus based method (square)'!H127</f>
        <v>2.0328000000000004</v>
      </c>
      <c r="D137" s="1">
        <f>+'Modulus based method (square)'!G127</f>
        <v>2.0000000000000018E-2</v>
      </c>
      <c r="E137" s="75">
        <f>+'Modulus based method (square)'!O127</f>
        <v>123.5</v>
      </c>
      <c r="F137" s="7">
        <f t="shared" si="5"/>
        <v>0</v>
      </c>
      <c r="G137" s="1">
        <f t="shared" si="6"/>
        <v>432.25</v>
      </c>
      <c r="H137" s="9">
        <f t="shared" si="7"/>
        <v>0</v>
      </c>
      <c r="I137" s="76">
        <f t="shared" si="4"/>
        <v>0</v>
      </c>
    </row>
    <row r="138" spans="1:9" x14ac:dyDescent="0.15">
      <c r="A138" s="74"/>
      <c r="B138" s="1">
        <f>+'Modulus based method (square)'!F128</f>
        <v>2.5099999999999998</v>
      </c>
      <c r="C138" s="1">
        <f>+'Modulus based method (square)'!H128</f>
        <v>2.0528</v>
      </c>
      <c r="D138" s="1">
        <f>+'Modulus based method (square)'!G128</f>
        <v>2.0000000000000018E-2</v>
      </c>
      <c r="E138" s="75">
        <f>+'Modulus based method (square)'!O128</f>
        <v>133</v>
      </c>
      <c r="F138" s="7">
        <f t="shared" si="5"/>
        <v>0</v>
      </c>
      <c r="G138" s="1">
        <f t="shared" si="6"/>
        <v>465.5</v>
      </c>
      <c r="H138" s="9">
        <f t="shared" si="7"/>
        <v>0</v>
      </c>
      <c r="I138" s="76">
        <f t="shared" si="4"/>
        <v>0</v>
      </c>
    </row>
    <row r="139" spans="1:9" x14ac:dyDescent="0.15">
      <c r="A139" s="74"/>
      <c r="B139" s="1">
        <f>+'Modulus based method (square)'!F129</f>
        <v>2.5300000000000002</v>
      </c>
      <c r="C139" s="1">
        <f>+'Modulus based method (square)'!H129</f>
        <v>2.0728000000000004</v>
      </c>
      <c r="D139" s="1">
        <f>+'Modulus based method (square)'!G129</f>
        <v>2.0000000000000018E-2</v>
      </c>
      <c r="E139" s="75">
        <f>+'Modulus based method (square)'!O129</f>
        <v>133</v>
      </c>
      <c r="F139" s="7">
        <f t="shared" si="5"/>
        <v>0</v>
      </c>
      <c r="G139" s="1">
        <f t="shared" si="6"/>
        <v>465.5</v>
      </c>
      <c r="H139" s="9">
        <f t="shared" si="7"/>
        <v>0</v>
      </c>
      <c r="I139" s="76">
        <f t="shared" si="4"/>
        <v>0</v>
      </c>
    </row>
    <row r="140" spans="1:9" x14ac:dyDescent="0.15">
      <c r="A140" s="74"/>
      <c r="B140" s="1">
        <f>+'Modulus based method (square)'!F130</f>
        <v>2.5499999999999998</v>
      </c>
      <c r="C140" s="1">
        <f>+'Modulus based method (square)'!H130</f>
        <v>2.0928</v>
      </c>
      <c r="D140" s="1">
        <f>+'Modulus based method (square)'!G130</f>
        <v>2.0000000000000018E-2</v>
      </c>
      <c r="E140" s="75">
        <f>+'Modulus based method (square)'!O130</f>
        <v>133</v>
      </c>
      <c r="F140" s="7">
        <f t="shared" si="5"/>
        <v>0</v>
      </c>
      <c r="G140" s="1">
        <f t="shared" si="6"/>
        <v>465.5</v>
      </c>
      <c r="H140" s="9">
        <f t="shared" si="7"/>
        <v>0</v>
      </c>
      <c r="I140" s="76">
        <f t="shared" si="4"/>
        <v>0</v>
      </c>
    </row>
    <row r="141" spans="1:9" x14ac:dyDescent="0.15">
      <c r="A141" s="74"/>
      <c r="B141" s="1">
        <f>+'Modulus based method (square)'!F131</f>
        <v>2.5700000000000003</v>
      </c>
      <c r="C141" s="1">
        <f>+'Modulus based method (square)'!H131</f>
        <v>2.1128000000000005</v>
      </c>
      <c r="D141" s="1">
        <f>+'Modulus based method (square)'!G131</f>
        <v>2.0000000000000018E-2</v>
      </c>
      <c r="E141" s="75">
        <f>+'Modulus based method (square)'!O131</f>
        <v>123.5</v>
      </c>
      <c r="F141" s="7">
        <f t="shared" si="5"/>
        <v>0</v>
      </c>
      <c r="G141" s="1">
        <f t="shared" si="6"/>
        <v>432.25</v>
      </c>
      <c r="H141" s="9">
        <f t="shared" si="7"/>
        <v>0</v>
      </c>
      <c r="I141" s="76">
        <f t="shared" ref="I141:I188" si="8">+$B$7*$B$8*$B$9*($B$1-$B$11)*H141*1000</f>
        <v>0</v>
      </c>
    </row>
    <row r="142" spans="1:9" x14ac:dyDescent="0.15">
      <c r="A142" s="74"/>
      <c r="B142" s="1">
        <f>+'Modulus based method (square)'!F132</f>
        <v>2.59</v>
      </c>
      <c r="C142" s="1">
        <f>+'Modulus based method (square)'!H132</f>
        <v>2.1328</v>
      </c>
      <c r="D142" s="1">
        <f>+'Modulus based method (square)'!G132</f>
        <v>2.0000000000000018E-2</v>
      </c>
      <c r="E142" s="75">
        <f>+'Modulus based method (square)'!O132</f>
        <v>123.5</v>
      </c>
      <c r="F142" s="7">
        <f t="shared" ref="F142:F188" si="9">IF(C142=0,0,IF(IF(C142&lt;$B$4,0.2+C142/$B$4*($J$1-0.2),1/3*$J$1*(4-C142/$B$4))&lt;0,0,IF(C142&lt;$B$4,0.2+C142/$B$4*($J$1-0.2),1/3*$J$1*(4-C142/$B$4))))</f>
        <v>0</v>
      </c>
      <c r="G142" s="1">
        <f t="shared" ref="G142:G188" si="10">3.5*E142</f>
        <v>432.25</v>
      </c>
      <c r="H142" s="9">
        <f t="shared" ref="H142:H188" si="11">+F142*D142/G142</f>
        <v>0</v>
      </c>
      <c r="I142" s="76">
        <f t="shared" si="8"/>
        <v>0</v>
      </c>
    </row>
    <row r="143" spans="1:9" x14ac:dyDescent="0.15">
      <c r="A143" s="74"/>
      <c r="B143" s="1">
        <f>+'Modulus based method (square)'!F133</f>
        <v>2.6100000000000003</v>
      </c>
      <c r="C143" s="1">
        <f>+'Modulus based method (square)'!H133</f>
        <v>2.1528000000000005</v>
      </c>
      <c r="D143" s="1">
        <f>+'Modulus based method (square)'!G133</f>
        <v>2.0000000000000018E-2</v>
      </c>
      <c r="E143" s="75">
        <f>+'Modulus based method (square)'!O133</f>
        <v>142.50000000000003</v>
      </c>
      <c r="F143" s="7">
        <f t="shared" si="9"/>
        <v>0</v>
      </c>
      <c r="G143" s="1">
        <f t="shared" si="10"/>
        <v>498.75000000000011</v>
      </c>
      <c r="H143" s="9">
        <f t="shared" si="11"/>
        <v>0</v>
      </c>
      <c r="I143" s="76">
        <f t="shared" si="8"/>
        <v>0</v>
      </c>
    </row>
    <row r="144" spans="1:9" x14ac:dyDescent="0.15">
      <c r="A144" s="74"/>
      <c r="B144" s="1">
        <f>+'Modulus based method (square)'!F134</f>
        <v>2.63</v>
      </c>
      <c r="C144" s="1">
        <f>+'Modulus based method (square)'!H134</f>
        <v>2.1728000000000001</v>
      </c>
      <c r="D144" s="1">
        <f>+'Modulus based method (square)'!G134</f>
        <v>2.0000000000000018E-2</v>
      </c>
      <c r="E144" s="75">
        <f>+'Modulus based method (square)'!O134</f>
        <v>152</v>
      </c>
      <c r="F144" s="7">
        <f t="shared" si="9"/>
        <v>0</v>
      </c>
      <c r="G144" s="1">
        <f t="shared" si="10"/>
        <v>532</v>
      </c>
      <c r="H144" s="9">
        <f t="shared" si="11"/>
        <v>0</v>
      </c>
      <c r="I144" s="76">
        <f t="shared" si="8"/>
        <v>0</v>
      </c>
    </row>
    <row r="145" spans="1:9" x14ac:dyDescent="0.15">
      <c r="A145" s="74"/>
      <c r="B145" s="1">
        <f>+'Modulus based method (square)'!F135</f>
        <v>2.6500000000000004</v>
      </c>
      <c r="C145" s="1">
        <f>+'Modulus based method (square)'!H135</f>
        <v>2.1928000000000005</v>
      </c>
      <c r="D145" s="1">
        <f>+'Modulus based method (square)'!G135</f>
        <v>2.0000000000000018E-2</v>
      </c>
      <c r="E145" s="75">
        <f>+'Modulus based method (square)'!O135</f>
        <v>152</v>
      </c>
      <c r="F145" s="7">
        <f t="shared" si="9"/>
        <v>0</v>
      </c>
      <c r="G145" s="1">
        <f t="shared" si="10"/>
        <v>532</v>
      </c>
      <c r="H145" s="9">
        <f t="shared" si="11"/>
        <v>0</v>
      </c>
      <c r="I145" s="76">
        <f t="shared" si="8"/>
        <v>0</v>
      </c>
    </row>
    <row r="146" spans="1:9" x14ac:dyDescent="0.15">
      <c r="A146" s="74"/>
      <c r="B146" s="1">
        <f>+'Modulus based method (square)'!F136</f>
        <v>2.67</v>
      </c>
      <c r="C146" s="1">
        <f>+'Modulus based method (square)'!H136</f>
        <v>2.2128000000000001</v>
      </c>
      <c r="D146" s="1">
        <f>+'Modulus based method (square)'!G136</f>
        <v>2.0000000000000018E-2</v>
      </c>
      <c r="E146" s="75">
        <f>+'Modulus based method (square)'!O136</f>
        <v>152</v>
      </c>
      <c r="F146" s="7">
        <f t="shared" si="9"/>
        <v>0</v>
      </c>
      <c r="G146" s="1">
        <f t="shared" si="10"/>
        <v>532</v>
      </c>
      <c r="H146" s="9">
        <f t="shared" si="11"/>
        <v>0</v>
      </c>
      <c r="I146" s="76">
        <f t="shared" si="8"/>
        <v>0</v>
      </c>
    </row>
    <row r="147" spans="1:9" x14ac:dyDescent="0.15">
      <c r="A147" s="74"/>
      <c r="B147" s="1">
        <f>+'Modulus based method (square)'!F137</f>
        <v>2.6900000000000004</v>
      </c>
      <c r="C147" s="1">
        <f>+'Modulus based method (square)'!H137</f>
        <v>2.2328000000000006</v>
      </c>
      <c r="D147" s="1">
        <f>+'Modulus based method (square)'!G137</f>
        <v>2.0000000000000018E-2</v>
      </c>
      <c r="E147" s="75">
        <f>+'Modulus based method (square)'!O137</f>
        <v>152</v>
      </c>
      <c r="F147" s="7">
        <f t="shared" si="9"/>
        <v>0</v>
      </c>
      <c r="G147" s="1">
        <f t="shared" si="10"/>
        <v>532</v>
      </c>
      <c r="H147" s="9">
        <f t="shared" si="11"/>
        <v>0</v>
      </c>
      <c r="I147" s="76">
        <f t="shared" si="8"/>
        <v>0</v>
      </c>
    </row>
    <row r="148" spans="1:9" x14ac:dyDescent="0.15">
      <c r="A148" s="74"/>
      <c r="B148" s="1">
        <f>+'Modulus based method (square)'!F138</f>
        <v>2.71</v>
      </c>
      <c r="C148" s="1">
        <f>+'Modulus based method (square)'!H138</f>
        <v>2.2528000000000001</v>
      </c>
      <c r="D148" s="1">
        <f>+'Modulus based method (square)'!G138</f>
        <v>2.0000000000000018E-2</v>
      </c>
      <c r="E148" s="75">
        <f>+'Modulus based method (square)'!O138</f>
        <v>152</v>
      </c>
      <c r="F148" s="7">
        <f t="shared" si="9"/>
        <v>0</v>
      </c>
      <c r="G148" s="1">
        <f t="shared" si="10"/>
        <v>532</v>
      </c>
      <c r="H148" s="9">
        <f t="shared" si="11"/>
        <v>0</v>
      </c>
      <c r="I148" s="76">
        <f t="shared" si="8"/>
        <v>0</v>
      </c>
    </row>
    <row r="149" spans="1:9" x14ac:dyDescent="0.15">
      <c r="A149" s="74"/>
      <c r="B149" s="1">
        <f>+'Modulus based method (square)'!F139</f>
        <v>2.7300000000000004</v>
      </c>
      <c r="C149" s="1">
        <f>+'Modulus based method (square)'!H139</f>
        <v>2.2728000000000006</v>
      </c>
      <c r="D149" s="1">
        <f>+'Modulus based method (square)'!G139</f>
        <v>2.0000000000000018E-2</v>
      </c>
      <c r="E149" s="75">
        <f>+'Modulus based method (square)'!O139</f>
        <v>142.50000000000003</v>
      </c>
      <c r="F149" s="7">
        <f t="shared" si="9"/>
        <v>0</v>
      </c>
      <c r="G149" s="1">
        <f t="shared" si="10"/>
        <v>498.75000000000011</v>
      </c>
      <c r="H149" s="9">
        <f t="shared" si="11"/>
        <v>0</v>
      </c>
      <c r="I149" s="76">
        <f t="shared" si="8"/>
        <v>0</v>
      </c>
    </row>
    <row r="150" spans="1:9" x14ac:dyDescent="0.15">
      <c r="A150" s="74"/>
      <c r="B150" s="1">
        <f>+'Modulus based method (square)'!F140</f>
        <v>2.75</v>
      </c>
      <c r="C150" s="1">
        <f>+'Modulus based method (square)'!H140</f>
        <v>2.2928000000000002</v>
      </c>
      <c r="D150" s="1">
        <f>+'Modulus based method (square)'!G140</f>
        <v>1.9999999999999574E-2</v>
      </c>
      <c r="E150" s="75">
        <f>+'Modulus based method (square)'!O140</f>
        <v>133</v>
      </c>
      <c r="F150" s="7">
        <f t="shared" si="9"/>
        <v>0</v>
      </c>
      <c r="G150" s="1">
        <f t="shared" si="10"/>
        <v>465.5</v>
      </c>
      <c r="H150" s="9">
        <f t="shared" si="11"/>
        <v>0</v>
      </c>
      <c r="I150" s="76">
        <f t="shared" si="8"/>
        <v>0</v>
      </c>
    </row>
    <row r="151" spans="1:9" x14ac:dyDescent="0.15">
      <c r="A151" s="74"/>
      <c r="B151" s="1">
        <f>+'Modulus based method (square)'!F141</f>
        <v>2.7699999999999996</v>
      </c>
      <c r="C151" s="1">
        <f>+'Modulus based method (square)'!H141</f>
        <v>2.3127999999999997</v>
      </c>
      <c r="D151" s="1">
        <f>+'Modulus based method (square)'!G141</f>
        <v>2.0000000000000018E-2</v>
      </c>
      <c r="E151" s="75">
        <f>+'Modulus based method (square)'!O141</f>
        <v>133</v>
      </c>
      <c r="F151" s="7">
        <f t="shared" si="9"/>
        <v>0</v>
      </c>
      <c r="G151" s="1">
        <f t="shared" si="10"/>
        <v>465.5</v>
      </c>
      <c r="H151" s="9">
        <f t="shared" si="11"/>
        <v>0</v>
      </c>
      <c r="I151" s="76">
        <f t="shared" si="8"/>
        <v>0</v>
      </c>
    </row>
    <row r="152" spans="1:9" x14ac:dyDescent="0.15">
      <c r="A152" s="74"/>
      <c r="B152" s="1">
        <f>+'Modulus based method (square)'!F142</f>
        <v>2.79</v>
      </c>
      <c r="C152" s="1">
        <f>+'Modulus based method (square)'!H142</f>
        <v>2.3328000000000002</v>
      </c>
      <c r="D152" s="1">
        <f>+'Modulus based method (square)'!G142</f>
        <v>2.0000000000000018E-2</v>
      </c>
      <c r="E152" s="75">
        <f>+'Modulus based method (square)'!O142</f>
        <v>123.5</v>
      </c>
      <c r="F152" s="7">
        <f t="shared" si="9"/>
        <v>0</v>
      </c>
      <c r="G152" s="1">
        <f t="shared" si="10"/>
        <v>432.25</v>
      </c>
      <c r="H152" s="9">
        <f t="shared" si="11"/>
        <v>0</v>
      </c>
      <c r="I152" s="76">
        <f t="shared" si="8"/>
        <v>0</v>
      </c>
    </row>
    <row r="153" spans="1:9" x14ac:dyDescent="0.15">
      <c r="A153" s="74"/>
      <c r="B153" s="1">
        <f>+'Modulus based method (square)'!F143</f>
        <v>2.8099999999999996</v>
      </c>
      <c r="C153" s="1">
        <f>+'Modulus based method (square)'!H143</f>
        <v>2.3527999999999998</v>
      </c>
      <c r="D153" s="1">
        <f>+'Modulus based method (square)'!G143</f>
        <v>2.0000000000000018E-2</v>
      </c>
      <c r="E153" s="75">
        <f>+'Modulus based method (square)'!O143</f>
        <v>114</v>
      </c>
      <c r="F153" s="7">
        <f t="shared" si="9"/>
        <v>0</v>
      </c>
      <c r="G153" s="1">
        <f t="shared" si="10"/>
        <v>399</v>
      </c>
      <c r="H153" s="9">
        <f t="shared" si="11"/>
        <v>0</v>
      </c>
      <c r="I153" s="76">
        <f t="shared" si="8"/>
        <v>0</v>
      </c>
    </row>
    <row r="154" spans="1:9" x14ac:dyDescent="0.15">
      <c r="A154" s="74"/>
      <c r="B154" s="1">
        <f>+'Modulus based method (square)'!F144</f>
        <v>2.83</v>
      </c>
      <c r="C154" s="1">
        <f>+'Modulus based method (square)'!H144</f>
        <v>2.3728000000000002</v>
      </c>
      <c r="D154" s="1">
        <f>+'Modulus based method (square)'!G144</f>
        <v>2.0000000000000018E-2</v>
      </c>
      <c r="E154" s="75">
        <f>+'Modulus based method (square)'!O144</f>
        <v>114</v>
      </c>
      <c r="F154" s="7">
        <f t="shared" si="9"/>
        <v>0</v>
      </c>
      <c r="G154" s="1">
        <f t="shared" si="10"/>
        <v>399</v>
      </c>
      <c r="H154" s="9">
        <f t="shared" si="11"/>
        <v>0</v>
      </c>
      <c r="I154" s="76">
        <f t="shared" si="8"/>
        <v>0</v>
      </c>
    </row>
    <row r="155" spans="1:9" x14ac:dyDescent="0.15">
      <c r="A155" s="74"/>
      <c r="B155" s="1">
        <f>+'Modulus based method (square)'!F145</f>
        <v>2.8499999999999996</v>
      </c>
      <c r="C155" s="1">
        <f>+'Modulus based method (square)'!H145</f>
        <v>2.3927999999999998</v>
      </c>
      <c r="D155" s="1">
        <f>+'Modulus based method (square)'!G145</f>
        <v>2.0000000000000018E-2</v>
      </c>
      <c r="E155" s="75">
        <f>+'Modulus based method (square)'!O145</f>
        <v>104.50000000000001</v>
      </c>
      <c r="F155" s="7">
        <f t="shared" si="9"/>
        <v>0</v>
      </c>
      <c r="G155" s="1">
        <f t="shared" si="10"/>
        <v>365.75000000000006</v>
      </c>
      <c r="H155" s="9">
        <f t="shared" si="11"/>
        <v>0</v>
      </c>
      <c r="I155" s="76">
        <f t="shared" si="8"/>
        <v>0</v>
      </c>
    </row>
    <row r="156" spans="1:9" x14ac:dyDescent="0.15">
      <c r="A156" s="74"/>
      <c r="B156" s="1">
        <f>+'Modulus based method (square)'!F146</f>
        <v>2.87</v>
      </c>
      <c r="C156" s="1">
        <f>+'Modulus based method (square)'!H146</f>
        <v>2.4128000000000003</v>
      </c>
      <c r="D156" s="1">
        <f>+'Modulus based method (square)'!G146</f>
        <v>2.0000000000000018E-2</v>
      </c>
      <c r="E156" s="75">
        <f>+'Modulus based method (square)'!O146</f>
        <v>95</v>
      </c>
      <c r="F156" s="7">
        <f t="shared" si="9"/>
        <v>0</v>
      </c>
      <c r="G156" s="1">
        <f t="shared" si="10"/>
        <v>332.5</v>
      </c>
      <c r="H156" s="9">
        <f t="shared" si="11"/>
        <v>0</v>
      </c>
      <c r="I156" s="76">
        <f t="shared" si="8"/>
        <v>0</v>
      </c>
    </row>
    <row r="157" spans="1:9" x14ac:dyDescent="0.15">
      <c r="A157" s="74"/>
      <c r="B157" s="1">
        <f>+'Modulus based method (square)'!F147</f>
        <v>2.8899999999999997</v>
      </c>
      <c r="C157" s="1">
        <f>+'Modulus based method (square)'!H147</f>
        <v>2.4327999999999999</v>
      </c>
      <c r="D157" s="1">
        <f>+'Modulus based method (square)'!G147</f>
        <v>2.0000000000000018E-2</v>
      </c>
      <c r="E157" s="75">
        <f>+'Modulus based method (square)'!O147</f>
        <v>95</v>
      </c>
      <c r="F157" s="7">
        <f t="shared" si="9"/>
        <v>0</v>
      </c>
      <c r="G157" s="1">
        <f t="shared" si="10"/>
        <v>332.5</v>
      </c>
      <c r="H157" s="9">
        <f t="shared" si="11"/>
        <v>0</v>
      </c>
      <c r="I157" s="76">
        <f t="shared" si="8"/>
        <v>0</v>
      </c>
    </row>
    <row r="158" spans="1:9" x14ac:dyDescent="0.15">
      <c r="A158" s="74"/>
      <c r="B158" s="1">
        <f>+'Modulus based method (square)'!F148</f>
        <v>2.91</v>
      </c>
      <c r="C158" s="1">
        <f>+'Modulus based method (square)'!H148</f>
        <v>2.4528000000000003</v>
      </c>
      <c r="D158" s="1">
        <f>+'Modulus based method (square)'!G148</f>
        <v>2.0000000000000018E-2</v>
      </c>
      <c r="E158" s="75">
        <f>+'Modulus based method (square)'!O148</f>
        <v>95</v>
      </c>
      <c r="F158" s="7">
        <f t="shared" si="9"/>
        <v>0</v>
      </c>
      <c r="G158" s="1">
        <f t="shared" si="10"/>
        <v>332.5</v>
      </c>
      <c r="H158" s="9">
        <f t="shared" si="11"/>
        <v>0</v>
      </c>
      <c r="I158" s="76">
        <f t="shared" si="8"/>
        <v>0</v>
      </c>
    </row>
    <row r="159" spans="1:9" x14ac:dyDescent="0.15">
      <c r="A159" s="74"/>
      <c r="B159" s="1">
        <f>+'Modulus based method (square)'!F149</f>
        <v>2.9299999999999997</v>
      </c>
      <c r="C159" s="1">
        <f>+'Modulus based method (square)'!H149</f>
        <v>2.4727999999999999</v>
      </c>
      <c r="D159" s="1">
        <f>+'Modulus based method (square)'!G149</f>
        <v>2.0000000000000018E-2</v>
      </c>
      <c r="E159" s="75">
        <f>+'Modulus based method (square)'!O149</f>
        <v>104.50000000000001</v>
      </c>
      <c r="F159" s="7">
        <f t="shared" si="9"/>
        <v>0</v>
      </c>
      <c r="G159" s="1">
        <f t="shared" si="10"/>
        <v>365.75000000000006</v>
      </c>
      <c r="H159" s="9">
        <f t="shared" si="11"/>
        <v>0</v>
      </c>
      <c r="I159" s="76">
        <f t="shared" si="8"/>
        <v>0</v>
      </c>
    </row>
    <row r="160" spans="1:9" x14ac:dyDescent="0.15">
      <c r="A160" s="74"/>
      <c r="B160" s="1">
        <f>+'Modulus based method (square)'!F150</f>
        <v>2.95</v>
      </c>
      <c r="C160" s="1">
        <f>+'Modulus based method (square)'!H150</f>
        <v>2.4928000000000003</v>
      </c>
      <c r="D160" s="1">
        <f>+'Modulus based method (square)'!G150</f>
        <v>2.0000000000000018E-2</v>
      </c>
      <c r="E160" s="75">
        <f>+'Modulus based method (square)'!O150</f>
        <v>114</v>
      </c>
      <c r="F160" s="7">
        <f t="shared" si="9"/>
        <v>0</v>
      </c>
      <c r="G160" s="1">
        <f t="shared" si="10"/>
        <v>399</v>
      </c>
      <c r="H160" s="9">
        <f t="shared" si="11"/>
        <v>0</v>
      </c>
      <c r="I160" s="76">
        <f t="shared" si="8"/>
        <v>0</v>
      </c>
    </row>
    <row r="161" spans="1:9" x14ac:dyDescent="0.15">
      <c r="A161" s="74"/>
      <c r="B161" s="1">
        <f>+'Modulus based method (square)'!F151</f>
        <v>2.9699999999999998</v>
      </c>
      <c r="C161" s="1">
        <f>+'Modulus based method (square)'!H151</f>
        <v>2.5127999999999999</v>
      </c>
      <c r="D161" s="1">
        <f>+'Modulus based method (square)'!G151</f>
        <v>2.0000000000000018E-2</v>
      </c>
      <c r="E161" s="75">
        <f>+'Modulus based method (square)'!O151</f>
        <v>114</v>
      </c>
      <c r="F161" s="7">
        <f t="shared" si="9"/>
        <v>0</v>
      </c>
      <c r="G161" s="1">
        <f t="shared" si="10"/>
        <v>399</v>
      </c>
      <c r="H161" s="9">
        <f t="shared" si="11"/>
        <v>0</v>
      </c>
      <c r="I161" s="76">
        <f t="shared" si="8"/>
        <v>0</v>
      </c>
    </row>
    <row r="162" spans="1:9" x14ac:dyDescent="0.15">
      <c r="A162" s="74"/>
      <c r="B162" s="1">
        <f>+'Modulus based method (square)'!F152</f>
        <v>2.99</v>
      </c>
      <c r="C162" s="1">
        <f>+'Modulus based method (square)'!H152</f>
        <v>2.5328000000000004</v>
      </c>
      <c r="D162" s="1">
        <f>+'Modulus based method (square)'!G152</f>
        <v>2.0000000000000018E-2</v>
      </c>
      <c r="E162" s="75">
        <f>+'Modulus based method (square)'!O152</f>
        <v>114</v>
      </c>
      <c r="F162" s="7">
        <f t="shared" si="9"/>
        <v>0</v>
      </c>
      <c r="G162" s="1">
        <f t="shared" si="10"/>
        <v>399</v>
      </c>
      <c r="H162" s="9">
        <f t="shared" si="11"/>
        <v>0</v>
      </c>
      <c r="I162" s="76">
        <f t="shared" si="8"/>
        <v>0</v>
      </c>
    </row>
    <row r="163" spans="1:9" x14ac:dyDescent="0.15">
      <c r="A163" s="74"/>
      <c r="B163" s="1">
        <f>+'Modulus based method (square)'!F153</f>
        <v>3.01</v>
      </c>
      <c r="C163" s="1">
        <f>+'Modulus based method (square)'!H153</f>
        <v>2.5528</v>
      </c>
      <c r="D163" s="1">
        <f>+'Modulus based method (square)'!G153</f>
        <v>2.0000000000000018E-2</v>
      </c>
      <c r="E163" s="75">
        <f>+'Modulus based method (square)'!O153</f>
        <v>123.5</v>
      </c>
      <c r="F163" s="7">
        <f t="shared" si="9"/>
        <v>0</v>
      </c>
      <c r="G163" s="1">
        <f t="shared" si="10"/>
        <v>432.25</v>
      </c>
      <c r="H163" s="9">
        <f t="shared" si="11"/>
        <v>0</v>
      </c>
      <c r="I163" s="76">
        <f t="shared" si="8"/>
        <v>0</v>
      </c>
    </row>
    <row r="164" spans="1:9" x14ac:dyDescent="0.15">
      <c r="A164" s="74"/>
      <c r="B164" s="1">
        <f>+'Modulus based method (square)'!F154</f>
        <v>3.0300000000000002</v>
      </c>
      <c r="C164" s="1">
        <f>+'Modulus based method (square)'!H154</f>
        <v>2.5728000000000004</v>
      </c>
      <c r="D164" s="1">
        <f>+'Modulus based method (square)'!G154</f>
        <v>2.0000000000000018E-2</v>
      </c>
      <c r="E164" s="75">
        <f>+'Modulus based method (square)'!O154</f>
        <v>123.5</v>
      </c>
      <c r="F164" s="7">
        <f t="shared" si="9"/>
        <v>0</v>
      </c>
      <c r="G164" s="1">
        <f t="shared" si="10"/>
        <v>432.25</v>
      </c>
      <c r="H164" s="9">
        <f t="shared" si="11"/>
        <v>0</v>
      </c>
      <c r="I164" s="76">
        <f t="shared" si="8"/>
        <v>0</v>
      </c>
    </row>
    <row r="165" spans="1:9" x14ac:dyDescent="0.15">
      <c r="A165" s="74"/>
      <c r="B165" s="1">
        <f>+'Modulus based method (square)'!F155</f>
        <v>3.05</v>
      </c>
      <c r="C165" s="1">
        <f>+'Modulus based method (square)'!H155</f>
        <v>2.5928</v>
      </c>
      <c r="D165" s="1">
        <f>+'Modulus based method (square)'!G155</f>
        <v>2.0000000000000018E-2</v>
      </c>
      <c r="E165" s="75">
        <f>+'Modulus based method (square)'!O155</f>
        <v>114</v>
      </c>
      <c r="F165" s="7">
        <f t="shared" si="9"/>
        <v>0</v>
      </c>
      <c r="G165" s="1">
        <f t="shared" si="10"/>
        <v>399</v>
      </c>
      <c r="H165" s="9">
        <f t="shared" si="11"/>
        <v>0</v>
      </c>
      <c r="I165" s="76">
        <f t="shared" si="8"/>
        <v>0</v>
      </c>
    </row>
    <row r="166" spans="1:9" x14ac:dyDescent="0.15">
      <c r="A166" s="74"/>
      <c r="B166" s="1">
        <f>+'Modulus based method (square)'!F156</f>
        <v>3.0700000000000003</v>
      </c>
      <c r="C166" s="1">
        <f>+'Modulus based method (square)'!H156</f>
        <v>2.6128000000000005</v>
      </c>
      <c r="D166" s="1">
        <f>+'Modulus based method (square)'!G156</f>
        <v>2.0000000000000018E-2</v>
      </c>
      <c r="E166" s="75">
        <f>+'Modulus based method (square)'!O156</f>
        <v>114</v>
      </c>
      <c r="F166" s="7">
        <f t="shared" si="9"/>
        <v>0</v>
      </c>
      <c r="G166" s="1">
        <f t="shared" si="10"/>
        <v>399</v>
      </c>
      <c r="H166" s="9">
        <f t="shared" si="11"/>
        <v>0</v>
      </c>
      <c r="I166" s="76">
        <f t="shared" si="8"/>
        <v>0</v>
      </c>
    </row>
    <row r="167" spans="1:9" x14ac:dyDescent="0.15">
      <c r="A167" s="74"/>
      <c r="B167" s="1">
        <f>+'Modulus based method (square)'!F157</f>
        <v>3.09</v>
      </c>
      <c r="C167" s="1">
        <f>+'Modulus based method (square)'!H157</f>
        <v>2.6328</v>
      </c>
      <c r="D167" s="1">
        <f>+'Modulus based method (square)'!G157</f>
        <v>2.0000000000000018E-2</v>
      </c>
      <c r="E167" s="75">
        <f>+'Modulus based method (square)'!O157</f>
        <v>114</v>
      </c>
      <c r="F167" s="7">
        <f t="shared" si="9"/>
        <v>0</v>
      </c>
      <c r="G167" s="1">
        <f t="shared" si="10"/>
        <v>399</v>
      </c>
      <c r="H167" s="9">
        <f t="shared" si="11"/>
        <v>0</v>
      </c>
      <c r="I167" s="76">
        <f t="shared" si="8"/>
        <v>0</v>
      </c>
    </row>
    <row r="168" spans="1:9" x14ac:dyDescent="0.15">
      <c r="A168" s="74"/>
      <c r="B168" s="1">
        <f>+'Modulus based method (square)'!F158</f>
        <v>3.1100000000000003</v>
      </c>
      <c r="C168" s="1">
        <f>+'Modulus based method (square)'!H158</f>
        <v>2.6528000000000005</v>
      </c>
      <c r="D168" s="1">
        <f>+'Modulus based method (square)'!G158</f>
        <v>2.0000000000000018E-2</v>
      </c>
      <c r="E168" s="75">
        <f>+'Modulus based method (square)'!O158</f>
        <v>114</v>
      </c>
      <c r="F168" s="7">
        <f t="shared" si="9"/>
        <v>0</v>
      </c>
      <c r="G168" s="1">
        <f t="shared" si="10"/>
        <v>399</v>
      </c>
      <c r="H168" s="9">
        <f t="shared" si="11"/>
        <v>0</v>
      </c>
      <c r="I168" s="76">
        <f t="shared" si="8"/>
        <v>0</v>
      </c>
    </row>
    <row r="169" spans="1:9" x14ac:dyDescent="0.15">
      <c r="A169" s="74"/>
      <c r="B169" s="1">
        <f>+'Modulus based method (square)'!F159</f>
        <v>3.13</v>
      </c>
      <c r="C169" s="1">
        <f>+'Modulus based method (square)'!H159</f>
        <v>2.6728000000000001</v>
      </c>
      <c r="D169" s="1">
        <f>+'Modulus based method (square)'!G159</f>
        <v>2.0000000000000018E-2</v>
      </c>
      <c r="E169" s="75">
        <f>+'Modulus based method (square)'!O159</f>
        <v>123.5</v>
      </c>
      <c r="F169" s="7">
        <f t="shared" si="9"/>
        <v>0</v>
      </c>
      <c r="G169" s="1">
        <f t="shared" si="10"/>
        <v>432.25</v>
      </c>
      <c r="H169" s="9">
        <f t="shared" si="11"/>
        <v>0</v>
      </c>
      <c r="I169" s="76">
        <f t="shared" si="8"/>
        <v>0</v>
      </c>
    </row>
    <row r="170" spans="1:9" x14ac:dyDescent="0.15">
      <c r="A170" s="74"/>
      <c r="B170" s="1">
        <f>+'Modulus based method (square)'!F160</f>
        <v>3.1500000000000004</v>
      </c>
      <c r="C170" s="1">
        <f>+'Modulus based method (square)'!H160</f>
        <v>2.6928000000000005</v>
      </c>
      <c r="D170" s="1">
        <f>+'Modulus based method (square)'!G160</f>
        <v>2.0000000000000018E-2</v>
      </c>
      <c r="E170" s="75">
        <f>+'Modulus based method (square)'!O160</f>
        <v>123.5</v>
      </c>
      <c r="F170" s="7">
        <f t="shared" si="9"/>
        <v>0</v>
      </c>
      <c r="G170" s="1">
        <f t="shared" si="10"/>
        <v>432.25</v>
      </c>
      <c r="H170" s="9">
        <f t="shared" si="11"/>
        <v>0</v>
      </c>
      <c r="I170" s="76">
        <f t="shared" si="8"/>
        <v>0</v>
      </c>
    </row>
    <row r="171" spans="1:9" x14ac:dyDescent="0.15">
      <c r="A171" s="74"/>
      <c r="B171" s="1">
        <f>+'Modulus based method (square)'!F161</f>
        <v>3.17</v>
      </c>
      <c r="C171" s="1">
        <f>+'Modulus based method (square)'!H161</f>
        <v>2.7128000000000001</v>
      </c>
      <c r="D171" s="1">
        <f>+'Modulus based method (square)'!G161</f>
        <v>2.0000000000000018E-2</v>
      </c>
      <c r="E171" s="75">
        <f>+'Modulus based method (square)'!O161</f>
        <v>114</v>
      </c>
      <c r="F171" s="7">
        <f t="shared" si="9"/>
        <v>0</v>
      </c>
      <c r="G171" s="1">
        <f t="shared" si="10"/>
        <v>399</v>
      </c>
      <c r="H171" s="9">
        <f t="shared" si="11"/>
        <v>0</v>
      </c>
      <c r="I171" s="76">
        <f t="shared" si="8"/>
        <v>0</v>
      </c>
    </row>
    <row r="172" spans="1:9" x14ac:dyDescent="0.15">
      <c r="A172" s="74"/>
      <c r="B172" s="1">
        <f>+'Modulus based method (square)'!F162</f>
        <v>3.1900000000000004</v>
      </c>
      <c r="C172" s="1">
        <f>+'Modulus based method (square)'!H162</f>
        <v>2.7328000000000006</v>
      </c>
      <c r="D172" s="1">
        <f>+'Modulus based method (square)'!G162</f>
        <v>2.0000000000000018E-2</v>
      </c>
      <c r="E172" s="75">
        <f>+'Modulus based method (square)'!O162</f>
        <v>123.5</v>
      </c>
      <c r="F172" s="7">
        <f t="shared" si="9"/>
        <v>0</v>
      </c>
      <c r="G172" s="1">
        <f t="shared" si="10"/>
        <v>432.25</v>
      </c>
      <c r="H172" s="9">
        <f t="shared" si="11"/>
        <v>0</v>
      </c>
      <c r="I172" s="76">
        <f t="shared" si="8"/>
        <v>0</v>
      </c>
    </row>
    <row r="173" spans="1:9" x14ac:dyDescent="0.15">
      <c r="A173" s="74"/>
      <c r="B173" s="1">
        <f>+'Modulus based method (square)'!F163</f>
        <v>3.21</v>
      </c>
      <c r="C173" s="1">
        <f>+'Modulus based method (square)'!H163</f>
        <v>2.7528000000000001</v>
      </c>
      <c r="D173" s="1">
        <f>+'Modulus based method (square)'!G163</f>
        <v>2.0000000000000018E-2</v>
      </c>
      <c r="E173" s="75">
        <f>+'Modulus based method (square)'!O163</f>
        <v>133</v>
      </c>
      <c r="F173" s="7">
        <f t="shared" si="9"/>
        <v>0</v>
      </c>
      <c r="G173" s="1">
        <f t="shared" si="10"/>
        <v>465.5</v>
      </c>
      <c r="H173" s="9">
        <f t="shared" si="11"/>
        <v>0</v>
      </c>
      <c r="I173" s="76">
        <f t="shared" si="8"/>
        <v>0</v>
      </c>
    </row>
    <row r="174" spans="1:9" x14ac:dyDescent="0.15">
      <c r="A174" s="74"/>
      <c r="B174" s="1">
        <f>+'Modulus based method (square)'!F164</f>
        <v>3.2300000000000004</v>
      </c>
      <c r="C174" s="1">
        <f>+'Modulus based method (square)'!H164</f>
        <v>2.7728000000000006</v>
      </c>
      <c r="D174" s="1">
        <f>+'Modulus based method (square)'!G164</f>
        <v>2.0000000000000018E-2</v>
      </c>
      <c r="E174" s="75">
        <f>+'Modulus based method (square)'!O164</f>
        <v>123.5</v>
      </c>
      <c r="F174" s="7">
        <f t="shared" si="9"/>
        <v>0</v>
      </c>
      <c r="G174" s="1">
        <f t="shared" si="10"/>
        <v>432.25</v>
      </c>
      <c r="H174" s="9">
        <f t="shared" si="11"/>
        <v>0</v>
      </c>
      <c r="I174" s="76">
        <f t="shared" si="8"/>
        <v>0</v>
      </c>
    </row>
    <row r="175" spans="1:9" x14ac:dyDescent="0.15">
      <c r="A175" s="74"/>
      <c r="B175" s="1">
        <f>+'Modulus based method (square)'!F165</f>
        <v>3.25</v>
      </c>
      <c r="C175" s="1">
        <f>+'Modulus based method (square)'!H165</f>
        <v>2.7928000000000002</v>
      </c>
      <c r="D175" s="1">
        <f>+'Modulus based method (square)'!G165</f>
        <v>1.9999999999999574E-2</v>
      </c>
      <c r="E175" s="75">
        <f>+'Modulus based method (square)'!O165</f>
        <v>123.5</v>
      </c>
      <c r="F175" s="7">
        <f t="shared" si="9"/>
        <v>0</v>
      </c>
      <c r="G175" s="1">
        <f t="shared" si="10"/>
        <v>432.25</v>
      </c>
      <c r="H175" s="9">
        <f t="shared" si="11"/>
        <v>0</v>
      </c>
      <c r="I175" s="76">
        <f t="shared" si="8"/>
        <v>0</v>
      </c>
    </row>
    <row r="176" spans="1:9" x14ac:dyDescent="0.15">
      <c r="A176" s="74"/>
      <c r="B176" s="1">
        <f>+'Modulus based method (square)'!F166</f>
        <v>3.2699999999999996</v>
      </c>
      <c r="C176" s="1">
        <f>+'Modulus based method (square)'!H166</f>
        <v>2.8127999999999997</v>
      </c>
      <c r="D176" s="1">
        <f>+'Modulus based method (square)'!G166</f>
        <v>2.0000000000000018E-2</v>
      </c>
      <c r="E176" s="75">
        <f>+'Modulus based method (square)'!O166</f>
        <v>123.5</v>
      </c>
      <c r="F176" s="7">
        <f t="shared" si="9"/>
        <v>0</v>
      </c>
      <c r="G176" s="1">
        <f t="shared" si="10"/>
        <v>432.25</v>
      </c>
      <c r="H176" s="9">
        <f t="shared" si="11"/>
        <v>0</v>
      </c>
      <c r="I176" s="76">
        <f t="shared" si="8"/>
        <v>0</v>
      </c>
    </row>
    <row r="177" spans="1:9" x14ac:dyDescent="0.15">
      <c r="A177" s="74"/>
      <c r="B177" s="1">
        <f>+'Modulus based method (square)'!F167</f>
        <v>3.29</v>
      </c>
      <c r="C177" s="1">
        <f>+'Modulus based method (square)'!H167</f>
        <v>2.8328000000000002</v>
      </c>
      <c r="D177" s="1">
        <f>+'Modulus based method (square)'!G167</f>
        <v>2.0000000000000018E-2</v>
      </c>
      <c r="E177" s="75">
        <f>+'Modulus based method (square)'!O167</f>
        <v>114</v>
      </c>
      <c r="F177" s="7">
        <f t="shared" si="9"/>
        <v>0</v>
      </c>
      <c r="G177" s="1">
        <f t="shared" si="10"/>
        <v>399</v>
      </c>
      <c r="H177" s="9">
        <f t="shared" si="11"/>
        <v>0</v>
      </c>
      <c r="I177" s="76">
        <f t="shared" si="8"/>
        <v>0</v>
      </c>
    </row>
    <row r="178" spans="1:9" x14ac:dyDescent="0.15">
      <c r="A178" s="74"/>
      <c r="B178" s="1">
        <f>+'Modulus based method (square)'!F168</f>
        <v>3.3099999999999996</v>
      </c>
      <c r="C178" s="1">
        <f>+'Modulus based method (square)'!H168</f>
        <v>2.8527999999999998</v>
      </c>
      <c r="D178" s="1">
        <f>+'Modulus based method (square)'!G168</f>
        <v>2.0000000000000018E-2</v>
      </c>
      <c r="E178" s="75">
        <f>+'Modulus based method (square)'!O168</f>
        <v>114</v>
      </c>
      <c r="F178" s="7">
        <f t="shared" si="9"/>
        <v>0</v>
      </c>
      <c r="G178" s="1">
        <f t="shared" si="10"/>
        <v>399</v>
      </c>
      <c r="H178" s="9">
        <f t="shared" si="11"/>
        <v>0</v>
      </c>
      <c r="I178" s="76">
        <f t="shared" si="8"/>
        <v>0</v>
      </c>
    </row>
    <row r="179" spans="1:9" x14ac:dyDescent="0.15">
      <c r="A179" s="74"/>
      <c r="B179" s="1">
        <f>+'Modulus based method (square)'!F169</f>
        <v>3.33</v>
      </c>
      <c r="C179" s="1">
        <f>+'Modulus based method (square)'!H169</f>
        <v>2.8728000000000002</v>
      </c>
      <c r="D179" s="1">
        <f>+'Modulus based method (square)'!G169</f>
        <v>2.0000000000000018E-2</v>
      </c>
      <c r="E179" s="75">
        <f>+'Modulus based method (square)'!O169</f>
        <v>123.5</v>
      </c>
      <c r="F179" s="7">
        <f t="shared" si="9"/>
        <v>0</v>
      </c>
      <c r="G179" s="1">
        <f t="shared" si="10"/>
        <v>432.25</v>
      </c>
      <c r="H179" s="9">
        <f t="shared" si="11"/>
        <v>0</v>
      </c>
      <c r="I179" s="76">
        <f t="shared" si="8"/>
        <v>0</v>
      </c>
    </row>
    <row r="180" spans="1:9" x14ac:dyDescent="0.15">
      <c r="A180" s="74"/>
      <c r="B180" s="1">
        <f>+'Modulus based method (square)'!F170</f>
        <v>3.3499999999999996</v>
      </c>
      <c r="C180" s="1">
        <f>+'Modulus based method (square)'!H170</f>
        <v>2.8927999999999998</v>
      </c>
      <c r="D180" s="1">
        <f>+'Modulus based method (square)'!G170</f>
        <v>2.0000000000000018E-2</v>
      </c>
      <c r="E180" s="75">
        <f>+'Modulus based method (square)'!O170</f>
        <v>133</v>
      </c>
      <c r="F180" s="7">
        <f t="shared" si="9"/>
        <v>0</v>
      </c>
      <c r="G180" s="1">
        <f t="shared" si="10"/>
        <v>465.5</v>
      </c>
      <c r="H180" s="9">
        <f t="shared" si="11"/>
        <v>0</v>
      </c>
      <c r="I180" s="76">
        <f t="shared" si="8"/>
        <v>0</v>
      </c>
    </row>
    <row r="181" spans="1:9" x14ac:dyDescent="0.15">
      <c r="A181" s="74"/>
      <c r="B181" s="1">
        <f>+'Modulus based method (square)'!F171</f>
        <v>3.37</v>
      </c>
      <c r="C181" s="1">
        <f>+'Modulus based method (square)'!H171</f>
        <v>2.9128000000000003</v>
      </c>
      <c r="D181" s="1">
        <f>+'Modulus based method (square)'!G171</f>
        <v>2.0000000000000018E-2</v>
      </c>
      <c r="E181" s="75">
        <f>+'Modulus based method (square)'!O171</f>
        <v>133</v>
      </c>
      <c r="F181" s="7">
        <f t="shared" si="9"/>
        <v>0</v>
      </c>
      <c r="G181" s="1">
        <f t="shared" si="10"/>
        <v>465.5</v>
      </c>
      <c r="H181" s="9">
        <f t="shared" si="11"/>
        <v>0</v>
      </c>
      <c r="I181" s="76">
        <f t="shared" si="8"/>
        <v>0</v>
      </c>
    </row>
    <row r="182" spans="1:9" x14ac:dyDescent="0.15">
      <c r="A182" s="74"/>
      <c r="B182" s="1">
        <f>+'Modulus based method (square)'!F172</f>
        <v>3.3899999999999997</v>
      </c>
      <c r="C182" s="1">
        <f>+'Modulus based method (square)'!H172</f>
        <v>2.9327999999999999</v>
      </c>
      <c r="D182" s="1">
        <f>+'Modulus based method (square)'!G172</f>
        <v>2.0000000000000018E-2</v>
      </c>
      <c r="E182" s="75">
        <f>+'Modulus based method (square)'!O172</f>
        <v>133</v>
      </c>
      <c r="F182" s="7">
        <f t="shared" si="9"/>
        <v>0</v>
      </c>
      <c r="G182" s="1">
        <f t="shared" si="10"/>
        <v>465.5</v>
      </c>
      <c r="H182" s="9">
        <f t="shared" si="11"/>
        <v>0</v>
      </c>
      <c r="I182" s="76">
        <f t="shared" si="8"/>
        <v>0</v>
      </c>
    </row>
    <row r="183" spans="1:9" x14ac:dyDescent="0.15">
      <c r="A183" s="74"/>
      <c r="B183" s="1">
        <f>+'Modulus based method (square)'!F173</f>
        <v>3.41</v>
      </c>
      <c r="C183" s="1">
        <f>+'Modulus based method (square)'!H173</f>
        <v>2.9528000000000003</v>
      </c>
      <c r="D183" s="1">
        <f>+'Modulus based method (square)'!G173</f>
        <v>2.0000000000000018E-2</v>
      </c>
      <c r="E183" s="75">
        <f>+'Modulus based method (square)'!O173</f>
        <v>133</v>
      </c>
      <c r="F183" s="7">
        <f t="shared" si="9"/>
        <v>0</v>
      </c>
      <c r="G183" s="1">
        <f t="shared" si="10"/>
        <v>465.5</v>
      </c>
      <c r="H183" s="9">
        <f t="shared" si="11"/>
        <v>0</v>
      </c>
      <c r="I183" s="76">
        <f t="shared" si="8"/>
        <v>0</v>
      </c>
    </row>
    <row r="184" spans="1:9" x14ac:dyDescent="0.15">
      <c r="A184" s="74"/>
      <c r="B184" s="1">
        <f>+'Modulus based method (square)'!F174</f>
        <v>3.4299999999999997</v>
      </c>
      <c r="C184" s="1">
        <f>+'Modulus based method (square)'!H174</f>
        <v>2.9727999999999999</v>
      </c>
      <c r="D184" s="1">
        <f>+'Modulus based method (square)'!G174</f>
        <v>2.0000000000000018E-2</v>
      </c>
      <c r="E184" s="75">
        <f>+'Modulus based method (square)'!O174</f>
        <v>133</v>
      </c>
      <c r="F184" s="7">
        <f t="shared" si="9"/>
        <v>0</v>
      </c>
      <c r="G184" s="1">
        <f t="shared" si="10"/>
        <v>465.5</v>
      </c>
      <c r="H184" s="9">
        <f t="shared" si="11"/>
        <v>0</v>
      </c>
      <c r="I184" s="76">
        <f t="shared" si="8"/>
        <v>0</v>
      </c>
    </row>
    <row r="185" spans="1:9" x14ac:dyDescent="0.15">
      <c r="A185" s="74"/>
      <c r="B185" s="1">
        <f>+'Modulus based method (square)'!F175</f>
        <v>3.45</v>
      </c>
      <c r="C185" s="1">
        <f>+'Modulus based method (square)'!H175</f>
        <v>2.9928000000000003</v>
      </c>
      <c r="D185" s="1">
        <f>+'Modulus based method (square)'!G175</f>
        <v>2.0000000000000018E-2</v>
      </c>
      <c r="E185" s="75">
        <f>+'Modulus based method (square)'!O175</f>
        <v>133</v>
      </c>
      <c r="F185" s="7">
        <f t="shared" si="9"/>
        <v>0</v>
      </c>
      <c r="G185" s="1">
        <f t="shared" si="10"/>
        <v>465.5</v>
      </c>
      <c r="H185" s="9">
        <f t="shared" si="11"/>
        <v>0</v>
      </c>
      <c r="I185" s="76">
        <f t="shared" si="8"/>
        <v>0</v>
      </c>
    </row>
    <row r="186" spans="1:9" x14ac:dyDescent="0.15">
      <c r="A186" s="74"/>
      <c r="B186" s="1">
        <f>+'Modulus based method (square)'!F176</f>
        <v>3.4699999999999998</v>
      </c>
      <c r="C186" s="1">
        <f>+'Modulus based method (square)'!H176</f>
        <v>3.0127999999999999</v>
      </c>
      <c r="D186" s="1">
        <f>+'Modulus based method (square)'!G176</f>
        <v>2.0000000000000018E-2</v>
      </c>
      <c r="E186" s="75">
        <f>+'Modulus based method (square)'!O176</f>
        <v>133</v>
      </c>
      <c r="F186" s="7">
        <f t="shared" si="9"/>
        <v>0</v>
      </c>
      <c r="G186" s="1">
        <f t="shared" si="10"/>
        <v>465.5</v>
      </c>
      <c r="H186" s="9">
        <f t="shared" si="11"/>
        <v>0</v>
      </c>
      <c r="I186" s="76">
        <f t="shared" si="8"/>
        <v>0</v>
      </c>
    </row>
    <row r="187" spans="1:9" x14ac:dyDescent="0.15">
      <c r="A187" s="74"/>
      <c r="B187" s="1">
        <f>+'Modulus based method (square)'!F177</f>
        <v>3.49</v>
      </c>
      <c r="C187" s="1">
        <f>+'Modulus based method (square)'!H177</f>
        <v>3.0328000000000004</v>
      </c>
      <c r="D187" s="1">
        <f>+'Modulus based method (square)'!G177</f>
        <v>2.0000000000000018E-2</v>
      </c>
      <c r="E187" s="75">
        <f>+'Modulus based method (square)'!O177</f>
        <v>133</v>
      </c>
      <c r="F187" s="7">
        <f t="shared" si="9"/>
        <v>0</v>
      </c>
      <c r="G187" s="1">
        <f t="shared" si="10"/>
        <v>465.5</v>
      </c>
      <c r="H187" s="9">
        <f t="shared" si="11"/>
        <v>0</v>
      </c>
      <c r="I187" s="76">
        <f t="shared" si="8"/>
        <v>0</v>
      </c>
    </row>
    <row r="188" spans="1:9" x14ac:dyDescent="0.15">
      <c r="A188" s="77"/>
      <c r="B188" s="78">
        <f>+'Modulus based method (square)'!F178</f>
        <v>3.51</v>
      </c>
      <c r="C188" s="78">
        <f>+'Modulus based method (square)'!H178</f>
        <v>3.0528</v>
      </c>
      <c r="D188" s="78">
        <f>+'Modulus based method (square)'!G178</f>
        <v>2.0000000000000018E-2</v>
      </c>
      <c r="E188" s="79">
        <f>+'Modulus based method (square)'!O178</f>
        <v>133</v>
      </c>
      <c r="F188" s="7">
        <f t="shared" si="9"/>
        <v>0</v>
      </c>
      <c r="G188" s="1">
        <f t="shared" si="10"/>
        <v>465.5</v>
      </c>
      <c r="H188" s="81">
        <f t="shared" si="11"/>
        <v>0</v>
      </c>
      <c r="I188" s="82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 x14ac:dyDescent="0.15"/>
  <cols>
    <col min="1" max="7" width="9.1640625" style="1"/>
    <col min="8" max="8" width="10.5" style="1" customWidth="1"/>
    <col min="9" max="9" width="11" style="1" customWidth="1"/>
    <col min="10" max="10" width="9.83203125" style="1" customWidth="1"/>
    <col min="11" max="12" width="9.1640625" style="1"/>
    <col min="13" max="13" width="14.1640625" style="1" bestFit="1" customWidth="1"/>
    <col min="14" max="14" width="10" style="1" bestFit="1" customWidth="1"/>
    <col min="15" max="16384" width="9.1640625" style="1"/>
  </cols>
  <sheetData>
    <row r="1" spans="1:12" ht="17" thickBot="1" x14ac:dyDescent="0.2">
      <c r="B1" s="62">
        <f>'Modulus based method (square)'!B5</f>
        <v>225.74344847862019</v>
      </c>
      <c r="C1" s="4" t="s">
        <v>131</v>
      </c>
      <c r="D1" s="1">
        <f>0.5*$B$4</f>
        <v>1.0668</v>
      </c>
      <c r="E1" s="4" t="s">
        <v>132</v>
      </c>
      <c r="F1" s="1">
        <f>2*$B$4</f>
        <v>4.2671999999999999</v>
      </c>
      <c r="H1" s="5">
        <f>+$B$3*(D1+$B$2)</f>
        <v>25.908000000000001</v>
      </c>
      <c r="I1" s="4" t="s">
        <v>133</v>
      </c>
      <c r="J1" s="1">
        <f>0.5+0.1*SQRT(($B$1-$B$11)/H1)</f>
        <v>0.79005640664542898</v>
      </c>
    </row>
    <row r="2" spans="1:12" ht="15" thickBot="1" x14ac:dyDescent="0.2">
      <c r="B2" s="5">
        <f>'Modulus based method (square)'!B4</f>
        <v>0.4572</v>
      </c>
      <c r="C2" s="4"/>
      <c r="E2" s="4"/>
      <c r="H2" s="5"/>
      <c r="I2" s="4"/>
    </row>
    <row r="3" spans="1:12" ht="15" thickBot="1" x14ac:dyDescent="0.2">
      <c r="B3" s="5">
        <f>'Modulus based method (square)'!B6</f>
        <v>17</v>
      </c>
      <c r="C3" s="4"/>
      <c r="E3" s="4"/>
      <c r="I3" s="4"/>
    </row>
    <row r="4" spans="1:12" x14ac:dyDescent="0.15">
      <c r="B4" s="5">
        <f>'Modulus based method (square)'!B2</f>
        <v>2.1335999999999999</v>
      </c>
    </row>
    <row r="5" spans="1:12" x14ac:dyDescent="0.15">
      <c r="B5" s="5">
        <f>'Modulus based method (square)'!B3</f>
        <v>2.1335999999999999</v>
      </c>
    </row>
    <row r="6" spans="1:12" x14ac:dyDescent="0.15">
      <c r="B6" s="5">
        <v>50</v>
      </c>
    </row>
    <row r="7" spans="1:12" x14ac:dyDescent="0.15">
      <c r="B7" s="5">
        <f>1-0.5*(B11/(B1-B11))</f>
        <v>0.9821710267160495</v>
      </c>
    </row>
    <row r="8" spans="1:12" x14ac:dyDescent="0.15">
      <c r="B8" s="5">
        <f>1+0.2*LOG(B6/0.1)</f>
        <v>1.5397940008672037</v>
      </c>
    </row>
    <row r="9" spans="1:12" x14ac:dyDescent="0.15">
      <c r="B9" s="5">
        <f>MAX((1.03-0.03*B5/B4),0.73)</f>
        <v>1</v>
      </c>
    </row>
    <row r="11" spans="1:12" ht="15" thickBot="1" x14ac:dyDescent="0.2">
      <c r="B11" s="6">
        <f>+B3*B2</f>
        <v>7.7724000000000002</v>
      </c>
      <c r="I11" s="10">
        <f>SUM(I13:I600)</f>
        <v>1444.3256567075191</v>
      </c>
    </row>
    <row r="12" spans="1:12" s="3" customFormat="1" ht="30" x14ac:dyDescent="0.2">
      <c r="A12" s="64"/>
      <c r="B12" s="64" t="str">
        <f>+'Modulus based method (square)'!F2</f>
        <v>Zm (m)</v>
      </c>
      <c r="C12" s="64" t="s">
        <v>124</v>
      </c>
      <c r="D12" s="64" t="s">
        <v>125</v>
      </c>
      <c r="E12" s="64" t="s">
        <v>126</v>
      </c>
      <c r="F12" s="65" t="s">
        <v>127</v>
      </c>
      <c r="G12" s="65" t="s">
        <v>128</v>
      </c>
      <c r="H12" s="66" t="s">
        <v>129</v>
      </c>
      <c r="I12" s="67" t="s">
        <v>130</v>
      </c>
      <c r="K12" s="63"/>
      <c r="L12" s="63"/>
    </row>
    <row r="13" spans="1:12" x14ac:dyDescent="0.15">
      <c r="A13" s="68"/>
      <c r="B13" s="69">
        <f>+'Modulus based method (square)'!F3</f>
        <v>0.01</v>
      </c>
      <c r="C13" s="69">
        <f>+'Modulus based method (square)'!H3</f>
        <v>0</v>
      </c>
      <c r="D13" s="69">
        <f>+'Modulus based method (square)'!G3</f>
        <v>0.02</v>
      </c>
      <c r="E13" s="70">
        <f>+'Modulus based method (square)'!O3</f>
        <v>824.00000000000011</v>
      </c>
      <c r="F13" s="71">
        <f>IF(C13=0,0,IF(IF(C13&lt;$B$4/2,0.1+C13/$B$4*(2*$J$1-0.2),2/3*$J$1*(2-C13/$B$4))&lt;0,0,IF(C13&lt;$B$4/2,0.1+C13/$B$4*(2*$J$1-0.2),2/3*$J$1*(2-C13/$B$4))))</f>
        <v>0</v>
      </c>
      <c r="G13" s="69">
        <f>2.5*E13</f>
        <v>2060.0000000000005</v>
      </c>
      <c r="H13" s="72">
        <f>+F13*D13/G13</f>
        <v>0</v>
      </c>
      <c r="I13" s="73">
        <f t="shared" ref="I13:I28" si="0">+$B$7*$B$8*$B$9*($B$1-$B$11)*H13*1000</f>
        <v>0</v>
      </c>
      <c r="K13" s="7"/>
    </row>
    <row r="14" spans="1:12" x14ac:dyDescent="0.15">
      <c r="A14" s="74"/>
      <c r="B14" s="1">
        <f>+'Modulus based method (square)'!F4</f>
        <v>0.03</v>
      </c>
      <c r="C14" s="1">
        <f>+'Modulus based method (square)'!H4</f>
        <v>0</v>
      </c>
      <c r="D14" s="1">
        <f>+'Modulus based method (square)'!G4</f>
        <v>0.02</v>
      </c>
      <c r="E14" s="75">
        <f>+'Modulus based method (square)'!O4</f>
        <v>1392.5</v>
      </c>
      <c r="F14" s="7">
        <f t="shared" ref="F14:F77" si="1">IF(C14=0,0,IF(IF(C14&lt;$B$4/2,0.1+C14/$B$4*(2*$J$1-0.2),2/3*$J$1*(2-C14/$B$4))&lt;0,0,IF(C14&lt;$B$4/2,0.1+C14/$B$4*(2*$J$1-0.2),2/3*$J$1*(2-C14/$B$4))))</f>
        <v>0</v>
      </c>
      <c r="G14" s="1">
        <f t="shared" ref="G14:G18" si="2">2.5*E14</f>
        <v>3481.25</v>
      </c>
      <c r="H14" s="9">
        <f t="shared" ref="H14:H28" si="3">+F14*D14/G14</f>
        <v>0</v>
      </c>
      <c r="I14" s="76">
        <f t="shared" si="0"/>
        <v>0</v>
      </c>
      <c r="K14" s="7"/>
    </row>
    <row r="15" spans="1:12" x14ac:dyDescent="0.15">
      <c r="A15" s="74"/>
      <c r="B15" s="1">
        <f>+'Modulus based method (square)'!F5</f>
        <v>0.05</v>
      </c>
      <c r="C15" s="1">
        <f>+'Modulus based method (square)'!H5</f>
        <v>0</v>
      </c>
      <c r="D15" s="1">
        <f>+'Modulus based method (square)'!G5</f>
        <v>1.9999999999999997E-2</v>
      </c>
      <c r="E15" s="75">
        <f>+'Modulus based method (square)'!O5</f>
        <v>2046.0000000000002</v>
      </c>
      <c r="F15" s="7">
        <f t="shared" si="1"/>
        <v>0</v>
      </c>
      <c r="G15" s="1">
        <f t="shared" si="2"/>
        <v>5115.0000000000009</v>
      </c>
      <c r="H15" s="9">
        <f t="shared" si="3"/>
        <v>0</v>
      </c>
      <c r="I15" s="76">
        <f t="shared" si="0"/>
        <v>0</v>
      </c>
      <c r="K15" s="7"/>
    </row>
    <row r="16" spans="1:12" x14ac:dyDescent="0.15">
      <c r="A16" s="74"/>
      <c r="B16" s="1">
        <f>+'Modulus based method (square)'!F6</f>
        <v>7.0000000000000007E-2</v>
      </c>
      <c r="C16" s="1">
        <f>+'Modulus based method (square)'!H6</f>
        <v>0</v>
      </c>
      <c r="D16" s="1">
        <f>+'Modulus based method (square)'!G6</f>
        <v>2.0000000000000004E-2</v>
      </c>
      <c r="E16" s="75">
        <f>+'Modulus based method (square)'!O6</f>
        <v>2965</v>
      </c>
      <c r="F16" s="7">
        <f t="shared" si="1"/>
        <v>0</v>
      </c>
      <c r="G16" s="1">
        <f t="shared" si="2"/>
        <v>7412.5</v>
      </c>
      <c r="H16" s="9">
        <f t="shared" si="3"/>
        <v>0</v>
      </c>
      <c r="I16" s="76">
        <f t="shared" si="0"/>
        <v>0</v>
      </c>
      <c r="K16" s="7"/>
    </row>
    <row r="17" spans="1:12" x14ac:dyDescent="0.15">
      <c r="A17" s="74"/>
      <c r="B17" s="1">
        <f>+'Modulus based method (square)'!F7</f>
        <v>0.09</v>
      </c>
      <c r="C17" s="1">
        <f>+'Modulus based method (square)'!H7</f>
        <v>0</v>
      </c>
      <c r="D17" s="1">
        <f>+'Modulus based method (square)'!G7</f>
        <v>2.0000000000000004E-2</v>
      </c>
      <c r="E17" s="75">
        <f>+'Modulus based method (square)'!O7</f>
        <v>3543</v>
      </c>
      <c r="F17" s="7">
        <f t="shared" si="1"/>
        <v>0</v>
      </c>
      <c r="G17" s="1">
        <f t="shared" si="2"/>
        <v>8857.5</v>
      </c>
      <c r="H17" s="9">
        <f t="shared" si="3"/>
        <v>0</v>
      </c>
      <c r="I17" s="76">
        <f t="shared" si="0"/>
        <v>0</v>
      </c>
      <c r="K17" s="7"/>
    </row>
    <row r="18" spans="1:12" x14ac:dyDescent="0.15">
      <c r="A18" s="74"/>
      <c r="B18" s="1">
        <f>+'Modulus based method (square)'!F8</f>
        <v>0.11</v>
      </c>
      <c r="C18" s="1">
        <f>+'Modulus based method (square)'!H8</f>
        <v>0</v>
      </c>
      <c r="D18" s="1">
        <f>+'Modulus based method (square)'!G8</f>
        <v>1.999999999999999E-2</v>
      </c>
      <c r="E18" s="75">
        <f>+'Modulus based method (square)'!O8</f>
        <v>3438.5000000000005</v>
      </c>
      <c r="F18" s="7">
        <f t="shared" si="1"/>
        <v>0</v>
      </c>
      <c r="G18" s="1">
        <f t="shared" si="2"/>
        <v>8596.2500000000018</v>
      </c>
      <c r="H18" s="9">
        <f t="shared" si="3"/>
        <v>0</v>
      </c>
      <c r="I18" s="76">
        <f t="shared" si="0"/>
        <v>0</v>
      </c>
      <c r="K18" s="7"/>
    </row>
    <row r="19" spans="1:12" x14ac:dyDescent="0.15">
      <c r="A19" s="74"/>
      <c r="B19" s="1">
        <f>+'Modulus based method (square)'!F9</f>
        <v>0.13</v>
      </c>
      <c r="C19" s="1">
        <f>+'Modulus based method (square)'!H9</f>
        <v>0</v>
      </c>
      <c r="D19" s="1">
        <f>+'Modulus based method (square)'!G9</f>
        <v>2.0000000000000018E-2</v>
      </c>
      <c r="E19" s="75">
        <f>+'Modulus based method (square)'!O9</f>
        <v>3268</v>
      </c>
      <c r="F19" s="7">
        <f t="shared" si="1"/>
        <v>0</v>
      </c>
      <c r="G19" s="1">
        <f t="shared" ref="G19:G82" si="4">2.5*E19</f>
        <v>8170</v>
      </c>
      <c r="H19" s="9">
        <f t="shared" si="3"/>
        <v>0</v>
      </c>
      <c r="I19" s="76">
        <f t="shared" si="0"/>
        <v>0</v>
      </c>
      <c r="K19" s="7"/>
    </row>
    <row r="20" spans="1:12" x14ac:dyDescent="0.15">
      <c r="A20" s="74"/>
      <c r="B20" s="1">
        <f>+'Modulus based method (square)'!F10</f>
        <v>0.15000000000000002</v>
      </c>
      <c r="C20" s="1">
        <f>+'Modulus based method (square)'!H10</f>
        <v>0</v>
      </c>
      <c r="D20" s="1">
        <f>+'Modulus based method (square)'!G10</f>
        <v>1.999999999999999E-2</v>
      </c>
      <c r="E20" s="75">
        <f>+'Modulus based method (square)'!O10</f>
        <v>3012.5</v>
      </c>
      <c r="F20" s="7">
        <f t="shared" si="1"/>
        <v>0</v>
      </c>
      <c r="G20" s="1">
        <f t="shared" si="4"/>
        <v>7531.25</v>
      </c>
      <c r="H20" s="9">
        <f t="shared" si="3"/>
        <v>0</v>
      </c>
      <c r="I20" s="76">
        <f t="shared" si="0"/>
        <v>0</v>
      </c>
      <c r="K20" s="7"/>
    </row>
    <row r="21" spans="1:12" x14ac:dyDescent="0.15">
      <c r="A21" s="74"/>
      <c r="B21" s="1">
        <f>+'Modulus based method (square)'!F11</f>
        <v>0.16999999999999998</v>
      </c>
      <c r="C21" s="1">
        <f>+'Modulus based method (square)'!H11</f>
        <v>0</v>
      </c>
      <c r="D21" s="1">
        <f>+'Modulus based method (square)'!G11</f>
        <v>1.999999999999999E-2</v>
      </c>
      <c r="E21" s="75">
        <f>+'Modulus based method (square)'!O11</f>
        <v>2662</v>
      </c>
      <c r="F21" s="7">
        <f t="shared" si="1"/>
        <v>0</v>
      </c>
      <c r="G21" s="1">
        <f t="shared" si="4"/>
        <v>6655</v>
      </c>
      <c r="H21" s="9">
        <f t="shared" si="3"/>
        <v>0</v>
      </c>
      <c r="I21" s="76">
        <f t="shared" si="0"/>
        <v>0</v>
      </c>
      <c r="K21" s="7"/>
    </row>
    <row r="22" spans="1:12" x14ac:dyDescent="0.15">
      <c r="A22" s="74"/>
      <c r="B22" s="1">
        <f>+'Modulus based method (square)'!F12</f>
        <v>0.19</v>
      </c>
      <c r="C22" s="1">
        <f>+'Modulus based method (square)'!H12</f>
        <v>0</v>
      </c>
      <c r="D22" s="1">
        <f>+'Modulus based method (square)'!G12</f>
        <v>2.0000000000000018E-2</v>
      </c>
      <c r="E22" s="75">
        <f>+'Modulus based method (square)'!O12</f>
        <v>2283</v>
      </c>
      <c r="F22" s="7">
        <f t="shared" si="1"/>
        <v>0</v>
      </c>
      <c r="G22" s="1">
        <f t="shared" si="4"/>
        <v>5707.5</v>
      </c>
      <c r="H22" s="9">
        <f t="shared" si="3"/>
        <v>0</v>
      </c>
      <c r="I22" s="76">
        <f t="shared" si="0"/>
        <v>0</v>
      </c>
      <c r="K22" s="7"/>
    </row>
    <row r="23" spans="1:12" x14ac:dyDescent="0.15">
      <c r="A23" s="74"/>
      <c r="B23" s="1">
        <f>+'Modulus based method (square)'!F13</f>
        <v>0.21000000000000002</v>
      </c>
      <c r="C23" s="1">
        <f>+'Modulus based method (square)'!H13</f>
        <v>0</v>
      </c>
      <c r="D23" s="1">
        <f>+'Modulus based method (square)'!G13</f>
        <v>1.999999999999999E-2</v>
      </c>
      <c r="E23" s="75">
        <f>+'Modulus based method (square)'!O13</f>
        <v>2017.5</v>
      </c>
      <c r="F23" s="7">
        <f t="shared" si="1"/>
        <v>0</v>
      </c>
      <c r="G23" s="1">
        <f t="shared" si="4"/>
        <v>5043.75</v>
      </c>
      <c r="H23" s="9">
        <f t="shared" si="3"/>
        <v>0</v>
      </c>
      <c r="I23" s="76">
        <f t="shared" si="0"/>
        <v>0</v>
      </c>
      <c r="K23" s="7"/>
    </row>
    <row r="24" spans="1:12" x14ac:dyDescent="0.15">
      <c r="A24" s="74"/>
      <c r="B24" s="1">
        <f>+'Modulus based method (square)'!F14</f>
        <v>0.22999999999999998</v>
      </c>
      <c r="C24" s="1">
        <f>+'Modulus based method (square)'!H14</f>
        <v>0</v>
      </c>
      <c r="D24" s="1">
        <f>+'Modulus based method (square)'!G14</f>
        <v>1.999999999999999E-2</v>
      </c>
      <c r="E24" s="75">
        <f>+'Modulus based method (square)'!O14</f>
        <v>1904</v>
      </c>
      <c r="F24" s="7">
        <f t="shared" si="1"/>
        <v>0</v>
      </c>
      <c r="G24" s="1">
        <f t="shared" si="4"/>
        <v>4760</v>
      </c>
      <c r="H24" s="9">
        <f t="shared" si="3"/>
        <v>0</v>
      </c>
      <c r="I24" s="76">
        <f t="shared" si="0"/>
        <v>0</v>
      </c>
      <c r="K24" s="7"/>
    </row>
    <row r="25" spans="1:12" x14ac:dyDescent="0.15">
      <c r="A25" s="74"/>
      <c r="B25" s="1">
        <f>+'Modulus based method (square)'!F15</f>
        <v>0.25</v>
      </c>
      <c r="C25" s="1">
        <f>+'Modulus based method (square)'!H15</f>
        <v>0</v>
      </c>
      <c r="D25" s="1">
        <f>+'Modulus based method (square)'!G15</f>
        <v>2.0000000000000018E-2</v>
      </c>
      <c r="E25" s="75">
        <f>+'Modulus based method (square)'!O15</f>
        <v>1800</v>
      </c>
      <c r="F25" s="7">
        <f t="shared" si="1"/>
        <v>0</v>
      </c>
      <c r="G25" s="1">
        <f t="shared" si="4"/>
        <v>4500</v>
      </c>
      <c r="H25" s="9">
        <f t="shared" si="3"/>
        <v>0</v>
      </c>
      <c r="I25" s="76">
        <f t="shared" si="0"/>
        <v>0</v>
      </c>
      <c r="K25" s="7"/>
    </row>
    <row r="26" spans="1:12" x14ac:dyDescent="0.15">
      <c r="A26" s="74"/>
      <c r="B26" s="1">
        <f>+'Modulus based method (square)'!F16</f>
        <v>0.27</v>
      </c>
      <c r="C26" s="1">
        <f>+'Modulus based method (square)'!H16</f>
        <v>0</v>
      </c>
      <c r="D26" s="1">
        <f>+'Modulus based method (square)'!G16</f>
        <v>2.0000000000000018E-2</v>
      </c>
      <c r="E26" s="75">
        <f>+'Modulus based method (square)'!O16</f>
        <v>1724</v>
      </c>
      <c r="F26" s="7">
        <f t="shared" si="1"/>
        <v>0</v>
      </c>
      <c r="G26" s="1">
        <f t="shared" si="4"/>
        <v>4310</v>
      </c>
      <c r="H26" s="9">
        <f t="shared" si="3"/>
        <v>0</v>
      </c>
      <c r="I26" s="76">
        <f t="shared" si="0"/>
        <v>0</v>
      </c>
      <c r="K26" s="7"/>
    </row>
    <row r="27" spans="1:12" x14ac:dyDescent="0.15">
      <c r="A27" s="74"/>
      <c r="B27" s="1">
        <f>+'Modulus based method (square)'!F17</f>
        <v>0.29000000000000004</v>
      </c>
      <c r="C27" s="1">
        <f>+'Modulus based method (square)'!H17</f>
        <v>0</v>
      </c>
      <c r="D27" s="1">
        <f>+'Modulus based method (square)'!G17</f>
        <v>1.9999999999999962E-2</v>
      </c>
      <c r="E27" s="75">
        <f>+'Modulus based method (square)'!O17</f>
        <v>1591.5</v>
      </c>
      <c r="F27" s="7">
        <f t="shared" si="1"/>
        <v>0</v>
      </c>
      <c r="G27" s="1">
        <f t="shared" si="4"/>
        <v>3978.75</v>
      </c>
      <c r="H27" s="9">
        <f t="shared" si="3"/>
        <v>0</v>
      </c>
      <c r="I27" s="76">
        <f t="shared" si="0"/>
        <v>0</v>
      </c>
      <c r="K27" s="7"/>
    </row>
    <row r="28" spans="1:12" x14ac:dyDescent="0.15">
      <c r="A28" s="74"/>
      <c r="B28" s="1">
        <f>+'Modulus based method (square)'!F18</f>
        <v>0.31</v>
      </c>
      <c r="C28" s="1">
        <f>+'Modulus based method (square)'!H18</f>
        <v>0</v>
      </c>
      <c r="D28" s="1">
        <f>+'Modulus based method (square)'!G18</f>
        <v>2.0000000000000018E-2</v>
      </c>
      <c r="E28" s="75">
        <f>+'Modulus based method (square)'!O18</f>
        <v>1468.5000000000002</v>
      </c>
      <c r="F28" s="7">
        <f t="shared" si="1"/>
        <v>0</v>
      </c>
      <c r="G28" s="1">
        <f t="shared" si="4"/>
        <v>3671.2500000000005</v>
      </c>
      <c r="H28" s="9">
        <f t="shared" si="3"/>
        <v>0</v>
      </c>
      <c r="I28" s="76">
        <f t="shared" si="0"/>
        <v>0</v>
      </c>
      <c r="K28" s="7"/>
    </row>
    <row r="29" spans="1:12" ht="15" thickBot="1" x14ac:dyDescent="0.2">
      <c r="A29" s="74"/>
      <c r="B29" s="1">
        <f>+'Modulus based method (square)'!F19</f>
        <v>0.33</v>
      </c>
      <c r="C29" s="1">
        <f>+'Modulus based method (square)'!H19</f>
        <v>0</v>
      </c>
      <c r="D29" s="1">
        <f>+'Modulus based method (square)'!G19</f>
        <v>2.0000000000000018E-2</v>
      </c>
      <c r="E29" s="75">
        <f>+'Modulus based method (square)'!O19</f>
        <v>1402.0000000000002</v>
      </c>
      <c r="F29" s="7">
        <f t="shared" si="1"/>
        <v>0</v>
      </c>
      <c r="G29" s="1">
        <f t="shared" si="4"/>
        <v>3505.0000000000005</v>
      </c>
      <c r="H29" s="9">
        <f t="shared" ref="H29:H32" si="5">+F29*D29/G29</f>
        <v>0</v>
      </c>
      <c r="I29" s="76">
        <f t="shared" ref="I29:I92" si="6">+$B$7*$B$8*$B$9*($B$1-$B$11)*H29*1000</f>
        <v>0</v>
      </c>
      <c r="K29" s="8"/>
      <c r="L29" s="2"/>
    </row>
    <row r="30" spans="1:12" x14ac:dyDescent="0.15">
      <c r="A30" s="74"/>
      <c r="B30" s="1">
        <f>+'Modulus based method (square)'!F20</f>
        <v>0.35</v>
      </c>
      <c r="C30" s="1">
        <f>+'Modulus based method (square)'!H20</f>
        <v>0</v>
      </c>
      <c r="D30" s="1">
        <f>+'Modulus based method (square)'!G20</f>
        <v>1.9999999999999962E-2</v>
      </c>
      <c r="E30" s="75">
        <f>+'Modulus based method (square)'!O20</f>
        <v>1269.5</v>
      </c>
      <c r="F30" s="7">
        <f t="shared" si="1"/>
        <v>0</v>
      </c>
      <c r="G30" s="1">
        <f t="shared" si="4"/>
        <v>3173.75</v>
      </c>
      <c r="H30" s="9">
        <f t="shared" si="5"/>
        <v>0</v>
      </c>
      <c r="I30" s="76">
        <f t="shared" si="6"/>
        <v>0</v>
      </c>
    </row>
    <row r="31" spans="1:12" x14ac:dyDescent="0.15">
      <c r="A31" s="74"/>
      <c r="B31" s="1">
        <f>+'Modulus based method (square)'!F21</f>
        <v>0.37</v>
      </c>
      <c r="C31" s="1">
        <f>+'Modulus based method (square)'!H21</f>
        <v>0</v>
      </c>
      <c r="D31" s="1">
        <f>+'Modulus based method (square)'!G21</f>
        <v>2.0000000000000018E-2</v>
      </c>
      <c r="E31" s="75">
        <f>+'Modulus based method (square)'!O21</f>
        <v>1156.0000000000002</v>
      </c>
      <c r="F31" s="7">
        <f t="shared" si="1"/>
        <v>0</v>
      </c>
      <c r="G31" s="1">
        <f t="shared" si="4"/>
        <v>2890.0000000000005</v>
      </c>
      <c r="H31" s="9">
        <f t="shared" si="5"/>
        <v>0</v>
      </c>
      <c r="I31" s="76">
        <f t="shared" si="6"/>
        <v>0</v>
      </c>
    </row>
    <row r="32" spans="1:12" x14ac:dyDescent="0.15">
      <c r="A32" s="74"/>
      <c r="B32" s="1">
        <f>+'Modulus based method (square)'!F22</f>
        <v>0.39</v>
      </c>
      <c r="C32" s="1">
        <f>+'Modulus based method (square)'!H22</f>
        <v>0</v>
      </c>
      <c r="D32" s="1">
        <f>+'Modulus based method (square)'!G22</f>
        <v>2.0000000000000018E-2</v>
      </c>
      <c r="E32" s="75">
        <f>+'Modulus based method (square)'!O22</f>
        <v>1137</v>
      </c>
      <c r="F32" s="7">
        <f t="shared" si="1"/>
        <v>0</v>
      </c>
      <c r="G32" s="1">
        <f t="shared" si="4"/>
        <v>2842.5</v>
      </c>
      <c r="H32" s="9">
        <f t="shared" si="5"/>
        <v>0</v>
      </c>
      <c r="I32" s="76">
        <f t="shared" si="6"/>
        <v>0</v>
      </c>
    </row>
    <row r="33" spans="1:9" x14ac:dyDescent="0.15">
      <c r="A33" s="74"/>
      <c r="B33" s="1">
        <f>+'Modulus based method (square)'!F23</f>
        <v>0.41000000000000003</v>
      </c>
      <c r="C33" s="1">
        <f>+'Modulus based method (square)'!H23</f>
        <v>0</v>
      </c>
      <c r="D33" s="1">
        <f>+'Modulus based method (square)'!G23</f>
        <v>1.9999999999999962E-2</v>
      </c>
      <c r="E33" s="75">
        <f>+'Modulus based method (square)'!O23</f>
        <v>1099</v>
      </c>
      <c r="F33" s="7">
        <f t="shared" si="1"/>
        <v>0</v>
      </c>
      <c r="G33" s="1">
        <f t="shared" si="4"/>
        <v>2747.5</v>
      </c>
      <c r="H33" s="9">
        <f t="shared" ref="H33:H96" si="7">+F33*D33/G33</f>
        <v>0</v>
      </c>
      <c r="I33" s="76">
        <f t="shared" si="6"/>
        <v>0</v>
      </c>
    </row>
    <row r="34" spans="1:9" x14ac:dyDescent="0.15">
      <c r="A34" s="74"/>
      <c r="B34" s="1">
        <f>+'Modulus based method (square)'!F24</f>
        <v>0.43</v>
      </c>
      <c r="C34" s="1">
        <f>+'Modulus based method (square)'!H24</f>
        <v>0</v>
      </c>
      <c r="D34" s="1">
        <f>+'Modulus based method (square)'!G24</f>
        <v>2.0000000000000018E-2</v>
      </c>
      <c r="E34" s="75">
        <f>+'Modulus based method (square)'!O24</f>
        <v>1041.9999999999998</v>
      </c>
      <c r="F34" s="7">
        <f t="shared" si="1"/>
        <v>0</v>
      </c>
      <c r="G34" s="1">
        <f t="shared" si="4"/>
        <v>2604.9999999999995</v>
      </c>
      <c r="H34" s="9">
        <f t="shared" si="7"/>
        <v>0</v>
      </c>
      <c r="I34" s="76">
        <f t="shared" si="6"/>
        <v>0</v>
      </c>
    </row>
    <row r="35" spans="1:9" x14ac:dyDescent="0.15">
      <c r="A35" s="74"/>
      <c r="B35" s="1">
        <f>+'Modulus based method (square)'!F25</f>
        <v>0.45</v>
      </c>
      <c r="C35" s="1">
        <f>+'Modulus based method (square)'!H25</f>
        <v>0</v>
      </c>
      <c r="D35" s="1">
        <f>+'Modulus based method (square)'!G25</f>
        <v>2.0000000000000018E-2</v>
      </c>
      <c r="E35" s="75">
        <f>+'Modulus based method (square)'!O25</f>
        <v>1013.5000000000001</v>
      </c>
      <c r="F35" s="7">
        <f t="shared" si="1"/>
        <v>0</v>
      </c>
      <c r="G35" s="1">
        <f t="shared" si="4"/>
        <v>2533.7500000000005</v>
      </c>
      <c r="H35" s="9">
        <f t="shared" si="7"/>
        <v>0</v>
      </c>
      <c r="I35" s="76">
        <f t="shared" si="6"/>
        <v>0</v>
      </c>
    </row>
    <row r="36" spans="1:9" x14ac:dyDescent="0.15">
      <c r="A36" s="74"/>
      <c r="B36" s="1">
        <f>+'Modulus based method (square)'!F26</f>
        <v>0.47</v>
      </c>
      <c r="C36" s="1">
        <f>+'Modulus based method (square)'!H26</f>
        <v>1.2799999999999978E-2</v>
      </c>
      <c r="D36" s="1">
        <f>+'Modulus based method (square)'!G26</f>
        <v>1.9999999999999962E-2</v>
      </c>
      <c r="E36" s="75">
        <f>+'Modulus based method (square)'!O26</f>
        <v>956.5</v>
      </c>
      <c r="F36" s="7">
        <f t="shared" si="1"/>
        <v>0.10827964192450458</v>
      </c>
      <c r="G36" s="1">
        <f t="shared" si="4"/>
        <v>2391.25</v>
      </c>
      <c r="H36" s="9">
        <f t="shared" si="7"/>
        <v>9.0563213318979081E-7</v>
      </c>
      <c r="I36" s="76">
        <f t="shared" si="6"/>
        <v>0.2985385221892361</v>
      </c>
    </row>
    <row r="37" spans="1:9" x14ac:dyDescent="0.15">
      <c r="A37" s="74"/>
      <c r="B37" s="1">
        <f>+'Modulus based method (square)'!F27</f>
        <v>0.49</v>
      </c>
      <c r="C37" s="1">
        <f>+'Modulus based method (square)'!H27</f>
        <v>3.2799999999999996E-2</v>
      </c>
      <c r="D37" s="1">
        <f>+'Modulus based method (square)'!G27</f>
        <v>2.0000000000000018E-2</v>
      </c>
      <c r="E37" s="75">
        <f>+'Modulus based method (square)'!O27</f>
        <v>890</v>
      </c>
      <c r="F37" s="7">
        <f t="shared" si="1"/>
        <v>0.121216582431543</v>
      </c>
      <c r="G37" s="1">
        <f t="shared" si="4"/>
        <v>2225</v>
      </c>
      <c r="H37" s="9">
        <f t="shared" si="7"/>
        <v>1.0895872578116235E-6</v>
      </c>
      <c r="I37" s="76">
        <f t="shared" si="6"/>
        <v>0.35917869720191953</v>
      </c>
    </row>
    <row r="38" spans="1:9" x14ac:dyDescent="0.15">
      <c r="A38" s="74"/>
      <c r="B38" s="1">
        <f>+'Modulus based method (square)'!F28</f>
        <v>0.51</v>
      </c>
      <c r="C38" s="1">
        <f>+'Modulus based method (square)'!H28</f>
        <v>5.2800000000000014E-2</v>
      </c>
      <c r="D38" s="1">
        <f>+'Modulus based method (square)'!G28</f>
        <v>2.0000000000000018E-2</v>
      </c>
      <c r="E38" s="75">
        <f>+'Modulus based method (square)'!O28</f>
        <v>852.5</v>
      </c>
      <c r="F38" s="7">
        <f t="shared" si="1"/>
        <v>0.13415352293858143</v>
      </c>
      <c r="G38" s="1">
        <f t="shared" si="4"/>
        <v>2131.25</v>
      </c>
      <c r="H38" s="9">
        <f t="shared" si="7"/>
        <v>1.2589186903327302E-6</v>
      </c>
      <c r="I38" s="76">
        <f t="shared" si="6"/>
        <v>0.4149982223406587</v>
      </c>
    </row>
    <row r="39" spans="1:9" x14ac:dyDescent="0.15">
      <c r="A39" s="74"/>
      <c r="B39" s="1">
        <f>+'Modulus based method (square)'!F29</f>
        <v>0.53</v>
      </c>
      <c r="C39" s="1">
        <f>+'Modulus based method (square)'!H29</f>
        <v>7.2800000000000031E-2</v>
      </c>
      <c r="D39" s="1">
        <f>+'Modulus based method (square)'!G29</f>
        <v>2.0000000000000018E-2</v>
      </c>
      <c r="E39" s="75">
        <f>+'Modulus based method (square)'!O29</f>
        <v>824.5</v>
      </c>
      <c r="F39" s="7">
        <f t="shared" si="1"/>
        <v>0.14709046344561985</v>
      </c>
      <c r="G39" s="1">
        <f t="shared" si="4"/>
        <v>2061.25</v>
      </c>
      <c r="H39" s="9">
        <f t="shared" si="7"/>
        <v>1.4271967344632625E-6</v>
      </c>
      <c r="I39" s="76">
        <f t="shared" si="6"/>
        <v>0.47047050161445081</v>
      </c>
    </row>
    <row r="40" spans="1:9" x14ac:dyDescent="0.15">
      <c r="A40" s="74"/>
      <c r="B40" s="1">
        <f>+'Modulus based method (square)'!F30</f>
        <v>0.55000000000000004</v>
      </c>
      <c r="C40" s="1">
        <f>+'Modulus based method (square)'!H30</f>
        <v>9.2800000000000049E-2</v>
      </c>
      <c r="D40" s="1">
        <f>+'Modulus based method (square)'!G30</f>
        <v>2.0000000000000018E-2</v>
      </c>
      <c r="E40" s="75">
        <f>+'Modulus based method (square)'!O30</f>
        <v>815</v>
      </c>
      <c r="F40" s="7">
        <f t="shared" si="1"/>
        <v>0.1600274039526583</v>
      </c>
      <c r="G40" s="1">
        <f t="shared" si="4"/>
        <v>2037.5</v>
      </c>
      <c r="H40" s="9">
        <f t="shared" si="7"/>
        <v>1.5708211430935798E-6</v>
      </c>
      <c r="I40" s="76">
        <f t="shared" si="6"/>
        <v>0.51781579462186245</v>
      </c>
    </row>
    <row r="41" spans="1:9" x14ac:dyDescent="0.15">
      <c r="A41" s="74"/>
      <c r="B41" s="1">
        <f>+'Modulus based method (square)'!F31</f>
        <v>0.57000000000000006</v>
      </c>
      <c r="C41" s="1">
        <f>+'Modulus based method (square)'!H31</f>
        <v>0.11280000000000007</v>
      </c>
      <c r="D41" s="1">
        <f>+'Modulus based method (square)'!G31</f>
        <v>1.9999999999999907E-2</v>
      </c>
      <c r="E41" s="75">
        <f>+'Modulus based method (square)'!O31</f>
        <v>815</v>
      </c>
      <c r="F41" s="7">
        <f t="shared" si="1"/>
        <v>0.17296434445969672</v>
      </c>
      <c r="G41" s="1">
        <f t="shared" si="4"/>
        <v>2037.5</v>
      </c>
      <c r="H41" s="9">
        <f t="shared" si="7"/>
        <v>1.6978095161687943E-6</v>
      </c>
      <c r="I41" s="76">
        <f t="shared" si="6"/>
        <v>0.5596770756472621</v>
      </c>
    </row>
    <row r="42" spans="1:9" x14ac:dyDescent="0.15">
      <c r="A42" s="74"/>
      <c r="B42" s="1">
        <f>+'Modulus based method (square)'!F32</f>
        <v>0.59</v>
      </c>
      <c r="C42" s="1">
        <f>+'Modulus based method (square)'!H32</f>
        <v>0.13279999999999997</v>
      </c>
      <c r="D42" s="1">
        <f>+'Modulus based method (square)'!G32</f>
        <v>2.0000000000000018E-2</v>
      </c>
      <c r="E42" s="75">
        <f>+'Modulus based method (square)'!O32</f>
        <v>796</v>
      </c>
      <c r="F42" s="7">
        <f t="shared" si="1"/>
        <v>0.18590128496673505</v>
      </c>
      <c r="G42" s="1">
        <f t="shared" si="4"/>
        <v>1990</v>
      </c>
      <c r="H42" s="9">
        <f t="shared" si="7"/>
        <v>1.8683546227812586E-6</v>
      </c>
      <c r="I42" s="76">
        <f t="shared" si="6"/>
        <v>0.61589668428168853</v>
      </c>
    </row>
    <row r="43" spans="1:9" x14ac:dyDescent="0.15">
      <c r="A43" s="74"/>
      <c r="B43" s="1">
        <f>+'Modulus based method (square)'!F33</f>
        <v>0.61</v>
      </c>
      <c r="C43" s="1">
        <f>+'Modulus based method (square)'!H33</f>
        <v>0.15279999999999999</v>
      </c>
      <c r="D43" s="1">
        <f>+'Modulus based method (square)'!G33</f>
        <v>2.0000000000000018E-2</v>
      </c>
      <c r="E43" s="75">
        <f>+'Modulus based method (square)'!O33</f>
        <v>767.50000000000011</v>
      </c>
      <c r="F43" s="7">
        <f t="shared" si="1"/>
        <v>0.1988382254737735</v>
      </c>
      <c r="G43" s="1">
        <f t="shared" si="4"/>
        <v>1918.7500000000002</v>
      </c>
      <c r="H43" s="9">
        <f t="shared" si="7"/>
        <v>2.0725808518438951E-6</v>
      </c>
      <c r="I43" s="76">
        <f t="shared" si="6"/>
        <v>0.68321915924941667</v>
      </c>
    </row>
    <row r="44" spans="1:9" x14ac:dyDescent="0.15">
      <c r="A44" s="74"/>
      <c r="B44" s="1">
        <f>+'Modulus based method (square)'!F34</f>
        <v>0.63</v>
      </c>
      <c r="C44" s="1">
        <f>+'Modulus based method (square)'!H34</f>
        <v>0.17280000000000001</v>
      </c>
      <c r="D44" s="1">
        <f>+'Modulus based method (square)'!G34</f>
        <v>2.0000000000000018E-2</v>
      </c>
      <c r="E44" s="75">
        <f>+'Modulus based method (square)'!O34</f>
        <v>767.50000000000011</v>
      </c>
      <c r="F44" s="7">
        <f t="shared" si="1"/>
        <v>0.21177516598081192</v>
      </c>
      <c r="G44" s="1">
        <f t="shared" si="4"/>
        <v>1918.7500000000002</v>
      </c>
      <c r="H44" s="9">
        <f t="shared" si="7"/>
        <v>2.2074284401908751E-6</v>
      </c>
      <c r="I44" s="76">
        <f t="shared" si="6"/>
        <v>0.72767120359560955</v>
      </c>
    </row>
    <row r="45" spans="1:9" x14ac:dyDescent="0.15">
      <c r="A45" s="74"/>
      <c r="B45" s="1">
        <f>+'Modulus based method (square)'!F35</f>
        <v>0.65</v>
      </c>
      <c r="C45" s="1">
        <f>+'Modulus based method (square)'!H35</f>
        <v>0.19280000000000003</v>
      </c>
      <c r="D45" s="1">
        <f>+'Modulus based method (square)'!G35</f>
        <v>2.0000000000000018E-2</v>
      </c>
      <c r="E45" s="75">
        <f>+'Modulus based method (square)'!O35</f>
        <v>786.5</v>
      </c>
      <c r="F45" s="7">
        <f t="shared" si="1"/>
        <v>0.22471210648785034</v>
      </c>
      <c r="G45" s="1">
        <f t="shared" si="4"/>
        <v>1966.25</v>
      </c>
      <c r="H45" s="9">
        <f t="shared" si="7"/>
        <v>2.2856921193932667E-6</v>
      </c>
      <c r="I45" s="76">
        <f t="shared" si="6"/>
        <v>0.75347055663742346</v>
      </c>
    </row>
    <row r="46" spans="1:9" x14ac:dyDescent="0.15">
      <c r="A46" s="74"/>
      <c r="B46" s="1">
        <f>+'Modulus based method (square)'!F36</f>
        <v>0.67</v>
      </c>
      <c r="C46" s="1">
        <f>+'Modulus based method (square)'!H36</f>
        <v>0.21280000000000004</v>
      </c>
      <c r="D46" s="1">
        <f>+'Modulus based method (square)'!G36</f>
        <v>2.0000000000000018E-2</v>
      </c>
      <c r="E46" s="75">
        <f>+'Modulus based method (square)'!O36</f>
        <v>786.5</v>
      </c>
      <c r="F46" s="7">
        <f t="shared" si="1"/>
        <v>0.23764904699488876</v>
      </c>
      <c r="G46" s="1">
        <f t="shared" si="4"/>
        <v>1966.25</v>
      </c>
      <c r="H46" s="9">
        <f t="shared" si="7"/>
        <v>2.4172821054788454E-6</v>
      </c>
      <c r="I46" s="76">
        <f t="shared" si="6"/>
        <v>0.79684874358682367</v>
      </c>
    </row>
    <row r="47" spans="1:9" x14ac:dyDescent="0.15">
      <c r="A47" s="74"/>
      <c r="B47" s="1">
        <f>+'Modulus based method (square)'!F37</f>
        <v>0.69</v>
      </c>
      <c r="C47" s="1">
        <f>+'Modulus based method (square)'!H37</f>
        <v>0.23279999999999995</v>
      </c>
      <c r="D47" s="1">
        <f>+'Modulus based method (square)'!G37</f>
        <v>1.9999999999999907E-2</v>
      </c>
      <c r="E47" s="75">
        <f>+'Modulus based method (square)'!O37</f>
        <v>758</v>
      </c>
      <c r="F47" s="7">
        <f t="shared" si="1"/>
        <v>0.25058598750192712</v>
      </c>
      <c r="G47" s="1">
        <f t="shared" si="4"/>
        <v>1895</v>
      </c>
      <c r="H47" s="9">
        <f t="shared" si="7"/>
        <v>2.6447069921047591E-6</v>
      </c>
      <c r="I47" s="76">
        <f t="shared" si="6"/>
        <v>0.87181857634134041</v>
      </c>
    </row>
    <row r="48" spans="1:9" x14ac:dyDescent="0.15">
      <c r="A48" s="74"/>
      <c r="B48" s="1">
        <f>+'Modulus based method (square)'!F38</f>
        <v>0.71</v>
      </c>
      <c r="C48" s="1">
        <f>+'Modulus based method (square)'!H38</f>
        <v>0.25279999999999997</v>
      </c>
      <c r="D48" s="1">
        <f>+'Modulus based method (square)'!G38</f>
        <v>2.0000000000000018E-2</v>
      </c>
      <c r="E48" s="75">
        <f>+'Modulus based method (square)'!O38</f>
        <v>720</v>
      </c>
      <c r="F48" s="7">
        <f t="shared" si="1"/>
        <v>0.26352292800896554</v>
      </c>
      <c r="G48" s="1">
        <f t="shared" si="4"/>
        <v>1800</v>
      </c>
      <c r="H48" s="9">
        <f t="shared" si="7"/>
        <v>2.9280325334329532E-6</v>
      </c>
      <c r="I48" s="76">
        <f t="shared" si="6"/>
        <v>0.96521586792005964</v>
      </c>
    </row>
    <row r="49" spans="1:9" x14ac:dyDescent="0.15">
      <c r="A49" s="74"/>
      <c r="B49" s="1">
        <f>+'Modulus based method (square)'!F39</f>
        <v>0.73</v>
      </c>
      <c r="C49" s="1">
        <f>+'Modulus based method (square)'!H39</f>
        <v>0.27279999999999999</v>
      </c>
      <c r="D49" s="1">
        <f>+'Modulus based method (square)'!G39</f>
        <v>2.0000000000000018E-2</v>
      </c>
      <c r="E49" s="75">
        <f>+'Modulus based method (square)'!O39</f>
        <v>681.99999999999989</v>
      </c>
      <c r="F49" s="7">
        <f t="shared" si="1"/>
        <v>0.27645986851600396</v>
      </c>
      <c r="G49" s="1">
        <f t="shared" si="4"/>
        <v>1704.9999999999998</v>
      </c>
      <c r="H49" s="9">
        <f t="shared" si="7"/>
        <v>3.242931008985387E-6</v>
      </c>
      <c r="I49" s="76">
        <f t="shared" si="6"/>
        <v>1.0690210688242612</v>
      </c>
    </row>
    <row r="50" spans="1:9" x14ac:dyDescent="0.15">
      <c r="A50" s="74"/>
      <c r="B50" s="1">
        <f>+'Modulus based method (square)'!F40</f>
        <v>0.75</v>
      </c>
      <c r="C50" s="1">
        <f>+'Modulus based method (square)'!H40</f>
        <v>0.2928</v>
      </c>
      <c r="D50" s="1">
        <f>+'Modulus based method (square)'!G40</f>
        <v>2.0000000000000018E-2</v>
      </c>
      <c r="E50" s="75">
        <f>+'Modulus based method (square)'!O40</f>
        <v>634.50000000000011</v>
      </c>
      <c r="F50" s="7">
        <f t="shared" si="1"/>
        <v>0.28939680902304238</v>
      </c>
      <c r="G50" s="1">
        <f t="shared" si="4"/>
        <v>1586.2500000000002</v>
      </c>
      <c r="H50" s="9">
        <f t="shared" si="7"/>
        <v>3.6488171350423022E-6</v>
      </c>
      <c r="I50" s="76">
        <f t="shared" si="6"/>
        <v>1.2028200362078001</v>
      </c>
    </row>
    <row r="51" spans="1:9" x14ac:dyDescent="0.15">
      <c r="A51" s="74"/>
      <c r="B51" s="1">
        <f>+'Modulus based method (square)'!F41</f>
        <v>0.77</v>
      </c>
      <c r="C51" s="1">
        <f>+'Modulus based method (square)'!H41</f>
        <v>0.31280000000000002</v>
      </c>
      <c r="D51" s="1">
        <f>+'Modulus based method (square)'!G41</f>
        <v>2.0000000000000018E-2</v>
      </c>
      <c r="E51" s="75">
        <f>+'Modulus based method (square)'!O41</f>
        <v>558.5</v>
      </c>
      <c r="F51" s="7">
        <f t="shared" si="1"/>
        <v>0.30233374953008085</v>
      </c>
      <c r="G51" s="1">
        <f t="shared" si="4"/>
        <v>1396.25</v>
      </c>
      <c r="H51" s="9">
        <f t="shared" si="7"/>
        <v>4.3306535295266768E-6</v>
      </c>
      <c r="I51" s="76">
        <f t="shared" si="6"/>
        <v>1.427585061789709</v>
      </c>
    </row>
    <row r="52" spans="1:9" x14ac:dyDescent="0.15">
      <c r="A52" s="74"/>
      <c r="B52" s="1">
        <f>+'Modulus based method (square)'!F42</f>
        <v>0.79</v>
      </c>
      <c r="C52" s="1">
        <f>+'Modulus based method (square)'!H42</f>
        <v>0.33280000000000004</v>
      </c>
      <c r="D52" s="1">
        <f>+'Modulus based method (square)'!G42</f>
        <v>2.0000000000000018E-2</v>
      </c>
      <c r="E52" s="75">
        <f>+'Modulus based method (square)'!O42</f>
        <v>502</v>
      </c>
      <c r="F52" s="7">
        <f t="shared" si="1"/>
        <v>0.31527069003711927</v>
      </c>
      <c r="G52" s="1">
        <f t="shared" si="4"/>
        <v>1255</v>
      </c>
      <c r="H52" s="9">
        <f t="shared" si="7"/>
        <v>5.0242341041772037E-6</v>
      </c>
      <c r="I52" s="76">
        <f t="shared" si="6"/>
        <v>1.6562215160264058</v>
      </c>
    </row>
    <row r="53" spans="1:9" x14ac:dyDescent="0.15">
      <c r="A53" s="74"/>
      <c r="B53" s="1">
        <f>+'Modulus based method (square)'!F43</f>
        <v>0.81</v>
      </c>
      <c r="C53" s="1">
        <f>+'Modulus based method (square)'!H43</f>
        <v>0.35280000000000006</v>
      </c>
      <c r="D53" s="1">
        <f>+'Modulus based method (square)'!G43</f>
        <v>1.9999999999999907E-2</v>
      </c>
      <c r="E53" s="75">
        <f>+'Modulus based method (square)'!O43</f>
        <v>493</v>
      </c>
      <c r="F53" s="7">
        <f t="shared" si="1"/>
        <v>0.32820763054415769</v>
      </c>
      <c r="G53" s="1">
        <f t="shared" si="4"/>
        <v>1232.5</v>
      </c>
      <c r="H53" s="9">
        <f t="shared" si="7"/>
        <v>5.3258844713047652E-6</v>
      </c>
      <c r="I53" s="76">
        <f t="shared" si="6"/>
        <v>1.755659523490779</v>
      </c>
    </row>
    <row r="54" spans="1:9" x14ac:dyDescent="0.15">
      <c r="A54" s="74"/>
      <c r="B54" s="1">
        <f>+'Modulus based method (square)'!F44</f>
        <v>0.83</v>
      </c>
      <c r="C54" s="1">
        <f>+'Modulus based method (square)'!H44</f>
        <v>0.37279999999999996</v>
      </c>
      <c r="D54" s="1">
        <f>+'Modulus based method (square)'!G44</f>
        <v>2.0000000000000018E-2</v>
      </c>
      <c r="E54" s="75">
        <f>+'Modulus based method (square)'!O44</f>
        <v>483.5</v>
      </c>
      <c r="F54" s="7">
        <f t="shared" si="1"/>
        <v>0.341144571051196</v>
      </c>
      <c r="G54" s="1">
        <f t="shared" si="4"/>
        <v>1208.75</v>
      </c>
      <c r="H54" s="9">
        <f t="shared" si="7"/>
        <v>5.6445844227705693E-6</v>
      </c>
      <c r="I54" s="76">
        <f t="shared" si="6"/>
        <v>1.8607178678731369</v>
      </c>
    </row>
    <row r="55" spans="1:9" x14ac:dyDescent="0.15">
      <c r="A55" s="74"/>
      <c r="B55" s="1">
        <f>+'Modulus based method (square)'!F45</f>
        <v>0.85</v>
      </c>
      <c r="C55" s="1">
        <f>+'Modulus based method (square)'!H45</f>
        <v>0.39279999999999998</v>
      </c>
      <c r="D55" s="1">
        <f>+'Modulus based method (square)'!G45</f>
        <v>2.0000000000000018E-2</v>
      </c>
      <c r="E55" s="75">
        <f>+'Modulus based method (square)'!O45</f>
        <v>483.5</v>
      </c>
      <c r="F55" s="7">
        <f t="shared" si="1"/>
        <v>0.35408151155823442</v>
      </c>
      <c r="G55" s="1">
        <f t="shared" si="4"/>
        <v>1208.75</v>
      </c>
      <c r="H55" s="9">
        <f t="shared" si="7"/>
        <v>5.8586392812117428E-6</v>
      </c>
      <c r="I55" s="76">
        <f t="shared" si="6"/>
        <v>1.9312803167577348</v>
      </c>
    </row>
    <row r="56" spans="1:9" x14ac:dyDescent="0.15">
      <c r="A56" s="74"/>
      <c r="B56" s="1">
        <f>+'Modulus based method (square)'!F46</f>
        <v>0.87</v>
      </c>
      <c r="C56" s="1">
        <f>+'Modulus based method (square)'!H46</f>
        <v>0.4128</v>
      </c>
      <c r="D56" s="1">
        <f>+'Modulus based method (square)'!G46</f>
        <v>2.0000000000000018E-2</v>
      </c>
      <c r="E56" s="75">
        <f>+'Modulus based method (square)'!O46</f>
        <v>493</v>
      </c>
      <c r="F56" s="7">
        <f t="shared" si="1"/>
        <v>0.36701845206527284</v>
      </c>
      <c r="G56" s="1">
        <f t="shared" si="4"/>
        <v>1232.5</v>
      </c>
      <c r="H56" s="9">
        <f t="shared" si="7"/>
        <v>5.9556746785439868E-6</v>
      </c>
      <c r="I56" s="76">
        <f t="shared" si="6"/>
        <v>1.9632677022070346</v>
      </c>
    </row>
    <row r="57" spans="1:9" x14ac:dyDescent="0.15">
      <c r="A57" s="74"/>
      <c r="B57" s="1">
        <f>+'Modulus based method (square)'!F47</f>
        <v>0.89</v>
      </c>
      <c r="C57" s="1">
        <f>+'Modulus based method (square)'!H47</f>
        <v>0.43280000000000002</v>
      </c>
      <c r="D57" s="1">
        <f>+'Modulus based method (square)'!G47</f>
        <v>2.0000000000000018E-2</v>
      </c>
      <c r="E57" s="75">
        <f>+'Modulus based method (square)'!O47</f>
        <v>483.5</v>
      </c>
      <c r="F57" s="7">
        <f t="shared" si="1"/>
        <v>0.37995539257231126</v>
      </c>
      <c r="G57" s="1">
        <f t="shared" si="4"/>
        <v>1208.75</v>
      </c>
      <c r="H57" s="9">
        <f t="shared" si="7"/>
        <v>6.2867489980940905E-6</v>
      </c>
      <c r="I57" s="76">
        <f t="shared" si="6"/>
        <v>2.0724052145269312</v>
      </c>
    </row>
    <row r="58" spans="1:9" x14ac:dyDescent="0.15">
      <c r="A58" s="74"/>
      <c r="B58" s="1">
        <f>+'Modulus based method (square)'!F48</f>
        <v>0.91</v>
      </c>
      <c r="C58" s="1">
        <f>+'Modulus based method (square)'!H48</f>
        <v>0.45280000000000004</v>
      </c>
      <c r="D58" s="1">
        <f>+'Modulus based method (square)'!G48</f>
        <v>2.0000000000000018E-2</v>
      </c>
      <c r="E58" s="75">
        <f>+'Modulus based method (square)'!O48</f>
        <v>474</v>
      </c>
      <c r="F58" s="7">
        <f t="shared" si="1"/>
        <v>0.39289233307934968</v>
      </c>
      <c r="G58" s="1">
        <f t="shared" si="4"/>
        <v>1185</v>
      </c>
      <c r="H58" s="9">
        <f t="shared" si="7"/>
        <v>6.6310942291873417E-6</v>
      </c>
      <c r="I58" s="76">
        <f t="shared" si="6"/>
        <v>2.1859174372562751</v>
      </c>
    </row>
    <row r="59" spans="1:9" x14ac:dyDescent="0.15">
      <c r="A59" s="74"/>
      <c r="B59" s="1">
        <f>+'Modulus based method (square)'!F49</f>
        <v>0.92999999999999994</v>
      </c>
      <c r="C59" s="1">
        <f>+'Modulus based method (square)'!H49</f>
        <v>0.47279999999999994</v>
      </c>
      <c r="D59" s="1">
        <f>+'Modulus based method (square)'!G49</f>
        <v>1.9999999999999907E-2</v>
      </c>
      <c r="E59" s="75">
        <f>+'Modulus based method (square)'!O49</f>
        <v>464.5</v>
      </c>
      <c r="F59" s="7">
        <f t="shared" si="1"/>
        <v>0.4058292735863881</v>
      </c>
      <c r="G59" s="1">
        <f t="shared" si="4"/>
        <v>1161.25</v>
      </c>
      <c r="H59" s="9">
        <f t="shared" si="7"/>
        <v>6.9895246258150469E-6</v>
      </c>
      <c r="I59" s="76">
        <f t="shared" si="6"/>
        <v>2.3040727864266337</v>
      </c>
    </row>
    <row r="60" spans="1:9" x14ac:dyDescent="0.15">
      <c r="A60" s="74"/>
      <c r="B60" s="1">
        <f>+'Modulus based method (square)'!F50</f>
        <v>0.95</v>
      </c>
      <c r="C60" s="1">
        <f>+'Modulus based method (square)'!H50</f>
        <v>0.49279999999999996</v>
      </c>
      <c r="D60" s="1">
        <f>+'Modulus based method (square)'!G50</f>
        <v>2.0000000000000018E-2</v>
      </c>
      <c r="E60" s="75">
        <f>+'Modulus based method (square)'!O50</f>
        <v>455</v>
      </c>
      <c r="F60" s="7">
        <f t="shared" si="1"/>
        <v>0.41876621409342651</v>
      </c>
      <c r="G60" s="1">
        <f t="shared" si="4"/>
        <v>1137.5</v>
      </c>
      <c r="H60" s="9">
        <f t="shared" si="7"/>
        <v>7.3629224455987136E-6</v>
      </c>
      <c r="I60" s="76">
        <f t="shared" si="6"/>
        <v>2.4271620952327044</v>
      </c>
    </row>
    <row r="61" spans="1:9" x14ac:dyDescent="0.15">
      <c r="A61" s="74"/>
      <c r="B61" s="1">
        <f>+'Modulus based method (square)'!F51</f>
        <v>0.97</v>
      </c>
      <c r="C61" s="1">
        <f>+'Modulus based method (square)'!H51</f>
        <v>0.51279999999999992</v>
      </c>
      <c r="D61" s="1">
        <f>+'Modulus based method (square)'!G51</f>
        <v>2.0000000000000018E-2</v>
      </c>
      <c r="E61" s="75">
        <f>+'Modulus based method (square)'!O51</f>
        <v>464.5</v>
      </c>
      <c r="F61" s="7">
        <f t="shared" si="1"/>
        <v>0.43170315460046493</v>
      </c>
      <c r="G61" s="1">
        <f t="shared" si="4"/>
        <v>1161.25</v>
      </c>
      <c r="H61" s="9">
        <f t="shared" si="7"/>
        <v>7.4351458273492407E-6</v>
      </c>
      <c r="I61" s="76">
        <f t="shared" si="6"/>
        <v>2.4509702849657349</v>
      </c>
    </row>
    <row r="62" spans="1:9" x14ac:dyDescent="0.15">
      <c r="A62" s="74"/>
      <c r="B62" s="1">
        <f>+'Modulus based method (square)'!F52</f>
        <v>0.99</v>
      </c>
      <c r="C62" s="1">
        <f>+'Modulus based method (square)'!H52</f>
        <v>0.53279999999999994</v>
      </c>
      <c r="D62" s="1">
        <f>+'Modulus based method (square)'!G52</f>
        <v>2.0000000000000018E-2</v>
      </c>
      <c r="E62" s="75">
        <f>+'Modulus based method (square)'!O52</f>
        <v>464.5</v>
      </c>
      <c r="F62" s="7">
        <f t="shared" si="1"/>
        <v>0.44464009510750335</v>
      </c>
      <c r="G62" s="1">
        <f t="shared" si="4"/>
        <v>1161.25</v>
      </c>
      <c r="H62" s="9">
        <f t="shared" si="7"/>
        <v>7.6579564281163198E-6</v>
      </c>
      <c r="I62" s="76">
        <f t="shared" si="6"/>
        <v>2.524419034235279</v>
      </c>
    </row>
    <row r="63" spans="1:9" x14ac:dyDescent="0.15">
      <c r="A63" s="74"/>
      <c r="B63" s="1">
        <f>+'Modulus based method (square)'!F53</f>
        <v>1.01</v>
      </c>
      <c r="C63" s="1">
        <f>+'Modulus based method (square)'!H53</f>
        <v>0.55279999999999996</v>
      </c>
      <c r="D63" s="1">
        <f>+'Modulus based method (square)'!G53</f>
        <v>2.0000000000000018E-2</v>
      </c>
      <c r="E63" s="75">
        <f>+'Modulus based method (square)'!O53</f>
        <v>474</v>
      </c>
      <c r="F63" s="7">
        <f t="shared" si="1"/>
        <v>0.45757703561454177</v>
      </c>
      <c r="G63" s="1">
        <f t="shared" si="4"/>
        <v>1185</v>
      </c>
      <c r="H63" s="9">
        <f t="shared" si="7"/>
        <v>7.7228191664901638E-6</v>
      </c>
      <c r="I63" s="76">
        <f t="shared" si="6"/>
        <v>2.5458008131603167</v>
      </c>
    </row>
    <row r="64" spans="1:9" x14ac:dyDescent="0.15">
      <c r="A64" s="74"/>
      <c r="B64" s="1">
        <f>+'Modulus based method (square)'!F54</f>
        <v>1.03</v>
      </c>
      <c r="C64" s="1">
        <f>+'Modulus based method (square)'!H54</f>
        <v>0.57279999999999998</v>
      </c>
      <c r="D64" s="1">
        <f>+'Modulus based method (square)'!G54</f>
        <v>2.0000000000000018E-2</v>
      </c>
      <c r="E64" s="75">
        <f>+'Modulus based method (square)'!O54</f>
        <v>530.5</v>
      </c>
      <c r="F64" s="7">
        <f t="shared" si="1"/>
        <v>0.47051397612158019</v>
      </c>
      <c r="G64" s="1">
        <f t="shared" si="4"/>
        <v>1326.25</v>
      </c>
      <c r="H64" s="9">
        <f t="shared" si="7"/>
        <v>7.0954039754432519E-6</v>
      </c>
      <c r="I64" s="76">
        <f t="shared" si="6"/>
        <v>2.3389755503745397</v>
      </c>
    </row>
    <row r="65" spans="1:9" x14ac:dyDescent="0.15">
      <c r="A65" s="74"/>
      <c r="B65" s="1">
        <f>+'Modulus based method (square)'!F55</f>
        <v>1.05</v>
      </c>
      <c r="C65" s="1">
        <f>+'Modulus based method (square)'!H55</f>
        <v>0.59279999999999999</v>
      </c>
      <c r="D65" s="1">
        <f>+'Modulus based method (square)'!G55</f>
        <v>2.0000000000000018E-2</v>
      </c>
      <c r="E65" s="75">
        <f>+'Modulus based method (square)'!O55</f>
        <v>568</v>
      </c>
      <c r="F65" s="7">
        <f t="shared" si="1"/>
        <v>0.48345091662861861</v>
      </c>
      <c r="G65" s="1">
        <f t="shared" si="4"/>
        <v>1420</v>
      </c>
      <c r="H65" s="9">
        <f t="shared" si="7"/>
        <v>6.8091678398397051E-6</v>
      </c>
      <c r="I65" s="76">
        <f t="shared" si="6"/>
        <v>2.2446187913897826</v>
      </c>
    </row>
    <row r="66" spans="1:9" x14ac:dyDescent="0.15">
      <c r="A66" s="74"/>
      <c r="B66" s="1">
        <f>+'Modulus based method (square)'!F56</f>
        <v>1.07</v>
      </c>
      <c r="C66" s="1">
        <f>+'Modulus based method (square)'!H56</f>
        <v>0.61280000000000001</v>
      </c>
      <c r="D66" s="1">
        <f>+'Modulus based method (square)'!G56</f>
        <v>2.0000000000000018E-2</v>
      </c>
      <c r="E66" s="75">
        <f>+'Modulus based method (square)'!O56</f>
        <v>548.99999999999989</v>
      </c>
      <c r="F66" s="7">
        <f t="shared" si="1"/>
        <v>0.49638785713565703</v>
      </c>
      <c r="G66" s="1">
        <f t="shared" si="4"/>
        <v>1372.4999999999998</v>
      </c>
      <c r="H66" s="9">
        <f t="shared" si="7"/>
        <v>7.2333385374959202E-6</v>
      </c>
      <c r="I66" s="76">
        <f t="shared" si="6"/>
        <v>2.3844452050001816</v>
      </c>
    </row>
    <row r="67" spans="1:9" x14ac:dyDescent="0.15">
      <c r="A67" s="74"/>
      <c r="B67" s="1">
        <f>+'Modulus based method (square)'!F57</f>
        <v>1.0900000000000001</v>
      </c>
      <c r="C67" s="1">
        <f>+'Modulus based method (square)'!H57</f>
        <v>0.63280000000000003</v>
      </c>
      <c r="D67" s="1">
        <f>+'Modulus based method (square)'!G57</f>
        <v>2.0000000000000018E-2</v>
      </c>
      <c r="E67" s="75">
        <f>+'Modulus based method (square)'!O57</f>
        <v>511.50000000000006</v>
      </c>
      <c r="F67" s="7">
        <f t="shared" si="1"/>
        <v>0.50932479764269545</v>
      </c>
      <c r="G67" s="1">
        <f t="shared" si="4"/>
        <v>1278.7500000000002</v>
      </c>
      <c r="H67" s="9">
        <f t="shared" si="7"/>
        <v>7.9659792397684582E-6</v>
      </c>
      <c r="I67" s="76">
        <f t="shared" si="6"/>
        <v>2.6259576961501514</v>
      </c>
    </row>
    <row r="68" spans="1:9" x14ac:dyDescent="0.15">
      <c r="A68" s="74"/>
      <c r="B68" s="1">
        <f>+'Modulus based method (square)'!F58</f>
        <v>1.1100000000000001</v>
      </c>
      <c r="C68" s="1">
        <f>+'Modulus based method (square)'!H58</f>
        <v>0.65280000000000005</v>
      </c>
      <c r="D68" s="1">
        <f>+'Modulus based method (square)'!G58</f>
        <v>2.0000000000000018E-2</v>
      </c>
      <c r="E68" s="75">
        <f>+'Modulus based method (square)'!O58</f>
        <v>493</v>
      </c>
      <c r="F68" s="7">
        <f t="shared" si="1"/>
        <v>0.52226173814973387</v>
      </c>
      <c r="G68" s="1">
        <f t="shared" si="4"/>
        <v>1232.5</v>
      </c>
      <c r="H68" s="9">
        <f t="shared" si="7"/>
        <v>8.474835507500759E-6</v>
      </c>
      <c r="I68" s="76">
        <f t="shared" si="6"/>
        <v>2.7937004170720199</v>
      </c>
    </row>
    <row r="69" spans="1:9" x14ac:dyDescent="0.15">
      <c r="A69" s="74"/>
      <c r="B69" s="1">
        <f>+'Modulus based method (square)'!F59</f>
        <v>1.1299999999999999</v>
      </c>
      <c r="C69" s="1">
        <f>+'Modulus based method (square)'!H59</f>
        <v>0.67279999999999984</v>
      </c>
      <c r="D69" s="1">
        <f>+'Modulus based method (square)'!G59</f>
        <v>1.9999999999999796E-2</v>
      </c>
      <c r="E69" s="75">
        <f>+'Modulus based method (square)'!O59</f>
        <v>445.5</v>
      </c>
      <c r="F69" s="7">
        <f t="shared" si="1"/>
        <v>0.53519867865677218</v>
      </c>
      <c r="G69" s="1">
        <f t="shared" si="4"/>
        <v>1113.75</v>
      </c>
      <c r="H69" s="9">
        <f t="shared" si="7"/>
        <v>9.610750682949795E-6</v>
      </c>
      <c r="I69" s="76">
        <f t="shared" si="6"/>
        <v>3.1681509532035763</v>
      </c>
    </row>
    <row r="70" spans="1:9" x14ac:dyDescent="0.15">
      <c r="A70" s="74"/>
      <c r="B70" s="1">
        <f>+'Modulus based method (square)'!F60</f>
        <v>1.1499999999999999</v>
      </c>
      <c r="C70" s="1">
        <f>+'Modulus based method (square)'!H60</f>
        <v>0.69279999999999986</v>
      </c>
      <c r="D70" s="1">
        <f>+'Modulus based method (square)'!G60</f>
        <v>2.0000000000000018E-2</v>
      </c>
      <c r="E70" s="75">
        <f>+'Modulus based method (square)'!O60</f>
        <v>388.5</v>
      </c>
      <c r="F70" s="7">
        <f t="shared" si="1"/>
        <v>0.54813561916381059</v>
      </c>
      <c r="G70" s="1">
        <f t="shared" si="4"/>
        <v>971.25</v>
      </c>
      <c r="H70" s="9">
        <f t="shared" si="7"/>
        <v>1.1287219957041154E-5</v>
      </c>
      <c r="I70" s="76">
        <f t="shared" si="6"/>
        <v>3.7207932913459763</v>
      </c>
    </row>
    <row r="71" spans="1:9" x14ac:dyDescent="0.15">
      <c r="A71" s="74"/>
      <c r="B71" s="1">
        <f>+'Modulus based method (square)'!F61</f>
        <v>1.17</v>
      </c>
      <c r="C71" s="1">
        <f>+'Modulus based method (square)'!H61</f>
        <v>0.71279999999999988</v>
      </c>
      <c r="D71" s="1">
        <f>+'Modulus based method (square)'!G61</f>
        <v>2.0000000000000018E-2</v>
      </c>
      <c r="E71" s="75">
        <f>+'Modulus based method (square)'!O61</f>
        <v>369.5</v>
      </c>
      <c r="F71" s="7">
        <f t="shared" si="1"/>
        <v>0.56107255967084901</v>
      </c>
      <c r="G71" s="1">
        <f t="shared" si="4"/>
        <v>923.75</v>
      </c>
      <c r="H71" s="9">
        <f t="shared" si="7"/>
        <v>1.2147714417772115E-5</v>
      </c>
      <c r="I71" s="76">
        <f t="shared" si="6"/>
        <v>4.0044523348406367</v>
      </c>
    </row>
    <row r="72" spans="1:9" x14ac:dyDescent="0.15">
      <c r="A72" s="74"/>
      <c r="B72" s="1">
        <f>+'Modulus based method (square)'!F62</f>
        <v>1.19</v>
      </c>
      <c r="C72" s="1">
        <f>+'Modulus based method (square)'!H62</f>
        <v>0.7327999999999999</v>
      </c>
      <c r="D72" s="1">
        <f>+'Modulus based method (square)'!G62</f>
        <v>2.0000000000000018E-2</v>
      </c>
      <c r="E72" s="75">
        <f>+'Modulus based method (square)'!O62</f>
        <v>340.99999999999994</v>
      </c>
      <c r="F72" s="7">
        <f t="shared" si="1"/>
        <v>0.57400950017788743</v>
      </c>
      <c r="G72" s="1">
        <f t="shared" si="4"/>
        <v>852.49999999999989</v>
      </c>
      <c r="H72" s="9">
        <f t="shared" si="7"/>
        <v>1.3466498537897667E-5</v>
      </c>
      <c r="I72" s="76">
        <f t="shared" si="6"/>
        <v>4.4391849904965355</v>
      </c>
    </row>
    <row r="73" spans="1:9" x14ac:dyDescent="0.15">
      <c r="A73" s="74"/>
      <c r="B73" s="1">
        <f>+'Modulus based method (square)'!F63</f>
        <v>1.21</v>
      </c>
      <c r="C73" s="1">
        <f>+'Modulus based method (square)'!H63</f>
        <v>0.75279999999999991</v>
      </c>
      <c r="D73" s="1">
        <f>+'Modulus based method (square)'!G63</f>
        <v>2.0000000000000018E-2</v>
      </c>
      <c r="E73" s="75">
        <f>+'Modulus based method (square)'!O63</f>
        <v>312.5</v>
      </c>
      <c r="F73" s="7">
        <f t="shared" si="1"/>
        <v>0.58694644068492585</v>
      </c>
      <c r="G73" s="1">
        <f t="shared" si="4"/>
        <v>781.25</v>
      </c>
      <c r="H73" s="9">
        <f t="shared" si="7"/>
        <v>1.5025828881534116E-5</v>
      </c>
      <c r="I73" s="76">
        <f t="shared" si="6"/>
        <v>4.9532128825440696</v>
      </c>
    </row>
    <row r="74" spans="1:9" x14ac:dyDescent="0.15">
      <c r="A74" s="74"/>
      <c r="B74" s="1">
        <f>+'Modulus based method (square)'!F64</f>
        <v>1.23</v>
      </c>
      <c r="C74" s="1">
        <f>+'Modulus based method (square)'!H64</f>
        <v>0.77279999999999993</v>
      </c>
      <c r="D74" s="1">
        <f>+'Modulus based method (square)'!G64</f>
        <v>2.0000000000000018E-2</v>
      </c>
      <c r="E74" s="75">
        <f>+'Modulus based method (square)'!O64</f>
        <v>293.5</v>
      </c>
      <c r="F74" s="7">
        <f t="shared" si="1"/>
        <v>0.59988338119196427</v>
      </c>
      <c r="G74" s="1">
        <f t="shared" si="4"/>
        <v>733.75</v>
      </c>
      <c r="H74" s="9">
        <f t="shared" si="7"/>
        <v>1.6351165415794611E-5</v>
      </c>
      <c r="I74" s="76">
        <f t="shared" si="6"/>
        <v>5.3901055190143943</v>
      </c>
    </row>
    <row r="75" spans="1:9" x14ac:dyDescent="0.15">
      <c r="A75" s="74"/>
      <c r="B75" s="1">
        <f>+'Modulus based method (square)'!F65</f>
        <v>1.25</v>
      </c>
      <c r="C75" s="1">
        <f>+'Modulus based method (square)'!H65</f>
        <v>0.79279999999999995</v>
      </c>
      <c r="D75" s="1">
        <f>+'Modulus based method (square)'!G65</f>
        <v>2.0000000000000018E-2</v>
      </c>
      <c r="E75" s="75">
        <f>+'Modulus based method (square)'!O65</f>
        <v>274.49999999999994</v>
      </c>
      <c r="F75" s="7">
        <f t="shared" si="1"/>
        <v>0.61282032169900269</v>
      </c>
      <c r="G75" s="1">
        <f t="shared" si="4"/>
        <v>686.24999999999989</v>
      </c>
      <c r="H75" s="9">
        <f t="shared" si="7"/>
        <v>1.7859972945690444E-5</v>
      </c>
      <c r="I75" s="76">
        <f t="shared" si="6"/>
        <v>5.8874787390398113</v>
      </c>
    </row>
    <row r="76" spans="1:9" x14ac:dyDescent="0.15">
      <c r="A76" s="74"/>
      <c r="B76" s="1">
        <f>+'Modulus based method (square)'!F66</f>
        <v>1.27</v>
      </c>
      <c r="C76" s="1">
        <f>+'Modulus based method (square)'!H66</f>
        <v>0.81279999999999997</v>
      </c>
      <c r="D76" s="1">
        <f>+'Modulus based method (square)'!G66</f>
        <v>2.0000000000000018E-2</v>
      </c>
      <c r="E76" s="75">
        <f>+'Modulus based method (square)'!O66</f>
        <v>255.5</v>
      </c>
      <c r="F76" s="7">
        <f t="shared" si="1"/>
        <v>0.62575726220604111</v>
      </c>
      <c r="G76" s="1">
        <f t="shared" si="4"/>
        <v>638.75</v>
      </c>
      <c r="H76" s="9">
        <f t="shared" si="7"/>
        <v>1.9593182378271363E-5</v>
      </c>
      <c r="I76" s="76">
        <f t="shared" si="6"/>
        <v>6.4588252755465012</v>
      </c>
    </row>
    <row r="77" spans="1:9" x14ac:dyDescent="0.15">
      <c r="A77" s="74"/>
      <c r="B77" s="1">
        <f>+'Modulus based method (square)'!F67</f>
        <v>1.29</v>
      </c>
      <c r="C77" s="1">
        <f>+'Modulus based method (square)'!H67</f>
        <v>0.83279999999999998</v>
      </c>
      <c r="D77" s="1">
        <f>+'Modulus based method (square)'!G67</f>
        <v>2.0000000000000018E-2</v>
      </c>
      <c r="E77" s="75">
        <f>+'Modulus based method (square)'!O67</f>
        <v>246</v>
      </c>
      <c r="F77" s="7">
        <f t="shared" si="1"/>
        <v>0.63869420271307953</v>
      </c>
      <c r="G77" s="1">
        <f t="shared" si="4"/>
        <v>615</v>
      </c>
      <c r="H77" s="9">
        <f t="shared" si="7"/>
        <v>2.077054317766114E-5</v>
      </c>
      <c r="I77" s="76">
        <f t="shared" si="6"/>
        <v>6.8469382192594876</v>
      </c>
    </row>
    <row r="78" spans="1:9" x14ac:dyDescent="0.15">
      <c r="A78" s="74"/>
      <c r="B78" s="1">
        <f>+'Modulus based method (square)'!F68</f>
        <v>1.31</v>
      </c>
      <c r="C78" s="1">
        <f>+'Modulus based method (square)'!H68</f>
        <v>0.8528</v>
      </c>
      <c r="D78" s="1">
        <f>+'Modulus based method (square)'!G68</f>
        <v>2.0000000000000018E-2</v>
      </c>
      <c r="E78" s="75">
        <f>+'Modulus based method (square)'!O68</f>
        <v>236.5</v>
      </c>
      <c r="F78" s="7">
        <f t="shared" ref="F78:F141" si="8">IF(C78=0,0,IF(IF(C78&lt;$B$4/2,0.1+C78/$B$4*(2*$J$1-0.2),2/3*$J$1*(2-C78/$B$4))&lt;0,0,IF(C78&lt;$B$4/2,0.1+C78/$B$4*(2*$J$1-0.2),2/3*$J$1*(2-C78/$B$4))))</f>
        <v>0.65163114322011795</v>
      </c>
      <c r="G78" s="1">
        <f t="shared" si="4"/>
        <v>591.25</v>
      </c>
      <c r="H78" s="9">
        <f t="shared" si="7"/>
        <v>2.2042491102583289E-5</v>
      </c>
      <c r="I78" s="76">
        <f t="shared" si="6"/>
        <v>7.26623148403187</v>
      </c>
    </row>
    <row r="79" spans="1:9" x14ac:dyDescent="0.15">
      <c r="A79" s="74"/>
      <c r="B79" s="1">
        <f>+'Modulus based method (square)'!F69</f>
        <v>1.33</v>
      </c>
      <c r="C79" s="1">
        <f>+'Modulus based method (square)'!H69</f>
        <v>0.87280000000000002</v>
      </c>
      <c r="D79" s="1">
        <f>+'Modulus based method (square)'!G69</f>
        <v>2.0000000000000018E-2</v>
      </c>
      <c r="E79" s="75">
        <f>+'Modulus based method (square)'!O69</f>
        <v>227</v>
      </c>
      <c r="F79" s="7">
        <f t="shared" si="8"/>
        <v>0.66456808372715637</v>
      </c>
      <c r="G79" s="1">
        <f t="shared" si="4"/>
        <v>567.5</v>
      </c>
      <c r="H79" s="9">
        <f t="shared" si="7"/>
        <v>2.3420901629150907E-5</v>
      </c>
      <c r="I79" s="76">
        <f t="shared" si="6"/>
        <v>7.7206197797763902</v>
      </c>
    </row>
    <row r="80" spans="1:9" x14ac:dyDescent="0.15">
      <c r="A80" s="74"/>
      <c r="B80" s="1">
        <f>+'Modulus based method (square)'!F70</f>
        <v>1.35</v>
      </c>
      <c r="C80" s="1">
        <f>+'Modulus based method (square)'!H70</f>
        <v>0.89280000000000004</v>
      </c>
      <c r="D80" s="1">
        <f>+'Modulus based method (square)'!G70</f>
        <v>2.0000000000000018E-2</v>
      </c>
      <c r="E80" s="75">
        <f>+'Modulus based method (square)'!O70</f>
        <v>227</v>
      </c>
      <c r="F80" s="7">
        <f t="shared" si="8"/>
        <v>0.67750502423419479</v>
      </c>
      <c r="G80" s="1">
        <f t="shared" si="4"/>
        <v>567.5</v>
      </c>
      <c r="H80" s="9">
        <f t="shared" si="7"/>
        <v>2.3876829047901161E-5</v>
      </c>
      <c r="I80" s="76">
        <f t="shared" si="6"/>
        <v>7.8709146874226601</v>
      </c>
    </row>
    <row r="81" spans="1:9" x14ac:dyDescent="0.15">
      <c r="A81" s="74"/>
      <c r="B81" s="1">
        <f>+'Modulus based method (square)'!F71</f>
        <v>1.37</v>
      </c>
      <c r="C81" s="1">
        <f>+'Modulus based method (square)'!H71</f>
        <v>0.91280000000000006</v>
      </c>
      <c r="D81" s="1">
        <f>+'Modulus based method (square)'!G71</f>
        <v>1.9999999999999796E-2</v>
      </c>
      <c r="E81" s="75">
        <f>+'Modulus based method (square)'!O71</f>
        <v>227</v>
      </c>
      <c r="F81" s="7">
        <f t="shared" si="8"/>
        <v>0.69044196474123321</v>
      </c>
      <c r="G81" s="1">
        <f t="shared" si="4"/>
        <v>567.5</v>
      </c>
      <c r="H81" s="9">
        <f t="shared" si="7"/>
        <v>2.433275646665114E-5</v>
      </c>
      <c r="I81" s="76">
        <f t="shared" si="6"/>
        <v>8.0212095950688393</v>
      </c>
    </row>
    <row r="82" spans="1:9" x14ac:dyDescent="0.15">
      <c r="A82" s="74"/>
      <c r="B82" s="1">
        <f>+'Modulus based method (square)'!F72</f>
        <v>1.39</v>
      </c>
      <c r="C82" s="1">
        <f>+'Modulus based method (square)'!H72</f>
        <v>0.93279999999999985</v>
      </c>
      <c r="D82" s="1">
        <f>+'Modulus based method (square)'!G72</f>
        <v>2.0000000000000018E-2</v>
      </c>
      <c r="E82" s="75">
        <f>+'Modulus based method (square)'!O72</f>
        <v>217.5</v>
      </c>
      <c r="F82" s="7">
        <f t="shared" si="8"/>
        <v>0.70337890524827151</v>
      </c>
      <c r="G82" s="1">
        <f t="shared" si="4"/>
        <v>543.75</v>
      </c>
      <c r="H82" s="9">
        <f t="shared" si="7"/>
        <v>2.5871408009131848E-5</v>
      </c>
      <c r="I82" s="76">
        <f t="shared" si="6"/>
        <v>8.5284207913395367</v>
      </c>
    </row>
    <row r="83" spans="1:9" x14ac:dyDescent="0.15">
      <c r="A83" s="74"/>
      <c r="B83" s="1">
        <f>+'Modulus based method (square)'!F73</f>
        <v>1.41</v>
      </c>
      <c r="C83" s="1">
        <f>+'Modulus based method (square)'!H73</f>
        <v>0.95279999999999987</v>
      </c>
      <c r="D83" s="1">
        <f>+'Modulus based method (square)'!G73</f>
        <v>2.0000000000000018E-2</v>
      </c>
      <c r="E83" s="75">
        <f>+'Modulus based method (square)'!O73</f>
        <v>180</v>
      </c>
      <c r="F83" s="7">
        <f t="shared" si="8"/>
        <v>0.71631584575530993</v>
      </c>
      <c r="G83" s="1">
        <f t="shared" ref="G83:G146" si="9">2.5*E83</f>
        <v>450</v>
      </c>
      <c r="H83" s="9">
        <f t="shared" si="7"/>
        <v>3.1836259811347137E-5</v>
      </c>
      <c r="I83" s="76">
        <f t="shared" si="6"/>
        <v>10.494713700844738</v>
      </c>
    </row>
    <row r="84" spans="1:9" x14ac:dyDescent="0.15">
      <c r="A84" s="74"/>
      <c r="B84" s="1">
        <f>+'Modulus based method (square)'!F74</f>
        <v>1.43</v>
      </c>
      <c r="C84" s="1">
        <f>+'Modulus based method (square)'!H74</f>
        <v>0.97279999999999989</v>
      </c>
      <c r="D84" s="1">
        <f>+'Modulus based method (square)'!G74</f>
        <v>2.0000000000000018E-2</v>
      </c>
      <c r="E84" s="75">
        <f>+'Modulus based method (square)'!O74</f>
        <v>152</v>
      </c>
      <c r="F84" s="7">
        <f t="shared" si="8"/>
        <v>0.72925278626234835</v>
      </c>
      <c r="G84" s="1">
        <f t="shared" si="9"/>
        <v>380</v>
      </c>
      <c r="H84" s="9">
        <f t="shared" si="7"/>
        <v>3.8381725592755209E-5</v>
      </c>
      <c r="I84" s="76">
        <f t="shared" si="6"/>
        <v>12.652404014393129</v>
      </c>
    </row>
    <row r="85" spans="1:9" x14ac:dyDescent="0.15">
      <c r="A85" s="74"/>
      <c r="B85" s="1">
        <f>+'Modulus based method (square)'!F75</f>
        <v>1.45</v>
      </c>
      <c r="C85" s="1">
        <f>+'Modulus based method (square)'!H75</f>
        <v>0.9927999999999999</v>
      </c>
      <c r="D85" s="1">
        <f>+'Modulus based method (square)'!G75</f>
        <v>2.0000000000000018E-2</v>
      </c>
      <c r="E85" s="75">
        <f>+'Modulus based method (square)'!O75</f>
        <v>142.50000000000003</v>
      </c>
      <c r="F85" s="7">
        <f t="shared" si="8"/>
        <v>0.74218972676938677</v>
      </c>
      <c r="G85" s="1">
        <f t="shared" si="9"/>
        <v>356.25000000000006</v>
      </c>
      <c r="H85" s="9">
        <f t="shared" si="7"/>
        <v>4.1666791678281393E-5</v>
      </c>
      <c r="I85" s="76">
        <f t="shared" si="6"/>
        <v>13.735314766480412</v>
      </c>
    </row>
    <row r="86" spans="1:9" x14ac:dyDescent="0.15">
      <c r="A86" s="74"/>
      <c r="B86" s="1">
        <f>+'Modulus based method (square)'!F76</f>
        <v>1.47</v>
      </c>
      <c r="C86" s="1">
        <f>+'Modulus based method (square)'!H76</f>
        <v>1.0127999999999999</v>
      </c>
      <c r="D86" s="1">
        <f>+'Modulus based method (square)'!G76</f>
        <v>2.0000000000000018E-2</v>
      </c>
      <c r="E86" s="75">
        <f>+'Modulus based method (square)'!O76</f>
        <v>123.5</v>
      </c>
      <c r="F86" s="7">
        <f t="shared" si="8"/>
        <v>0.75512666727642519</v>
      </c>
      <c r="G86" s="1">
        <f t="shared" si="9"/>
        <v>308.75</v>
      </c>
      <c r="H86" s="9">
        <f t="shared" si="7"/>
        <v>4.8915087758796813E-5</v>
      </c>
      <c r="I86" s="76">
        <f t="shared" si="6"/>
        <v>16.124690674163258</v>
      </c>
    </row>
    <row r="87" spans="1:9" x14ac:dyDescent="0.15">
      <c r="A87" s="74"/>
      <c r="B87" s="1">
        <f>+'Modulus based method (square)'!F77</f>
        <v>1.49</v>
      </c>
      <c r="C87" s="1">
        <f>+'Modulus based method (square)'!H77</f>
        <v>1.0327999999999999</v>
      </c>
      <c r="D87" s="1">
        <f>+'Modulus based method (square)'!G77</f>
        <v>2.0000000000000018E-2</v>
      </c>
      <c r="E87" s="75">
        <f>+'Modulus based method (square)'!O77</f>
        <v>104.50000000000001</v>
      </c>
      <c r="F87" s="7">
        <f t="shared" si="8"/>
        <v>0.76806360778346361</v>
      </c>
      <c r="G87" s="1">
        <f t="shared" si="9"/>
        <v>261.25000000000006</v>
      </c>
      <c r="H87" s="9">
        <f t="shared" si="7"/>
        <v>5.879912786859055E-5</v>
      </c>
      <c r="I87" s="76">
        <f t="shared" si="6"/>
        <v>19.382930548276221</v>
      </c>
    </row>
    <row r="88" spans="1:9" x14ac:dyDescent="0.15">
      <c r="A88" s="74"/>
      <c r="B88" s="1">
        <f>+'Modulus based method (square)'!F78</f>
        <v>1.51</v>
      </c>
      <c r="C88" s="1">
        <f>+'Modulus based method (square)'!H78</f>
        <v>1.0528</v>
      </c>
      <c r="D88" s="1">
        <f>+'Modulus based method (square)'!G78</f>
        <v>2.0000000000000018E-2</v>
      </c>
      <c r="E88" s="75">
        <f>+'Modulus based method (square)'!O78</f>
        <v>85.499999999999986</v>
      </c>
      <c r="F88" s="7">
        <f t="shared" si="8"/>
        <v>0.78100054829050203</v>
      </c>
      <c r="G88" s="1">
        <f t="shared" si="9"/>
        <v>213.74999999999997</v>
      </c>
      <c r="H88" s="9">
        <f t="shared" si="7"/>
        <v>7.307607469384821E-5</v>
      </c>
      <c r="I88" s="76">
        <f t="shared" si="6"/>
        <v>24.089277033106065</v>
      </c>
    </row>
    <row r="89" spans="1:9" x14ac:dyDescent="0.15">
      <c r="A89" s="74"/>
      <c r="B89" s="1">
        <f>+'Modulus based method (square)'!F79</f>
        <v>1.53</v>
      </c>
      <c r="C89" s="1">
        <f>+'Modulus based method (square)'!H79</f>
        <v>1.0728</v>
      </c>
      <c r="D89" s="1">
        <f>+'Modulus based method (square)'!G79</f>
        <v>2.0000000000000018E-2</v>
      </c>
      <c r="E89" s="75">
        <f>+'Modulus based method (square)'!O79</f>
        <v>76</v>
      </c>
      <c r="F89" s="7">
        <f t="shared" si="8"/>
        <v>0.78857523602929569</v>
      </c>
      <c r="G89" s="1">
        <f t="shared" si="9"/>
        <v>190</v>
      </c>
      <c r="H89" s="9">
        <f t="shared" si="7"/>
        <v>8.3007919582031196E-5</v>
      </c>
      <c r="I89" s="76">
        <f t="shared" si="6"/>
        <v>27.363275588223029</v>
      </c>
    </row>
    <row r="90" spans="1:9" x14ac:dyDescent="0.15">
      <c r="A90" s="74"/>
      <c r="B90" s="1">
        <f>+'Modulus based method (square)'!F80</f>
        <v>1.55</v>
      </c>
      <c r="C90" s="1">
        <f>+'Modulus based method (square)'!H80</f>
        <v>1.0928</v>
      </c>
      <c r="D90" s="1">
        <f>+'Modulus based method (square)'!G80</f>
        <v>2.0000000000000018E-2</v>
      </c>
      <c r="E90" s="75">
        <f>+'Modulus based method (square)'!O80</f>
        <v>85.499999999999986</v>
      </c>
      <c r="F90" s="7">
        <f t="shared" si="8"/>
        <v>0.78363800064218525</v>
      </c>
      <c r="G90" s="1">
        <f t="shared" si="9"/>
        <v>213.74999999999997</v>
      </c>
      <c r="H90" s="9">
        <f t="shared" si="7"/>
        <v>7.3322853861257185E-5</v>
      </c>
      <c r="I90" s="76">
        <f t="shared" si="6"/>
        <v>24.170626938045807</v>
      </c>
    </row>
    <row r="91" spans="1:9" x14ac:dyDescent="0.15">
      <c r="A91" s="74"/>
      <c r="B91" s="1">
        <f>+'Modulus based method (square)'!F81</f>
        <v>1.57</v>
      </c>
      <c r="C91" s="1">
        <f>+'Modulus based method (square)'!H81</f>
        <v>1.1128</v>
      </c>
      <c r="D91" s="1">
        <f>+'Modulus based method (square)'!G81</f>
        <v>2.0000000000000018E-2</v>
      </c>
      <c r="E91" s="75">
        <f>+'Modulus based method (square)'!O81</f>
        <v>95</v>
      </c>
      <c r="F91" s="7">
        <f t="shared" si="8"/>
        <v>0.7787007652550747</v>
      </c>
      <c r="G91" s="1">
        <f t="shared" si="9"/>
        <v>237.5</v>
      </c>
      <c r="H91" s="9">
        <f t="shared" si="7"/>
        <v>6.5574801284637931E-5</v>
      </c>
      <c r="I91" s="76">
        <f t="shared" si="6"/>
        <v>21.616508017904017</v>
      </c>
    </row>
    <row r="92" spans="1:9" x14ac:dyDescent="0.15">
      <c r="A92" s="74"/>
      <c r="B92" s="1">
        <f>+'Modulus based method (square)'!F82</f>
        <v>1.59</v>
      </c>
      <c r="C92" s="1">
        <f>+'Modulus based method (square)'!H82</f>
        <v>1.1328</v>
      </c>
      <c r="D92" s="1">
        <f>+'Modulus based method (square)'!G82</f>
        <v>2.0000000000000018E-2</v>
      </c>
      <c r="E92" s="75">
        <f>+'Modulus based method (square)'!O82</f>
        <v>104.50000000000001</v>
      </c>
      <c r="F92" s="7">
        <f t="shared" si="8"/>
        <v>0.77376352986796415</v>
      </c>
      <c r="G92" s="1">
        <f t="shared" si="9"/>
        <v>261.25000000000006</v>
      </c>
      <c r="H92" s="9">
        <f t="shared" si="7"/>
        <v>5.9235485540131265E-5</v>
      </c>
      <c r="I92" s="76">
        <f t="shared" si="6"/>
        <v>19.526774355969824</v>
      </c>
    </row>
    <row r="93" spans="1:9" x14ac:dyDescent="0.15">
      <c r="A93" s="74"/>
      <c r="B93" s="1">
        <f>+'Modulus based method (square)'!F83</f>
        <v>1.61</v>
      </c>
      <c r="C93" s="1">
        <f>+'Modulus based method (square)'!H83</f>
        <v>1.1528</v>
      </c>
      <c r="D93" s="1">
        <f>+'Modulus based method (square)'!G83</f>
        <v>2.0000000000000018E-2</v>
      </c>
      <c r="E93" s="75">
        <f>+'Modulus based method (square)'!O83</f>
        <v>114</v>
      </c>
      <c r="F93" s="7">
        <f t="shared" si="8"/>
        <v>0.76882629448085349</v>
      </c>
      <c r="G93" s="1">
        <f t="shared" si="9"/>
        <v>285</v>
      </c>
      <c r="H93" s="9">
        <f t="shared" si="7"/>
        <v>5.3952722419709063E-5</v>
      </c>
      <c r="I93" s="76">
        <f t="shared" ref="I93:I156" si="10">+$B$7*$B$8*$B$9*($B$1-$B$11)*H93*1000</f>
        <v>17.785329637691333</v>
      </c>
    </row>
    <row r="94" spans="1:9" x14ac:dyDescent="0.15">
      <c r="A94" s="74"/>
      <c r="B94" s="1">
        <f>+'Modulus based method (square)'!F84</f>
        <v>1.63</v>
      </c>
      <c r="C94" s="1">
        <f>+'Modulus based method (square)'!H84</f>
        <v>1.1727999999999998</v>
      </c>
      <c r="D94" s="1">
        <f>+'Modulus based method (square)'!G84</f>
        <v>1.9999999999999796E-2</v>
      </c>
      <c r="E94" s="75">
        <f>+'Modulus based method (square)'!O84</f>
        <v>123.5</v>
      </c>
      <c r="F94" s="7">
        <f t="shared" si="8"/>
        <v>0.76388905909374316</v>
      </c>
      <c r="G94" s="1">
        <f t="shared" si="9"/>
        <v>308.75</v>
      </c>
      <c r="H94" s="9">
        <f t="shared" si="7"/>
        <v>4.9482692087043584E-5</v>
      </c>
      <c r="I94" s="76">
        <f t="shared" si="10"/>
        <v>16.311799491455513</v>
      </c>
    </row>
    <row r="95" spans="1:9" x14ac:dyDescent="0.15">
      <c r="A95" s="74"/>
      <c r="B95" s="1">
        <f>+'Modulus based method (square)'!F85</f>
        <v>1.65</v>
      </c>
      <c r="C95" s="1">
        <f>+'Modulus based method (square)'!H85</f>
        <v>1.1927999999999999</v>
      </c>
      <c r="D95" s="1">
        <f>+'Modulus based method (square)'!G85</f>
        <v>2.0000000000000018E-2</v>
      </c>
      <c r="E95" s="75">
        <f>+'Modulus based method (square)'!O85</f>
        <v>133</v>
      </c>
      <c r="F95" s="7">
        <f t="shared" si="8"/>
        <v>0.75895182370663261</v>
      </c>
      <c r="G95" s="1">
        <f t="shared" si="9"/>
        <v>332.5</v>
      </c>
      <c r="H95" s="9">
        <f t="shared" si="7"/>
        <v>4.5651237516188467E-5</v>
      </c>
      <c r="I95" s="76">
        <f t="shared" si="10"/>
        <v>15.04877365182514</v>
      </c>
    </row>
    <row r="96" spans="1:9" x14ac:dyDescent="0.15">
      <c r="A96" s="74"/>
      <c r="B96" s="1">
        <f>+'Modulus based method (square)'!F86</f>
        <v>1.67</v>
      </c>
      <c r="C96" s="1">
        <f>+'Modulus based method (square)'!H86</f>
        <v>1.2127999999999999</v>
      </c>
      <c r="D96" s="1">
        <f>+'Modulus based method (square)'!G86</f>
        <v>2.0000000000000018E-2</v>
      </c>
      <c r="E96" s="75">
        <f>+'Modulus based method (square)'!O86</f>
        <v>133</v>
      </c>
      <c r="F96" s="7">
        <f t="shared" si="8"/>
        <v>0.75401458831952195</v>
      </c>
      <c r="G96" s="1">
        <f t="shared" si="9"/>
        <v>332.5</v>
      </c>
      <c r="H96" s="9">
        <f t="shared" si="7"/>
        <v>4.5354260951550231E-5</v>
      </c>
      <c r="I96" s="76">
        <f t="shared" si="10"/>
        <v>14.950876347298562</v>
      </c>
    </row>
    <row r="97" spans="1:9" x14ac:dyDescent="0.15">
      <c r="A97" s="74"/>
      <c r="B97" s="1">
        <f>+'Modulus based method (square)'!F87</f>
        <v>1.69</v>
      </c>
      <c r="C97" s="1">
        <f>+'Modulus based method (square)'!H87</f>
        <v>1.2327999999999999</v>
      </c>
      <c r="D97" s="1">
        <f>+'Modulus based method (square)'!G87</f>
        <v>2.0000000000000018E-2</v>
      </c>
      <c r="E97" s="75">
        <f>+'Modulus based method (square)'!O87</f>
        <v>133</v>
      </c>
      <c r="F97" s="7">
        <f t="shared" si="8"/>
        <v>0.7490773529324114</v>
      </c>
      <c r="G97" s="1">
        <f t="shared" si="9"/>
        <v>332.5</v>
      </c>
      <c r="H97" s="9">
        <f t="shared" ref="H97:H160" si="11">+F97*D97/G97</f>
        <v>4.5057284386912008E-5</v>
      </c>
      <c r="I97" s="76">
        <f t="shared" si="10"/>
        <v>14.85297904277199</v>
      </c>
    </row>
    <row r="98" spans="1:9" x14ac:dyDescent="0.15">
      <c r="A98" s="74"/>
      <c r="B98" s="1">
        <f>+'Modulus based method (square)'!F88</f>
        <v>1.71</v>
      </c>
      <c r="C98" s="1">
        <f>+'Modulus based method (square)'!H88</f>
        <v>1.2527999999999999</v>
      </c>
      <c r="D98" s="1">
        <f>+'Modulus based method (square)'!G88</f>
        <v>2.0000000000000018E-2</v>
      </c>
      <c r="E98" s="75">
        <f>+'Modulus based method (square)'!O88</f>
        <v>133</v>
      </c>
      <c r="F98" s="7">
        <f t="shared" si="8"/>
        <v>0.74414011754530096</v>
      </c>
      <c r="G98" s="1">
        <f t="shared" si="9"/>
        <v>332.5</v>
      </c>
      <c r="H98" s="9">
        <f t="shared" si="11"/>
        <v>4.4760307822273779E-5</v>
      </c>
      <c r="I98" s="76">
        <f t="shared" si="10"/>
        <v>14.755081738245414</v>
      </c>
    </row>
    <row r="99" spans="1:9" x14ac:dyDescent="0.15">
      <c r="A99" s="74"/>
      <c r="B99" s="1">
        <f>+'Modulus based method (square)'!F89</f>
        <v>1.73</v>
      </c>
      <c r="C99" s="1">
        <f>+'Modulus based method (square)'!H89</f>
        <v>1.2727999999999999</v>
      </c>
      <c r="D99" s="1">
        <f>+'Modulus based method (square)'!G89</f>
        <v>2.0000000000000018E-2</v>
      </c>
      <c r="E99" s="75">
        <f>+'Modulus based method (square)'!O89</f>
        <v>133</v>
      </c>
      <c r="F99" s="7">
        <f t="shared" si="8"/>
        <v>0.7392028821581903</v>
      </c>
      <c r="G99" s="1">
        <f t="shared" si="9"/>
        <v>332.5</v>
      </c>
      <c r="H99" s="9">
        <f t="shared" si="11"/>
        <v>4.4463331257635543E-5</v>
      </c>
      <c r="I99" s="76">
        <f t="shared" si="10"/>
        <v>14.657184433718836</v>
      </c>
    </row>
    <row r="100" spans="1:9" x14ac:dyDescent="0.15">
      <c r="A100" s="74"/>
      <c r="B100" s="1">
        <f>+'Modulus based method (square)'!F90</f>
        <v>1.75</v>
      </c>
      <c r="C100" s="1">
        <f>+'Modulus based method (square)'!H90</f>
        <v>1.2927999999999999</v>
      </c>
      <c r="D100" s="1">
        <f>+'Modulus based method (square)'!G90</f>
        <v>2.0000000000000018E-2</v>
      </c>
      <c r="E100" s="75">
        <f>+'Modulus based method (square)'!O90</f>
        <v>142.50000000000003</v>
      </c>
      <c r="F100" s="7">
        <f t="shared" si="8"/>
        <v>0.73426564677107986</v>
      </c>
      <c r="G100" s="1">
        <f t="shared" si="9"/>
        <v>356.25000000000006</v>
      </c>
      <c r="H100" s="9">
        <f t="shared" si="11"/>
        <v>4.1221931046797497E-5</v>
      </c>
      <c r="I100" s="76">
        <f t="shared" si="10"/>
        <v>13.588667987246112</v>
      </c>
    </row>
    <row r="101" spans="1:9" x14ac:dyDescent="0.15">
      <c r="A101" s="74"/>
      <c r="B101" s="1">
        <f>+'Modulus based method (square)'!F91</f>
        <v>1.77</v>
      </c>
      <c r="C101" s="1">
        <f>+'Modulus based method (square)'!H91</f>
        <v>1.3128</v>
      </c>
      <c r="D101" s="1">
        <f>+'Modulus based method (square)'!G91</f>
        <v>2.0000000000000018E-2</v>
      </c>
      <c r="E101" s="75">
        <f>+'Modulus based method (square)'!O91</f>
        <v>152</v>
      </c>
      <c r="F101" s="7">
        <f t="shared" si="8"/>
        <v>0.72932841138396931</v>
      </c>
      <c r="G101" s="1">
        <f t="shared" si="9"/>
        <v>380</v>
      </c>
      <c r="H101" s="9">
        <f t="shared" si="11"/>
        <v>3.8385705862314209E-5</v>
      </c>
      <c r="I101" s="76">
        <f t="shared" si="10"/>
        <v>12.653716096582476</v>
      </c>
    </row>
    <row r="102" spans="1:9" x14ac:dyDescent="0.15">
      <c r="A102" s="74"/>
      <c r="B102" s="1">
        <f>+'Modulus based method (square)'!F92</f>
        <v>1.79</v>
      </c>
      <c r="C102" s="1">
        <f>+'Modulus based method (square)'!H92</f>
        <v>1.3328</v>
      </c>
      <c r="D102" s="1">
        <f>+'Modulus based method (square)'!G92</f>
        <v>2.0000000000000018E-2</v>
      </c>
      <c r="E102" s="75">
        <f>+'Modulus based method (square)'!O92</f>
        <v>152</v>
      </c>
      <c r="F102" s="7">
        <f t="shared" si="8"/>
        <v>0.72439117599685865</v>
      </c>
      <c r="G102" s="1">
        <f t="shared" si="9"/>
        <v>380</v>
      </c>
      <c r="H102" s="9">
        <f t="shared" si="11"/>
        <v>3.8125851368255752E-5</v>
      </c>
      <c r="I102" s="76">
        <f t="shared" si="10"/>
        <v>12.568055955121721</v>
      </c>
    </row>
    <row r="103" spans="1:9" x14ac:dyDescent="0.15">
      <c r="A103" s="74"/>
      <c r="B103" s="1">
        <f>+'Modulus based method (square)'!F93</f>
        <v>1.81</v>
      </c>
      <c r="C103" s="1">
        <f>+'Modulus based method (square)'!H93</f>
        <v>1.3528</v>
      </c>
      <c r="D103" s="1">
        <f>+'Modulus based method (square)'!G93</f>
        <v>2.0000000000000018E-2</v>
      </c>
      <c r="E103" s="75">
        <f>+'Modulus based method (square)'!O93</f>
        <v>161</v>
      </c>
      <c r="F103" s="7">
        <f t="shared" si="8"/>
        <v>0.7194539406097481</v>
      </c>
      <c r="G103" s="1">
        <f t="shared" si="9"/>
        <v>402.5</v>
      </c>
      <c r="H103" s="9">
        <f t="shared" si="11"/>
        <v>3.5749264129676951E-5</v>
      </c>
      <c r="I103" s="76">
        <f t="shared" si="10"/>
        <v>11.784622134636441</v>
      </c>
    </row>
    <row r="104" spans="1:9" x14ac:dyDescent="0.15">
      <c r="A104" s="74"/>
      <c r="B104" s="1">
        <f>+'Modulus based method (square)'!F94</f>
        <v>1.83</v>
      </c>
      <c r="C104" s="1">
        <f>+'Modulus based method (square)'!H94</f>
        <v>1.3728</v>
      </c>
      <c r="D104" s="1">
        <f>+'Modulus based method (square)'!G94</f>
        <v>2.0000000000000018E-2</v>
      </c>
      <c r="E104" s="75">
        <f>+'Modulus based method (square)'!O94</f>
        <v>170</v>
      </c>
      <c r="F104" s="7">
        <f t="shared" si="8"/>
        <v>0.71451670522263766</v>
      </c>
      <c r="G104" s="1">
        <f t="shared" si="9"/>
        <v>425</v>
      </c>
      <c r="H104" s="9">
        <f t="shared" si="11"/>
        <v>3.3624315539888863E-5</v>
      </c>
      <c r="I104" s="76">
        <f t="shared" si="10"/>
        <v>11.084140130437842</v>
      </c>
    </row>
    <row r="105" spans="1:9" x14ac:dyDescent="0.15">
      <c r="A105" s="74"/>
      <c r="B105" s="1">
        <f>+'Modulus based method (square)'!F95</f>
        <v>1.85</v>
      </c>
      <c r="C105" s="1">
        <f>+'Modulus based method (square)'!H95</f>
        <v>1.3928</v>
      </c>
      <c r="D105" s="1">
        <f>+'Modulus based method (square)'!G95</f>
        <v>2.0000000000000018E-2</v>
      </c>
      <c r="E105" s="75">
        <f>+'Modulus based method (square)'!O95</f>
        <v>161</v>
      </c>
      <c r="F105" s="7">
        <f t="shared" si="8"/>
        <v>0.70957946983552711</v>
      </c>
      <c r="G105" s="1">
        <f t="shared" si="9"/>
        <v>402.5</v>
      </c>
      <c r="H105" s="9">
        <f t="shared" si="11"/>
        <v>3.525860719679641E-5</v>
      </c>
      <c r="I105" s="76">
        <f t="shared" si="10"/>
        <v>11.622878761940363</v>
      </c>
    </row>
    <row r="106" spans="1:9" x14ac:dyDescent="0.15">
      <c r="A106" s="74"/>
      <c r="B106" s="1">
        <f>+'Modulus based method (square)'!F96</f>
        <v>1.87</v>
      </c>
      <c r="C106" s="1">
        <f>+'Modulus based method (square)'!H96</f>
        <v>1.4128000000000001</v>
      </c>
      <c r="D106" s="1">
        <f>+'Modulus based method (square)'!G96</f>
        <v>1.9999999999999796E-2</v>
      </c>
      <c r="E106" s="75">
        <f>+'Modulus based method (square)'!O96</f>
        <v>152</v>
      </c>
      <c r="F106" s="7">
        <f t="shared" si="8"/>
        <v>0.70464223444841656</v>
      </c>
      <c r="G106" s="1">
        <f t="shared" si="9"/>
        <v>380</v>
      </c>
      <c r="H106" s="9">
        <f t="shared" si="11"/>
        <v>3.708643339202154E-5</v>
      </c>
      <c r="I106" s="76">
        <f t="shared" si="10"/>
        <v>12.225415389278572</v>
      </c>
    </row>
    <row r="107" spans="1:9" x14ac:dyDescent="0.15">
      <c r="A107" s="74"/>
      <c r="B107" s="1">
        <f>+'Modulus based method (square)'!F97</f>
        <v>1.89</v>
      </c>
      <c r="C107" s="1">
        <f>+'Modulus based method (square)'!H97</f>
        <v>1.4327999999999999</v>
      </c>
      <c r="D107" s="1">
        <f>+'Modulus based method (square)'!G97</f>
        <v>2.0000000000000018E-2</v>
      </c>
      <c r="E107" s="75">
        <f>+'Modulus based method (square)'!O97</f>
        <v>142.50000000000003</v>
      </c>
      <c r="F107" s="7">
        <f t="shared" si="8"/>
        <v>0.69970499906130601</v>
      </c>
      <c r="G107" s="1">
        <f t="shared" si="9"/>
        <v>356.25000000000006</v>
      </c>
      <c r="H107" s="9">
        <f t="shared" si="11"/>
        <v>3.9281684157827734E-5</v>
      </c>
      <c r="I107" s="76">
        <f t="shared" si="10"/>
        <v>12.949072264339152</v>
      </c>
    </row>
    <row r="108" spans="1:9" x14ac:dyDescent="0.15">
      <c r="A108" s="74"/>
      <c r="B108" s="1">
        <f>+'Modulus based method (square)'!F98</f>
        <v>1.91</v>
      </c>
      <c r="C108" s="1">
        <f>+'Modulus based method (square)'!H98</f>
        <v>1.4527999999999999</v>
      </c>
      <c r="D108" s="1">
        <f>+'Modulus based method (square)'!G98</f>
        <v>2.0000000000000018E-2</v>
      </c>
      <c r="E108" s="75">
        <f>+'Modulus based method (square)'!O98</f>
        <v>133</v>
      </c>
      <c r="F108" s="7">
        <f t="shared" si="8"/>
        <v>0.69476776367419546</v>
      </c>
      <c r="G108" s="1">
        <f t="shared" si="9"/>
        <v>332.5</v>
      </c>
      <c r="H108" s="9">
        <f t="shared" si="11"/>
        <v>4.1790542175891495E-5</v>
      </c>
      <c r="I108" s="76">
        <f t="shared" si="10"/>
        <v>13.776108692979662</v>
      </c>
    </row>
    <row r="109" spans="1:9" x14ac:dyDescent="0.15">
      <c r="A109" s="74"/>
      <c r="B109" s="1">
        <f>+'Modulus based method (square)'!F99</f>
        <v>1.93</v>
      </c>
      <c r="C109" s="1">
        <f>+'Modulus based method (square)'!H99</f>
        <v>1.4727999999999999</v>
      </c>
      <c r="D109" s="1">
        <f>+'Modulus based method (square)'!G99</f>
        <v>2.0000000000000018E-2</v>
      </c>
      <c r="E109" s="75">
        <f>+'Modulus based method (square)'!O99</f>
        <v>133</v>
      </c>
      <c r="F109" s="7">
        <f t="shared" si="8"/>
        <v>0.68983052828708502</v>
      </c>
      <c r="G109" s="1">
        <f t="shared" si="9"/>
        <v>332.5</v>
      </c>
      <c r="H109" s="9">
        <f t="shared" si="11"/>
        <v>4.1493565611253272E-5</v>
      </c>
      <c r="I109" s="76">
        <f t="shared" si="10"/>
        <v>13.678211388453088</v>
      </c>
    </row>
    <row r="110" spans="1:9" x14ac:dyDescent="0.15">
      <c r="A110" s="74"/>
      <c r="B110" s="1">
        <f>+'Modulus based method (square)'!F100</f>
        <v>1.95</v>
      </c>
      <c r="C110" s="1">
        <f>+'Modulus based method (square)'!H100</f>
        <v>1.4927999999999999</v>
      </c>
      <c r="D110" s="1">
        <f>+'Modulus based method (square)'!G100</f>
        <v>2.0000000000000018E-2</v>
      </c>
      <c r="E110" s="75">
        <f>+'Modulus based method (square)'!O100</f>
        <v>123.5</v>
      </c>
      <c r="F110" s="7">
        <f t="shared" si="8"/>
        <v>0.68489329289997447</v>
      </c>
      <c r="G110" s="1">
        <f t="shared" si="9"/>
        <v>308.75</v>
      </c>
      <c r="H110" s="9">
        <f t="shared" si="11"/>
        <v>4.4365557434816201E-5</v>
      </c>
      <c r="I110" s="76">
        <f t="shared" si="10"/>
        <v>14.624953628843937</v>
      </c>
    </row>
    <row r="111" spans="1:9" x14ac:dyDescent="0.15">
      <c r="A111" s="74"/>
      <c r="B111" s="1">
        <f>+'Modulus based method (square)'!F101</f>
        <v>1.97</v>
      </c>
      <c r="C111" s="1">
        <f>+'Modulus based method (square)'!H101</f>
        <v>1.5127999999999999</v>
      </c>
      <c r="D111" s="1">
        <f>+'Modulus based method (square)'!G101</f>
        <v>2.0000000000000018E-2</v>
      </c>
      <c r="E111" s="75">
        <f>+'Modulus based method (square)'!O101</f>
        <v>114</v>
      </c>
      <c r="F111" s="7">
        <f t="shared" si="8"/>
        <v>0.67995605751286381</v>
      </c>
      <c r="G111" s="1">
        <f t="shared" si="9"/>
        <v>285</v>
      </c>
      <c r="H111" s="9">
        <f t="shared" si="11"/>
        <v>4.7716214562306272E-5</v>
      </c>
      <c r="I111" s="76">
        <f t="shared" si="10"/>
        <v>15.729486242633255</v>
      </c>
    </row>
    <row r="112" spans="1:9" x14ac:dyDescent="0.15">
      <c r="A112" s="74"/>
      <c r="B112" s="1">
        <f>+'Modulus based method (square)'!F102</f>
        <v>1.99</v>
      </c>
      <c r="C112" s="1">
        <f>+'Modulus based method (square)'!H102</f>
        <v>1.5327999999999999</v>
      </c>
      <c r="D112" s="1">
        <f>+'Modulus based method (square)'!G102</f>
        <v>2.0000000000000018E-2</v>
      </c>
      <c r="E112" s="75">
        <f>+'Modulus based method (square)'!O102</f>
        <v>114</v>
      </c>
      <c r="F112" s="7">
        <f t="shared" si="8"/>
        <v>0.67501882212575326</v>
      </c>
      <c r="G112" s="1">
        <f t="shared" si="9"/>
        <v>285</v>
      </c>
      <c r="H112" s="9">
        <f t="shared" si="11"/>
        <v>4.736974190356167E-5</v>
      </c>
      <c r="I112" s="76">
        <f t="shared" si="10"/>
        <v>15.615272720685585</v>
      </c>
    </row>
    <row r="113" spans="1:9" x14ac:dyDescent="0.15">
      <c r="A113" s="74"/>
      <c r="B113" s="1">
        <f>+'Modulus based method (square)'!F103</f>
        <v>2.0099999999999998</v>
      </c>
      <c r="C113" s="1">
        <f>+'Modulus based method (square)'!H103</f>
        <v>1.5527999999999997</v>
      </c>
      <c r="D113" s="1">
        <f>+'Modulus based method (square)'!G103</f>
        <v>2.0000000000000018E-2</v>
      </c>
      <c r="E113" s="75">
        <f>+'Modulus based method (square)'!O103</f>
        <v>114</v>
      </c>
      <c r="F113" s="7">
        <f t="shared" si="8"/>
        <v>0.67008158673864282</v>
      </c>
      <c r="G113" s="1">
        <f t="shared" si="9"/>
        <v>285</v>
      </c>
      <c r="H113" s="9">
        <f t="shared" si="11"/>
        <v>4.7023269244817082E-5</v>
      </c>
      <c r="I113" s="76">
        <f t="shared" si="10"/>
        <v>15.501059198737918</v>
      </c>
    </row>
    <row r="114" spans="1:9" x14ac:dyDescent="0.15">
      <c r="A114" s="74"/>
      <c r="B114" s="1">
        <f>+'Modulus based method (square)'!F104</f>
        <v>2.0300000000000002</v>
      </c>
      <c r="C114" s="1">
        <f>+'Modulus based method (square)'!H104</f>
        <v>1.5728000000000002</v>
      </c>
      <c r="D114" s="1">
        <f>+'Modulus based method (square)'!G104</f>
        <v>2.0000000000000018E-2</v>
      </c>
      <c r="E114" s="75">
        <f>+'Modulus based method (square)'!O104</f>
        <v>114</v>
      </c>
      <c r="F114" s="7">
        <f t="shared" si="8"/>
        <v>0.66514435135153205</v>
      </c>
      <c r="G114" s="1">
        <f t="shared" si="9"/>
        <v>285</v>
      </c>
      <c r="H114" s="9">
        <f t="shared" si="11"/>
        <v>4.6676796586072466E-5</v>
      </c>
      <c r="I114" s="76">
        <f t="shared" si="10"/>
        <v>15.386845676790241</v>
      </c>
    </row>
    <row r="115" spans="1:9" x14ac:dyDescent="0.15">
      <c r="A115" s="74"/>
      <c r="B115" s="1">
        <f>+'Modulus based method (square)'!F105</f>
        <v>2.0499999999999998</v>
      </c>
      <c r="C115" s="1">
        <f>+'Modulus based method (square)'!H105</f>
        <v>1.5927999999999998</v>
      </c>
      <c r="D115" s="1">
        <f>+'Modulus based method (square)'!G105</f>
        <v>2.0000000000000018E-2</v>
      </c>
      <c r="E115" s="75">
        <f>+'Modulus based method (square)'!O105</f>
        <v>123.5</v>
      </c>
      <c r="F115" s="7">
        <f t="shared" si="8"/>
        <v>0.66020711596442172</v>
      </c>
      <c r="G115" s="1">
        <f t="shared" si="9"/>
        <v>308.75</v>
      </c>
      <c r="H115" s="9">
        <f t="shared" si="11"/>
        <v>4.2766452855994969E-5</v>
      </c>
      <c r="I115" s="76">
        <f t="shared" si="10"/>
        <v>14.097814296777763</v>
      </c>
    </row>
    <row r="116" spans="1:9" x14ac:dyDescent="0.15">
      <c r="A116" s="74"/>
      <c r="B116" s="1">
        <f>+'Modulus based method (square)'!F106</f>
        <v>2.0700000000000003</v>
      </c>
      <c r="C116" s="1">
        <f>+'Modulus based method (square)'!H106</f>
        <v>1.6128000000000002</v>
      </c>
      <c r="D116" s="1">
        <f>+'Modulus based method (square)'!G106</f>
        <v>2.0000000000000018E-2</v>
      </c>
      <c r="E116" s="75">
        <f>+'Modulus based method (square)'!O106</f>
        <v>133</v>
      </c>
      <c r="F116" s="7">
        <f t="shared" si="8"/>
        <v>0.65526988057731117</v>
      </c>
      <c r="G116" s="1">
        <f t="shared" si="9"/>
        <v>332.5</v>
      </c>
      <c r="H116" s="9">
        <f t="shared" si="11"/>
        <v>3.9414729658785668E-5</v>
      </c>
      <c r="I116" s="76">
        <f t="shared" si="10"/>
        <v>12.99293025676706</v>
      </c>
    </row>
    <row r="117" spans="1:9" x14ac:dyDescent="0.15">
      <c r="A117" s="74"/>
      <c r="B117" s="1">
        <f>+'Modulus based method (square)'!F107</f>
        <v>2.09</v>
      </c>
      <c r="C117" s="1">
        <f>+'Modulus based method (square)'!H107</f>
        <v>1.6327999999999998</v>
      </c>
      <c r="D117" s="1">
        <f>+'Modulus based method (square)'!G107</f>
        <v>2.0000000000000018E-2</v>
      </c>
      <c r="E117" s="75">
        <f>+'Modulus based method (square)'!O107</f>
        <v>133</v>
      </c>
      <c r="F117" s="7">
        <f t="shared" si="8"/>
        <v>0.65033264519020051</v>
      </c>
      <c r="G117" s="1">
        <f t="shared" si="9"/>
        <v>332.5</v>
      </c>
      <c r="H117" s="9">
        <f t="shared" si="11"/>
        <v>3.9117753094147432E-5</v>
      </c>
      <c r="I117" s="76">
        <f t="shared" si="10"/>
        <v>12.895032952240481</v>
      </c>
    </row>
    <row r="118" spans="1:9" x14ac:dyDescent="0.15">
      <c r="A118" s="74"/>
      <c r="B118" s="1">
        <f>+'Modulus based method (square)'!F108</f>
        <v>2.1100000000000003</v>
      </c>
      <c r="C118" s="1">
        <f>+'Modulus based method (square)'!H108</f>
        <v>1.6528000000000003</v>
      </c>
      <c r="D118" s="1">
        <f>+'Modulus based method (square)'!G108</f>
        <v>2.0000000000000018E-2</v>
      </c>
      <c r="E118" s="75">
        <f>+'Modulus based method (square)'!O108</f>
        <v>133</v>
      </c>
      <c r="F118" s="7">
        <f t="shared" si="8"/>
        <v>0.64539540980308996</v>
      </c>
      <c r="G118" s="1">
        <f t="shared" si="9"/>
        <v>332.5</v>
      </c>
      <c r="H118" s="9">
        <f t="shared" si="11"/>
        <v>3.8820776529509203E-5</v>
      </c>
      <c r="I118" s="76">
        <f t="shared" si="10"/>
        <v>12.797135647713906</v>
      </c>
    </row>
    <row r="119" spans="1:9" x14ac:dyDescent="0.15">
      <c r="A119" s="74"/>
      <c r="B119" s="1">
        <f>+'Modulus based method (square)'!F109</f>
        <v>2.13</v>
      </c>
      <c r="C119" s="1">
        <f>+'Modulus based method (square)'!H109</f>
        <v>1.6727999999999998</v>
      </c>
      <c r="D119" s="1">
        <f>+'Modulus based method (square)'!G109</f>
        <v>2.0000000000000018E-2</v>
      </c>
      <c r="E119" s="75">
        <f>+'Modulus based method (square)'!O109</f>
        <v>133</v>
      </c>
      <c r="F119" s="7">
        <f t="shared" si="8"/>
        <v>0.64045817441597963</v>
      </c>
      <c r="G119" s="1">
        <f t="shared" si="9"/>
        <v>332.5</v>
      </c>
      <c r="H119" s="9">
        <f t="shared" si="11"/>
        <v>3.8523799964870988E-5</v>
      </c>
      <c r="I119" s="76">
        <f t="shared" si="10"/>
        <v>12.699238343187336</v>
      </c>
    </row>
    <row r="120" spans="1:9" x14ac:dyDescent="0.15">
      <c r="A120" s="74"/>
      <c r="B120" s="1">
        <f>+'Modulus based method (square)'!F110</f>
        <v>2.1500000000000004</v>
      </c>
      <c r="C120" s="1">
        <f>+'Modulus based method (square)'!H110</f>
        <v>1.6928000000000003</v>
      </c>
      <c r="D120" s="1">
        <f>+'Modulus based method (square)'!G110</f>
        <v>2.0000000000000018E-2</v>
      </c>
      <c r="E120" s="75">
        <f>+'Modulus based method (square)'!O110</f>
        <v>133</v>
      </c>
      <c r="F120" s="7">
        <f t="shared" si="8"/>
        <v>0.63552093902886886</v>
      </c>
      <c r="G120" s="1">
        <f t="shared" si="9"/>
        <v>332.5</v>
      </c>
      <c r="H120" s="9">
        <f t="shared" si="11"/>
        <v>3.8226823400232745E-5</v>
      </c>
      <c r="I120" s="76">
        <f t="shared" si="10"/>
        <v>12.601341038660756</v>
      </c>
    </row>
    <row r="121" spans="1:9" x14ac:dyDescent="0.15">
      <c r="A121" s="74"/>
      <c r="B121" s="1">
        <f>+'Modulus based method (square)'!F111</f>
        <v>2.17</v>
      </c>
      <c r="C121" s="1">
        <f>+'Modulus based method (square)'!H111</f>
        <v>1.7127999999999999</v>
      </c>
      <c r="D121" s="1">
        <f>+'Modulus based method (square)'!G111</f>
        <v>2.0000000000000018E-2</v>
      </c>
      <c r="E121" s="75">
        <f>+'Modulus based method (square)'!O111</f>
        <v>133</v>
      </c>
      <c r="F121" s="7">
        <f t="shared" si="8"/>
        <v>0.63058370364175842</v>
      </c>
      <c r="G121" s="1">
        <f t="shared" si="9"/>
        <v>332.5</v>
      </c>
      <c r="H121" s="9">
        <f t="shared" si="11"/>
        <v>3.7929846835594529E-5</v>
      </c>
      <c r="I121" s="76">
        <f t="shared" si="10"/>
        <v>12.503443734134185</v>
      </c>
    </row>
    <row r="122" spans="1:9" x14ac:dyDescent="0.15">
      <c r="A122" s="74"/>
      <c r="B122" s="1">
        <f>+'Modulus based method (square)'!F112</f>
        <v>2.1900000000000004</v>
      </c>
      <c r="C122" s="1">
        <f>+'Modulus based method (square)'!H112</f>
        <v>1.7328000000000003</v>
      </c>
      <c r="D122" s="1">
        <f>+'Modulus based method (square)'!G112</f>
        <v>2.0000000000000018E-2</v>
      </c>
      <c r="E122" s="75">
        <f>+'Modulus based method (square)'!O112</f>
        <v>123.5</v>
      </c>
      <c r="F122" s="7">
        <f t="shared" si="8"/>
        <v>0.62564646825464787</v>
      </c>
      <c r="G122" s="1">
        <f t="shared" si="9"/>
        <v>308.75</v>
      </c>
      <c r="H122" s="9">
        <f t="shared" si="11"/>
        <v>4.0527706445645241E-5</v>
      </c>
      <c r="I122" s="76">
        <f t="shared" si="10"/>
        <v>13.359819231885115</v>
      </c>
    </row>
    <row r="123" spans="1:9" x14ac:dyDescent="0.15">
      <c r="A123" s="74"/>
      <c r="B123" s="1">
        <f>+'Modulus based method (square)'!F113</f>
        <v>2.21</v>
      </c>
      <c r="C123" s="1">
        <f>+'Modulus based method (square)'!H113</f>
        <v>1.7527999999999999</v>
      </c>
      <c r="D123" s="1">
        <f>+'Modulus based method (square)'!G113</f>
        <v>2.0000000000000018E-2</v>
      </c>
      <c r="E123" s="75">
        <f>+'Modulus based method (square)'!O113</f>
        <v>114</v>
      </c>
      <c r="F123" s="7">
        <f t="shared" si="8"/>
        <v>0.62070923286753732</v>
      </c>
      <c r="G123" s="1">
        <f t="shared" si="9"/>
        <v>285</v>
      </c>
      <c r="H123" s="9">
        <f t="shared" si="11"/>
        <v>4.3558542657371077E-5</v>
      </c>
      <c r="I123" s="76">
        <f t="shared" si="10"/>
        <v>14.358923979261204</v>
      </c>
    </row>
    <row r="124" spans="1:9" x14ac:dyDescent="0.15">
      <c r="A124" s="74"/>
      <c r="B124" s="1">
        <f>+'Modulus based method (square)'!F114</f>
        <v>2.2300000000000004</v>
      </c>
      <c r="C124" s="1">
        <f>+'Modulus based method (square)'!H114</f>
        <v>1.7728000000000004</v>
      </c>
      <c r="D124" s="1">
        <f>+'Modulus based method (square)'!G114</f>
        <v>2.0000000000000018E-2</v>
      </c>
      <c r="E124" s="75">
        <f>+'Modulus based method (square)'!O114</f>
        <v>57</v>
      </c>
      <c r="F124" s="7">
        <f t="shared" si="8"/>
        <v>0.61577199748042666</v>
      </c>
      <c r="G124" s="1">
        <f t="shared" si="9"/>
        <v>142.5</v>
      </c>
      <c r="H124" s="9">
        <f t="shared" si="11"/>
        <v>8.6424139997252938E-5</v>
      </c>
      <c r="I124" s="76">
        <f t="shared" si="10"/>
        <v>28.489420914627061</v>
      </c>
    </row>
    <row r="125" spans="1:9" x14ac:dyDescent="0.15">
      <c r="A125" s="74"/>
      <c r="B125" s="1">
        <f>+'Modulus based method (square)'!F115</f>
        <v>2.25</v>
      </c>
      <c r="C125" s="1">
        <f>+'Modulus based method (square)'!H115</f>
        <v>1.7927999999999999</v>
      </c>
      <c r="D125" s="1">
        <f>+'Modulus based method (square)'!G115</f>
        <v>1.9999999999999574E-2</v>
      </c>
      <c r="E125" s="75">
        <f>+'Modulus based method (square)'!O115</f>
        <v>47.5</v>
      </c>
      <c r="F125" s="7">
        <f t="shared" si="8"/>
        <v>0.61083476209331633</v>
      </c>
      <c r="G125" s="1">
        <f t="shared" si="9"/>
        <v>118.75</v>
      </c>
      <c r="H125" s="9">
        <f t="shared" si="11"/>
        <v>1.0287743361571424E-4</v>
      </c>
      <c r="I125" s="76">
        <f t="shared" si="10"/>
        <v>33.91319264487732</v>
      </c>
    </row>
    <row r="126" spans="1:9" x14ac:dyDescent="0.15">
      <c r="A126" s="74"/>
      <c r="B126" s="1">
        <f>+'Modulus based method (square)'!F116</f>
        <v>2.2699999999999996</v>
      </c>
      <c r="C126" s="1">
        <f>+'Modulus based method (square)'!H116</f>
        <v>1.8127999999999995</v>
      </c>
      <c r="D126" s="1">
        <f>+'Modulus based method (square)'!G116</f>
        <v>2.0000000000000018E-2</v>
      </c>
      <c r="E126" s="75">
        <f>+'Modulus based method (square)'!O116</f>
        <v>95</v>
      </c>
      <c r="F126" s="7">
        <f t="shared" si="8"/>
        <v>0.60589752670620578</v>
      </c>
      <c r="G126" s="1">
        <f t="shared" si="9"/>
        <v>237.5</v>
      </c>
      <c r="H126" s="9">
        <f t="shared" si="11"/>
        <v>5.1022949617364737E-5</v>
      </c>
      <c r="I126" s="76">
        <f t="shared" si="10"/>
        <v>16.819540096101832</v>
      </c>
    </row>
    <row r="127" spans="1:9" x14ac:dyDescent="0.15">
      <c r="A127" s="74"/>
      <c r="B127" s="1">
        <f>+'Modulus based method (square)'!F117</f>
        <v>2.29</v>
      </c>
      <c r="C127" s="1">
        <f>+'Modulus based method (square)'!H117</f>
        <v>1.8328</v>
      </c>
      <c r="D127" s="1">
        <f>+'Modulus based method (square)'!G117</f>
        <v>2.0000000000000018E-2</v>
      </c>
      <c r="E127" s="75">
        <f>+'Modulus based method (square)'!O117</f>
        <v>95</v>
      </c>
      <c r="F127" s="7">
        <f t="shared" si="8"/>
        <v>0.60096029131909512</v>
      </c>
      <c r="G127" s="1">
        <f t="shared" si="9"/>
        <v>237.5</v>
      </c>
      <c r="H127" s="9">
        <f t="shared" si="11"/>
        <v>5.0607182426871208E-5</v>
      </c>
      <c r="I127" s="76">
        <f t="shared" si="10"/>
        <v>16.682483869764624</v>
      </c>
    </row>
    <row r="128" spans="1:9" x14ac:dyDescent="0.15">
      <c r="A128" s="74"/>
      <c r="B128" s="1">
        <f>+'Modulus based method (square)'!F118</f>
        <v>2.3099999999999996</v>
      </c>
      <c r="C128" s="1">
        <f>+'Modulus based method (square)'!H118</f>
        <v>1.8527999999999996</v>
      </c>
      <c r="D128" s="1">
        <f>+'Modulus based method (square)'!G118</f>
        <v>2.0000000000000018E-2</v>
      </c>
      <c r="E128" s="75">
        <f>+'Modulus based method (square)'!O118</f>
        <v>95</v>
      </c>
      <c r="F128" s="7">
        <f t="shared" si="8"/>
        <v>0.59602305593198479</v>
      </c>
      <c r="G128" s="1">
        <f t="shared" si="9"/>
        <v>237.5</v>
      </c>
      <c r="H128" s="9">
        <f t="shared" si="11"/>
        <v>5.0191415236377706E-5</v>
      </c>
      <c r="I128" s="76">
        <f t="shared" si="10"/>
        <v>16.545427643427423</v>
      </c>
    </row>
    <row r="129" spans="1:9" x14ac:dyDescent="0.15">
      <c r="A129" s="74"/>
      <c r="B129" s="1">
        <f>+'Modulus based method (square)'!F119</f>
        <v>2.33</v>
      </c>
      <c r="C129" s="1">
        <f>+'Modulus based method (square)'!H119</f>
        <v>1.8728</v>
      </c>
      <c r="D129" s="1">
        <f>+'Modulus based method (square)'!G119</f>
        <v>2.0000000000000018E-2</v>
      </c>
      <c r="E129" s="75">
        <f>+'Modulus based method (square)'!O119</f>
        <v>104.50000000000001</v>
      </c>
      <c r="F129" s="7">
        <f t="shared" si="8"/>
        <v>0.59108582054487402</v>
      </c>
      <c r="G129" s="1">
        <f t="shared" si="9"/>
        <v>261.25000000000006</v>
      </c>
      <c r="H129" s="9">
        <f t="shared" si="11"/>
        <v>4.5250589132621968E-5</v>
      </c>
      <c r="I129" s="76">
        <f t="shared" si="10"/>
        <v>14.916701288263827</v>
      </c>
    </row>
    <row r="130" spans="1:9" x14ac:dyDescent="0.15">
      <c r="A130" s="74"/>
      <c r="B130" s="1">
        <f>+'Modulus based method (square)'!F120</f>
        <v>2.3499999999999996</v>
      </c>
      <c r="C130" s="1">
        <f>+'Modulus based method (square)'!H120</f>
        <v>1.8927999999999996</v>
      </c>
      <c r="D130" s="1">
        <f>+'Modulus based method (square)'!G120</f>
        <v>2.0000000000000018E-2</v>
      </c>
      <c r="E130" s="75">
        <f>+'Modulus based method (square)'!O120</f>
        <v>114</v>
      </c>
      <c r="F130" s="7">
        <f t="shared" si="8"/>
        <v>0.58614858515776358</v>
      </c>
      <c r="G130" s="1">
        <f t="shared" si="9"/>
        <v>285</v>
      </c>
      <c r="H130" s="9">
        <f t="shared" si="11"/>
        <v>4.1133234046158885E-5</v>
      </c>
      <c r="I130" s="76">
        <f t="shared" si="10"/>
        <v>13.559429325627509</v>
      </c>
    </row>
    <row r="131" spans="1:9" x14ac:dyDescent="0.15">
      <c r="A131" s="74"/>
      <c r="B131" s="1">
        <f>+'Modulus based method (square)'!F121</f>
        <v>2.37</v>
      </c>
      <c r="C131" s="1">
        <f>+'Modulus based method (square)'!H121</f>
        <v>1.9128000000000001</v>
      </c>
      <c r="D131" s="1">
        <f>+'Modulus based method (square)'!G121</f>
        <v>2.0000000000000018E-2</v>
      </c>
      <c r="E131" s="75">
        <f>+'Modulus based method (square)'!O121</f>
        <v>114</v>
      </c>
      <c r="F131" s="7">
        <f t="shared" si="8"/>
        <v>0.58121134977065303</v>
      </c>
      <c r="G131" s="1">
        <f t="shared" si="9"/>
        <v>285</v>
      </c>
      <c r="H131" s="9">
        <f t="shared" si="11"/>
        <v>4.0786761387414283E-5</v>
      </c>
      <c r="I131" s="76">
        <f t="shared" si="10"/>
        <v>13.445215803679838</v>
      </c>
    </row>
    <row r="132" spans="1:9" x14ac:dyDescent="0.15">
      <c r="A132" s="74"/>
      <c r="B132" s="1">
        <f>+'Modulus based method (square)'!F122</f>
        <v>2.3899999999999997</v>
      </c>
      <c r="C132" s="1">
        <f>+'Modulus based method (square)'!H122</f>
        <v>1.9327999999999996</v>
      </c>
      <c r="D132" s="1">
        <f>+'Modulus based method (square)'!G122</f>
        <v>2.0000000000000018E-2</v>
      </c>
      <c r="E132" s="75">
        <f>+'Modulus based method (square)'!O122</f>
        <v>114</v>
      </c>
      <c r="F132" s="7">
        <f t="shared" si="8"/>
        <v>0.57627411438354248</v>
      </c>
      <c r="G132" s="1">
        <f t="shared" si="9"/>
        <v>285</v>
      </c>
      <c r="H132" s="9">
        <f t="shared" si="11"/>
        <v>4.0440288728669682E-5</v>
      </c>
      <c r="I132" s="76">
        <f t="shared" si="10"/>
        <v>13.331002281732165</v>
      </c>
    </row>
    <row r="133" spans="1:9" x14ac:dyDescent="0.15">
      <c r="A133" s="74"/>
      <c r="B133" s="1">
        <f>+'Modulus based method (square)'!F123</f>
        <v>2.41</v>
      </c>
      <c r="C133" s="1">
        <f>+'Modulus based method (square)'!H123</f>
        <v>1.9528000000000001</v>
      </c>
      <c r="D133" s="1">
        <f>+'Modulus based method (square)'!G123</f>
        <v>2.0000000000000018E-2</v>
      </c>
      <c r="E133" s="75">
        <f>+'Modulus based method (square)'!O123</f>
        <v>114</v>
      </c>
      <c r="F133" s="7">
        <f t="shared" si="8"/>
        <v>0.57133687899643182</v>
      </c>
      <c r="G133" s="1">
        <f t="shared" si="9"/>
        <v>285</v>
      </c>
      <c r="H133" s="9">
        <f t="shared" si="11"/>
        <v>4.0093816069925073E-5</v>
      </c>
      <c r="I133" s="76">
        <f t="shared" si="10"/>
        <v>13.216788759784492</v>
      </c>
    </row>
    <row r="134" spans="1:9" x14ac:dyDescent="0.15">
      <c r="A134" s="74"/>
      <c r="B134" s="1">
        <f>+'Modulus based method (square)'!F124</f>
        <v>2.4299999999999997</v>
      </c>
      <c r="C134" s="1">
        <f>+'Modulus based method (square)'!H124</f>
        <v>1.9727999999999997</v>
      </c>
      <c r="D134" s="1">
        <f>+'Modulus based method (square)'!G124</f>
        <v>2.0000000000000018E-2</v>
      </c>
      <c r="E134" s="75">
        <f>+'Modulus based method (square)'!O124</f>
        <v>114</v>
      </c>
      <c r="F134" s="7">
        <f t="shared" si="8"/>
        <v>0.56639964360932149</v>
      </c>
      <c r="G134" s="1">
        <f t="shared" si="9"/>
        <v>285</v>
      </c>
      <c r="H134" s="9">
        <f t="shared" si="11"/>
        <v>3.9747343411180491E-5</v>
      </c>
      <c r="I134" s="76">
        <f t="shared" si="10"/>
        <v>13.102575237836827</v>
      </c>
    </row>
    <row r="135" spans="1:9" x14ac:dyDescent="0.15">
      <c r="A135" s="74"/>
      <c r="B135" s="1">
        <f>+'Modulus based method (square)'!F125</f>
        <v>2.4500000000000002</v>
      </c>
      <c r="C135" s="1">
        <f>+'Modulus based method (square)'!H125</f>
        <v>1.9928000000000001</v>
      </c>
      <c r="D135" s="1">
        <f>+'Modulus based method (square)'!G125</f>
        <v>2.0000000000000018E-2</v>
      </c>
      <c r="E135" s="75">
        <f>+'Modulus based method (square)'!O125</f>
        <v>114</v>
      </c>
      <c r="F135" s="7">
        <f t="shared" si="8"/>
        <v>0.56146240822221072</v>
      </c>
      <c r="G135" s="1">
        <f t="shared" si="9"/>
        <v>285</v>
      </c>
      <c r="H135" s="9">
        <f t="shared" si="11"/>
        <v>3.9400870752435876E-5</v>
      </c>
      <c r="I135" s="76">
        <f t="shared" si="10"/>
        <v>12.98836171588915</v>
      </c>
    </row>
    <row r="136" spans="1:9" x14ac:dyDescent="0.15">
      <c r="A136" s="74"/>
      <c r="B136" s="1">
        <f>+'Modulus based method (square)'!F126</f>
        <v>2.4699999999999998</v>
      </c>
      <c r="C136" s="1">
        <f>+'Modulus based method (square)'!H126</f>
        <v>2.0127999999999999</v>
      </c>
      <c r="D136" s="1">
        <f>+'Modulus based method (square)'!G126</f>
        <v>2.0000000000000018E-2</v>
      </c>
      <c r="E136" s="75">
        <f>+'Modulus based method (square)'!O126</f>
        <v>114</v>
      </c>
      <c r="F136" s="7">
        <f t="shared" si="8"/>
        <v>0.55652517283510028</v>
      </c>
      <c r="G136" s="1">
        <f t="shared" si="9"/>
        <v>285</v>
      </c>
      <c r="H136" s="9">
        <f t="shared" si="11"/>
        <v>3.9054398093691281E-5</v>
      </c>
      <c r="I136" s="76">
        <f t="shared" si="10"/>
        <v>12.874148193941481</v>
      </c>
    </row>
    <row r="137" spans="1:9" x14ac:dyDescent="0.15">
      <c r="A137" s="74"/>
      <c r="B137" s="1">
        <f>+'Modulus based method (square)'!F127</f>
        <v>2.4900000000000002</v>
      </c>
      <c r="C137" s="1">
        <f>+'Modulus based method (square)'!H127</f>
        <v>2.0328000000000004</v>
      </c>
      <c r="D137" s="1">
        <f>+'Modulus based method (square)'!G127</f>
        <v>2.0000000000000018E-2</v>
      </c>
      <c r="E137" s="75">
        <f>+'Modulus based method (square)'!O127</f>
        <v>123.5</v>
      </c>
      <c r="F137" s="7">
        <f t="shared" si="8"/>
        <v>0.55158793744798973</v>
      </c>
      <c r="G137" s="1">
        <f t="shared" si="9"/>
        <v>308.75</v>
      </c>
      <c r="H137" s="9">
        <f t="shared" si="11"/>
        <v>3.5730392709181551E-5</v>
      </c>
      <c r="I137" s="76">
        <f t="shared" si="10"/>
        <v>11.778401235686593</v>
      </c>
    </row>
    <row r="138" spans="1:9" x14ac:dyDescent="0.15">
      <c r="A138" s="74"/>
      <c r="B138" s="1">
        <f>+'Modulus based method (square)'!F128</f>
        <v>2.5099999999999998</v>
      </c>
      <c r="C138" s="1">
        <f>+'Modulus based method (square)'!H128</f>
        <v>2.0528</v>
      </c>
      <c r="D138" s="1">
        <f>+'Modulus based method (square)'!G128</f>
        <v>2.0000000000000018E-2</v>
      </c>
      <c r="E138" s="75">
        <f>+'Modulus based method (square)'!O128</f>
        <v>133</v>
      </c>
      <c r="F138" s="7">
        <f t="shared" si="8"/>
        <v>0.54665070206087907</v>
      </c>
      <c r="G138" s="1">
        <f t="shared" si="9"/>
        <v>332.5</v>
      </c>
      <c r="H138" s="9">
        <f t="shared" si="11"/>
        <v>3.2881245236744634E-5</v>
      </c>
      <c r="I138" s="76">
        <f t="shared" si="10"/>
        <v>10.839189557182401</v>
      </c>
    </row>
    <row r="139" spans="1:9" x14ac:dyDescent="0.15">
      <c r="A139" s="74"/>
      <c r="B139" s="1">
        <f>+'Modulus based method (square)'!F129</f>
        <v>2.5300000000000002</v>
      </c>
      <c r="C139" s="1">
        <f>+'Modulus based method (square)'!H129</f>
        <v>2.0728000000000004</v>
      </c>
      <c r="D139" s="1">
        <f>+'Modulus based method (square)'!G129</f>
        <v>2.0000000000000018E-2</v>
      </c>
      <c r="E139" s="75">
        <f>+'Modulus based method (square)'!O129</f>
        <v>133</v>
      </c>
      <c r="F139" s="7">
        <f t="shared" si="8"/>
        <v>0.54171346667376852</v>
      </c>
      <c r="G139" s="1">
        <f t="shared" si="9"/>
        <v>332.5</v>
      </c>
      <c r="H139" s="9">
        <f t="shared" si="11"/>
        <v>3.2584268672106405E-5</v>
      </c>
      <c r="I139" s="76">
        <f t="shared" si="10"/>
        <v>10.741292252655827</v>
      </c>
    </row>
    <row r="140" spans="1:9" x14ac:dyDescent="0.15">
      <c r="A140" s="74"/>
      <c r="B140" s="1">
        <f>+'Modulus based method (square)'!F130</f>
        <v>2.5499999999999998</v>
      </c>
      <c r="C140" s="1">
        <f>+'Modulus based method (square)'!H130</f>
        <v>2.0928</v>
      </c>
      <c r="D140" s="1">
        <f>+'Modulus based method (square)'!G130</f>
        <v>2.0000000000000018E-2</v>
      </c>
      <c r="E140" s="75">
        <f>+'Modulus based method (square)'!O130</f>
        <v>133</v>
      </c>
      <c r="F140" s="7">
        <f t="shared" si="8"/>
        <v>0.53677623128665819</v>
      </c>
      <c r="G140" s="1">
        <f t="shared" si="9"/>
        <v>332.5</v>
      </c>
      <c r="H140" s="9">
        <f t="shared" si="11"/>
        <v>3.2287292107468189E-5</v>
      </c>
      <c r="I140" s="76">
        <f t="shared" si="10"/>
        <v>10.643394948129256</v>
      </c>
    </row>
    <row r="141" spans="1:9" x14ac:dyDescent="0.15">
      <c r="A141" s="74"/>
      <c r="B141" s="1">
        <f>+'Modulus based method (square)'!F131</f>
        <v>2.5700000000000003</v>
      </c>
      <c r="C141" s="1">
        <f>+'Modulus based method (square)'!H131</f>
        <v>2.1128000000000005</v>
      </c>
      <c r="D141" s="1">
        <f>+'Modulus based method (square)'!G131</f>
        <v>2.0000000000000018E-2</v>
      </c>
      <c r="E141" s="75">
        <f>+'Modulus based method (square)'!O131</f>
        <v>123.5</v>
      </c>
      <c r="F141" s="7">
        <f t="shared" si="8"/>
        <v>0.53183899589954742</v>
      </c>
      <c r="G141" s="1">
        <f t="shared" si="9"/>
        <v>308.75</v>
      </c>
      <c r="H141" s="9">
        <f t="shared" si="11"/>
        <v>3.445110904612456E-5</v>
      </c>
      <c r="I141" s="76">
        <f t="shared" si="10"/>
        <v>11.35668977003365</v>
      </c>
    </row>
    <row r="142" spans="1:9" x14ac:dyDescent="0.15">
      <c r="A142" s="74"/>
      <c r="B142" s="1">
        <f>+'Modulus based method (square)'!F132</f>
        <v>2.59</v>
      </c>
      <c r="C142" s="1">
        <f>+'Modulus based method (square)'!H132</f>
        <v>2.1328</v>
      </c>
      <c r="D142" s="1">
        <f>+'Modulus based method (square)'!G132</f>
        <v>2.0000000000000018E-2</v>
      </c>
      <c r="E142" s="75">
        <f>+'Modulus based method (square)'!O132</f>
        <v>123.5</v>
      </c>
      <c r="F142" s="7">
        <f t="shared" ref="F142:F188" si="12">IF(C142=0,0,IF(IF(C142&lt;$B$4/2,0.1+C142/$B$4*(2*$J$1-0.2),2/3*$J$1*(2-C142/$B$4))&lt;0,0,IF(C142&lt;$B$4/2,0.1+C142/$B$4*(2*$J$1-0.2),2/3*$J$1*(2-C142/$B$4))))</f>
        <v>0.52690176051243698</v>
      </c>
      <c r="G142" s="1">
        <f t="shared" si="9"/>
        <v>308.75</v>
      </c>
      <c r="H142" s="9">
        <f t="shared" si="11"/>
        <v>3.4131288130360319E-5</v>
      </c>
      <c r="I142" s="76">
        <f t="shared" si="10"/>
        <v>11.251261903620419</v>
      </c>
    </row>
    <row r="143" spans="1:9" x14ac:dyDescent="0.15">
      <c r="A143" s="74"/>
      <c r="B143" s="1">
        <f>+'Modulus based method (square)'!F133</f>
        <v>2.6100000000000003</v>
      </c>
      <c r="C143" s="1">
        <f>+'Modulus based method (square)'!H133</f>
        <v>2.1528000000000005</v>
      </c>
      <c r="D143" s="1">
        <f>+'Modulus based method (square)'!G133</f>
        <v>2.0000000000000018E-2</v>
      </c>
      <c r="E143" s="75">
        <f>+'Modulus based method (square)'!O133</f>
        <v>142.50000000000003</v>
      </c>
      <c r="F143" s="7">
        <f t="shared" si="12"/>
        <v>0.52196452512532643</v>
      </c>
      <c r="G143" s="1">
        <f t="shared" si="9"/>
        <v>356.25000000000006</v>
      </c>
      <c r="H143" s="9">
        <f t="shared" si="11"/>
        <v>2.930327158598326E-5</v>
      </c>
      <c r="I143" s="76">
        <f t="shared" si="10"/>
        <v>9.6597228322462243</v>
      </c>
    </row>
    <row r="144" spans="1:9" x14ac:dyDescent="0.15">
      <c r="A144" s="74"/>
      <c r="B144" s="1">
        <f>+'Modulus based method (square)'!F134</f>
        <v>2.63</v>
      </c>
      <c r="C144" s="1">
        <f>+'Modulus based method (square)'!H134</f>
        <v>2.1728000000000001</v>
      </c>
      <c r="D144" s="1">
        <f>+'Modulus based method (square)'!G134</f>
        <v>2.0000000000000018E-2</v>
      </c>
      <c r="E144" s="75">
        <f>+'Modulus based method (square)'!O134</f>
        <v>152</v>
      </c>
      <c r="F144" s="7">
        <f t="shared" si="12"/>
        <v>0.51702728973821588</v>
      </c>
      <c r="G144" s="1">
        <f t="shared" si="9"/>
        <v>380</v>
      </c>
      <c r="H144" s="9">
        <f t="shared" si="11"/>
        <v>2.721196261780086E-5</v>
      </c>
      <c r="I144" s="76">
        <f t="shared" si="10"/>
        <v>8.9703300137700843</v>
      </c>
    </row>
    <row r="145" spans="1:9" x14ac:dyDescent="0.15">
      <c r="A145" s="74"/>
      <c r="B145" s="1">
        <f>+'Modulus based method (square)'!F135</f>
        <v>2.6500000000000004</v>
      </c>
      <c r="C145" s="1">
        <f>+'Modulus based method (square)'!H135</f>
        <v>2.1928000000000005</v>
      </c>
      <c r="D145" s="1">
        <f>+'Modulus based method (square)'!G135</f>
        <v>2.0000000000000018E-2</v>
      </c>
      <c r="E145" s="75">
        <f>+'Modulus based method (square)'!O135</f>
        <v>152</v>
      </c>
      <c r="F145" s="7">
        <f t="shared" si="12"/>
        <v>0.51209005435110522</v>
      </c>
      <c r="G145" s="1">
        <f t="shared" si="9"/>
        <v>380</v>
      </c>
      <c r="H145" s="9">
        <f t="shared" si="11"/>
        <v>2.6952108123742404E-5</v>
      </c>
      <c r="I145" s="76">
        <f t="shared" si="10"/>
        <v>8.8846698723093294</v>
      </c>
    </row>
    <row r="146" spans="1:9" x14ac:dyDescent="0.15">
      <c r="A146" s="74"/>
      <c r="B146" s="1">
        <f>+'Modulus based method (square)'!F136</f>
        <v>2.67</v>
      </c>
      <c r="C146" s="1">
        <f>+'Modulus based method (square)'!H136</f>
        <v>2.2128000000000001</v>
      </c>
      <c r="D146" s="1">
        <f>+'Modulus based method (square)'!G136</f>
        <v>2.0000000000000018E-2</v>
      </c>
      <c r="E146" s="75">
        <f>+'Modulus based method (square)'!O136</f>
        <v>152</v>
      </c>
      <c r="F146" s="7">
        <f t="shared" si="12"/>
        <v>0.50715281896399489</v>
      </c>
      <c r="G146" s="1">
        <f t="shared" si="9"/>
        <v>380</v>
      </c>
      <c r="H146" s="9">
        <f t="shared" si="11"/>
        <v>2.6692253629683964E-5</v>
      </c>
      <c r="I146" s="76">
        <f t="shared" si="10"/>
        <v>8.799009730848578</v>
      </c>
    </row>
    <row r="147" spans="1:9" x14ac:dyDescent="0.15">
      <c r="A147" s="74"/>
      <c r="B147" s="1">
        <f>+'Modulus based method (square)'!F137</f>
        <v>2.6900000000000004</v>
      </c>
      <c r="C147" s="1">
        <f>+'Modulus based method (square)'!H137</f>
        <v>2.2328000000000006</v>
      </c>
      <c r="D147" s="1">
        <f>+'Modulus based method (square)'!G137</f>
        <v>2.0000000000000018E-2</v>
      </c>
      <c r="E147" s="75">
        <f>+'Modulus based method (square)'!O137</f>
        <v>152</v>
      </c>
      <c r="F147" s="7">
        <f t="shared" si="12"/>
        <v>0.50221558357688412</v>
      </c>
      <c r="G147" s="1">
        <f t="shared" ref="G147:G188" si="13">2.5*E147</f>
        <v>380</v>
      </c>
      <c r="H147" s="9">
        <f t="shared" si="11"/>
        <v>2.6432399135625505E-5</v>
      </c>
      <c r="I147" s="76">
        <f t="shared" si="10"/>
        <v>8.7133495893878212</v>
      </c>
    </row>
    <row r="148" spans="1:9" x14ac:dyDescent="0.15">
      <c r="A148" s="74"/>
      <c r="B148" s="1">
        <f>+'Modulus based method (square)'!F138</f>
        <v>2.71</v>
      </c>
      <c r="C148" s="1">
        <f>+'Modulus based method (square)'!H138</f>
        <v>2.2528000000000001</v>
      </c>
      <c r="D148" s="1">
        <f>+'Modulus based method (square)'!G138</f>
        <v>2.0000000000000018E-2</v>
      </c>
      <c r="E148" s="75">
        <f>+'Modulus based method (square)'!O138</f>
        <v>152</v>
      </c>
      <c r="F148" s="7">
        <f t="shared" si="12"/>
        <v>0.49727834818977368</v>
      </c>
      <c r="G148" s="1">
        <f t="shared" si="13"/>
        <v>380</v>
      </c>
      <c r="H148" s="9">
        <f t="shared" si="11"/>
        <v>2.6172544641567058E-5</v>
      </c>
      <c r="I148" s="76">
        <f t="shared" si="10"/>
        <v>8.6276894479270698</v>
      </c>
    </row>
    <row r="149" spans="1:9" x14ac:dyDescent="0.15">
      <c r="A149" s="74"/>
      <c r="B149" s="1">
        <f>+'Modulus based method (square)'!F139</f>
        <v>2.7300000000000004</v>
      </c>
      <c r="C149" s="1">
        <f>+'Modulus based method (square)'!H139</f>
        <v>2.2728000000000006</v>
      </c>
      <c r="D149" s="1">
        <f>+'Modulus based method (square)'!G139</f>
        <v>2.0000000000000018E-2</v>
      </c>
      <c r="E149" s="75">
        <f>+'Modulus based method (square)'!O139</f>
        <v>142.50000000000003</v>
      </c>
      <c r="F149" s="7">
        <f t="shared" si="12"/>
        <v>0.49234111280266313</v>
      </c>
      <c r="G149" s="1">
        <f t="shared" si="13"/>
        <v>356.25000000000006</v>
      </c>
      <c r="H149" s="9">
        <f t="shared" si="11"/>
        <v>2.7640202824009174E-5</v>
      </c>
      <c r="I149" s="76">
        <f t="shared" si="10"/>
        <v>9.1114979268974015</v>
      </c>
    </row>
    <row r="150" spans="1:9" x14ac:dyDescent="0.15">
      <c r="A150" s="74"/>
      <c r="B150" s="1">
        <f>+'Modulus based method (square)'!F140</f>
        <v>2.75</v>
      </c>
      <c r="C150" s="1">
        <f>+'Modulus based method (square)'!H140</f>
        <v>2.2928000000000002</v>
      </c>
      <c r="D150" s="1">
        <f>+'Modulus based method (square)'!G140</f>
        <v>1.9999999999999574E-2</v>
      </c>
      <c r="E150" s="75">
        <f>+'Modulus based method (square)'!O140</f>
        <v>133</v>
      </c>
      <c r="F150" s="7">
        <f t="shared" si="12"/>
        <v>0.48740387741555263</v>
      </c>
      <c r="G150" s="1">
        <f t="shared" si="13"/>
        <v>332.5</v>
      </c>
      <c r="H150" s="9">
        <f t="shared" si="11"/>
        <v>2.9317526461085251E-5</v>
      </c>
      <c r="I150" s="76">
        <f t="shared" si="10"/>
        <v>9.6644219028632889</v>
      </c>
    </row>
    <row r="151" spans="1:9" x14ac:dyDescent="0.15">
      <c r="A151" s="74"/>
      <c r="B151" s="1">
        <f>+'Modulus based method (square)'!F141</f>
        <v>2.7699999999999996</v>
      </c>
      <c r="C151" s="1">
        <f>+'Modulus based method (square)'!H141</f>
        <v>2.3127999999999997</v>
      </c>
      <c r="D151" s="1">
        <f>+'Modulus based method (square)'!G141</f>
        <v>2.0000000000000018E-2</v>
      </c>
      <c r="E151" s="75">
        <f>+'Modulus based method (square)'!O141</f>
        <v>133</v>
      </c>
      <c r="F151" s="7">
        <f t="shared" si="12"/>
        <v>0.48246664202844214</v>
      </c>
      <c r="G151" s="1">
        <f t="shared" si="13"/>
        <v>332.5</v>
      </c>
      <c r="H151" s="9">
        <f t="shared" si="11"/>
        <v>2.9020549896447672E-5</v>
      </c>
      <c r="I151" s="76">
        <f t="shared" si="10"/>
        <v>9.566524598336926</v>
      </c>
    </row>
    <row r="152" spans="1:9" x14ac:dyDescent="0.15">
      <c r="A152" s="74"/>
      <c r="B152" s="1">
        <f>+'Modulus based method (square)'!F142</f>
        <v>2.79</v>
      </c>
      <c r="C152" s="1">
        <f>+'Modulus based method (square)'!H142</f>
        <v>2.3328000000000002</v>
      </c>
      <c r="D152" s="1">
        <f>+'Modulus based method (square)'!G142</f>
        <v>2.0000000000000018E-2</v>
      </c>
      <c r="E152" s="75">
        <f>+'Modulus based method (square)'!O142</f>
        <v>123.5</v>
      </c>
      <c r="F152" s="7">
        <f t="shared" si="12"/>
        <v>0.47752940664133159</v>
      </c>
      <c r="G152" s="1">
        <f t="shared" si="13"/>
        <v>308.75</v>
      </c>
      <c r="H152" s="9">
        <f t="shared" si="11"/>
        <v>3.0933078972717868E-5</v>
      </c>
      <c r="I152" s="76">
        <f t="shared" si="10"/>
        <v>10.196983239488073</v>
      </c>
    </row>
    <row r="153" spans="1:9" x14ac:dyDescent="0.15">
      <c r="A153" s="74"/>
      <c r="B153" s="1">
        <f>+'Modulus based method (square)'!F143</f>
        <v>2.8099999999999996</v>
      </c>
      <c r="C153" s="1">
        <f>+'Modulus based method (square)'!H143</f>
        <v>2.3527999999999998</v>
      </c>
      <c r="D153" s="1">
        <f>+'Modulus based method (square)'!G143</f>
        <v>2.0000000000000018E-2</v>
      </c>
      <c r="E153" s="75">
        <f>+'Modulus based method (square)'!O143</f>
        <v>114</v>
      </c>
      <c r="F153" s="7">
        <f t="shared" si="12"/>
        <v>0.47259217125422109</v>
      </c>
      <c r="G153" s="1">
        <f t="shared" si="13"/>
        <v>285</v>
      </c>
      <c r="H153" s="9">
        <f t="shared" si="11"/>
        <v>3.3164362895033091E-5</v>
      </c>
      <c r="I153" s="76">
        <f t="shared" si="10"/>
        <v>10.932518320831075</v>
      </c>
    </row>
    <row r="154" spans="1:9" x14ac:dyDescent="0.15">
      <c r="A154" s="74"/>
      <c r="B154" s="1">
        <f>+'Modulus based method (square)'!F144</f>
        <v>2.83</v>
      </c>
      <c r="C154" s="1">
        <f>+'Modulus based method (square)'!H144</f>
        <v>2.3728000000000002</v>
      </c>
      <c r="D154" s="1">
        <f>+'Modulus based method (square)'!G144</f>
        <v>2.0000000000000018E-2</v>
      </c>
      <c r="E154" s="75">
        <f>+'Modulus based method (square)'!O144</f>
        <v>114</v>
      </c>
      <c r="F154" s="7">
        <f t="shared" si="12"/>
        <v>0.46765493586711049</v>
      </c>
      <c r="G154" s="1">
        <f t="shared" si="13"/>
        <v>285</v>
      </c>
      <c r="H154" s="9">
        <f t="shared" si="11"/>
        <v>3.2817890236288483E-5</v>
      </c>
      <c r="I154" s="76">
        <f t="shared" si="10"/>
        <v>10.818304798883402</v>
      </c>
    </row>
    <row r="155" spans="1:9" x14ac:dyDescent="0.15">
      <c r="A155" s="74"/>
      <c r="B155" s="1">
        <f>+'Modulus based method (square)'!F145</f>
        <v>2.8499999999999996</v>
      </c>
      <c r="C155" s="1">
        <f>+'Modulus based method (square)'!H145</f>
        <v>2.3927999999999998</v>
      </c>
      <c r="D155" s="1">
        <f>+'Modulus based method (square)'!G145</f>
        <v>2.0000000000000018E-2</v>
      </c>
      <c r="E155" s="75">
        <f>+'Modulus based method (square)'!O145</f>
        <v>104.50000000000001</v>
      </c>
      <c r="F155" s="7">
        <f t="shared" si="12"/>
        <v>0.46271770048000005</v>
      </c>
      <c r="G155" s="1">
        <f t="shared" si="13"/>
        <v>261.25000000000006</v>
      </c>
      <c r="H155" s="9">
        <f t="shared" si="11"/>
        <v>3.5423364630047872E-5</v>
      </c>
      <c r="I155" s="76">
        <f t="shared" si="10"/>
        <v>11.677190483929886</v>
      </c>
    </row>
    <row r="156" spans="1:9" x14ac:dyDescent="0.15">
      <c r="A156" s="74"/>
      <c r="B156" s="1">
        <f>+'Modulus based method (square)'!F146</f>
        <v>2.87</v>
      </c>
      <c r="C156" s="1">
        <f>+'Modulus based method (square)'!H146</f>
        <v>2.4128000000000003</v>
      </c>
      <c r="D156" s="1">
        <f>+'Modulus based method (square)'!G146</f>
        <v>2.0000000000000018E-2</v>
      </c>
      <c r="E156" s="75">
        <f>+'Modulus based method (square)'!O146</f>
        <v>95</v>
      </c>
      <c r="F156" s="7">
        <f t="shared" si="12"/>
        <v>0.45778046509288933</v>
      </c>
      <c r="G156" s="1">
        <f t="shared" si="13"/>
        <v>237.5</v>
      </c>
      <c r="H156" s="9">
        <f t="shared" si="11"/>
        <v>3.8549933902559134E-5</v>
      </c>
      <c r="I156" s="76">
        <f t="shared" si="10"/>
        <v>12.707853305985669</v>
      </c>
    </row>
    <row r="157" spans="1:9" x14ac:dyDescent="0.15">
      <c r="A157" s="74"/>
      <c r="B157" s="1">
        <f>+'Modulus based method (square)'!F147</f>
        <v>2.8899999999999997</v>
      </c>
      <c r="C157" s="1">
        <f>+'Modulus based method (square)'!H147</f>
        <v>2.4327999999999999</v>
      </c>
      <c r="D157" s="1">
        <f>+'Modulus based method (square)'!G147</f>
        <v>2.0000000000000018E-2</v>
      </c>
      <c r="E157" s="75">
        <f>+'Modulus based method (square)'!O147</f>
        <v>95</v>
      </c>
      <c r="F157" s="7">
        <f t="shared" si="12"/>
        <v>0.45284322970577895</v>
      </c>
      <c r="G157" s="1">
        <f t="shared" si="13"/>
        <v>237.5</v>
      </c>
      <c r="H157" s="9">
        <f t="shared" si="11"/>
        <v>3.8134166712065632E-5</v>
      </c>
      <c r="I157" s="76">
        <f t="shared" ref="I157:I188" si="14">+$B$7*$B$8*$B$9*($B$1-$B$11)*H157*1000</f>
        <v>12.570797079648468</v>
      </c>
    </row>
    <row r="158" spans="1:9" x14ac:dyDescent="0.15">
      <c r="A158" s="74"/>
      <c r="B158" s="1">
        <f>+'Modulus based method (square)'!F148</f>
        <v>2.91</v>
      </c>
      <c r="C158" s="1">
        <f>+'Modulus based method (square)'!H148</f>
        <v>2.4528000000000003</v>
      </c>
      <c r="D158" s="1">
        <f>+'Modulus based method (square)'!G148</f>
        <v>2.0000000000000018E-2</v>
      </c>
      <c r="E158" s="75">
        <f>+'Modulus based method (square)'!O148</f>
        <v>95</v>
      </c>
      <c r="F158" s="7">
        <f t="shared" si="12"/>
        <v>0.44790599431866829</v>
      </c>
      <c r="G158" s="1">
        <f t="shared" si="13"/>
        <v>237.5</v>
      </c>
      <c r="H158" s="9">
        <f t="shared" si="11"/>
        <v>3.7718399521572103E-5</v>
      </c>
      <c r="I158" s="76">
        <f t="shared" si="14"/>
        <v>12.43374085331126</v>
      </c>
    </row>
    <row r="159" spans="1:9" x14ac:dyDescent="0.15">
      <c r="A159" s="74"/>
      <c r="B159" s="1">
        <f>+'Modulus based method (square)'!F149</f>
        <v>2.9299999999999997</v>
      </c>
      <c r="C159" s="1">
        <f>+'Modulus based method (square)'!H149</f>
        <v>2.4727999999999999</v>
      </c>
      <c r="D159" s="1">
        <f>+'Modulus based method (square)'!G149</f>
        <v>2.0000000000000018E-2</v>
      </c>
      <c r="E159" s="75">
        <f>+'Modulus based method (square)'!O149</f>
        <v>104.50000000000001</v>
      </c>
      <c r="F159" s="7">
        <f t="shared" si="12"/>
        <v>0.44296875893155779</v>
      </c>
      <c r="G159" s="1">
        <f t="shared" si="13"/>
        <v>261.25000000000006</v>
      </c>
      <c r="H159" s="9">
        <f t="shared" si="11"/>
        <v>3.3911483937344158E-5</v>
      </c>
      <c r="I159" s="76">
        <f t="shared" si="14"/>
        <v>11.178804206340049</v>
      </c>
    </row>
    <row r="160" spans="1:9" x14ac:dyDescent="0.15">
      <c r="A160" s="74"/>
      <c r="B160" s="1">
        <f>+'Modulus based method (square)'!F150</f>
        <v>2.95</v>
      </c>
      <c r="C160" s="1">
        <f>+'Modulus based method (square)'!H150</f>
        <v>2.4928000000000003</v>
      </c>
      <c r="D160" s="1">
        <f>+'Modulus based method (square)'!G150</f>
        <v>2.0000000000000018E-2</v>
      </c>
      <c r="E160" s="75">
        <f>+'Modulus based method (square)'!O150</f>
        <v>114</v>
      </c>
      <c r="F160" s="7">
        <f t="shared" si="12"/>
        <v>0.43803152354444719</v>
      </c>
      <c r="G160" s="1">
        <f t="shared" si="13"/>
        <v>285</v>
      </c>
      <c r="H160" s="9">
        <f t="shared" si="11"/>
        <v>3.0739054283820879E-5</v>
      </c>
      <c r="I160" s="76">
        <f t="shared" si="14"/>
        <v>10.133023667197373</v>
      </c>
    </row>
    <row r="161" spans="1:9" x14ac:dyDescent="0.15">
      <c r="A161" s="74"/>
      <c r="B161" s="1">
        <f>+'Modulus based method (square)'!F151</f>
        <v>2.9699999999999998</v>
      </c>
      <c r="C161" s="1">
        <f>+'Modulus based method (square)'!H151</f>
        <v>2.5127999999999999</v>
      </c>
      <c r="D161" s="1">
        <f>+'Modulus based method (square)'!G151</f>
        <v>2.0000000000000018E-2</v>
      </c>
      <c r="E161" s="75">
        <f>+'Modulus based method (square)'!O151</f>
        <v>114</v>
      </c>
      <c r="F161" s="7">
        <f t="shared" si="12"/>
        <v>0.43309428815733675</v>
      </c>
      <c r="G161" s="1">
        <f t="shared" si="13"/>
        <v>285</v>
      </c>
      <c r="H161" s="9">
        <f t="shared" ref="H161:H188" si="15">+F161*D161/G161</f>
        <v>3.039258162507629E-5</v>
      </c>
      <c r="I161" s="76">
        <f t="shared" si="14"/>
        <v>10.018810145249706</v>
      </c>
    </row>
    <row r="162" spans="1:9" x14ac:dyDescent="0.15">
      <c r="A162" s="74"/>
      <c r="B162" s="1">
        <f>+'Modulus based method (square)'!F152</f>
        <v>2.99</v>
      </c>
      <c r="C162" s="1">
        <f>+'Modulus based method (square)'!H152</f>
        <v>2.5328000000000004</v>
      </c>
      <c r="D162" s="1">
        <f>+'Modulus based method (square)'!G152</f>
        <v>2.0000000000000018E-2</v>
      </c>
      <c r="E162" s="75">
        <f>+'Modulus based method (square)'!O152</f>
        <v>114</v>
      </c>
      <c r="F162" s="7">
        <f t="shared" si="12"/>
        <v>0.42815705277022603</v>
      </c>
      <c r="G162" s="1">
        <f t="shared" si="13"/>
        <v>285</v>
      </c>
      <c r="H162" s="9">
        <f t="shared" si="15"/>
        <v>3.0046108966331679E-5</v>
      </c>
      <c r="I162" s="76">
        <f t="shared" si="14"/>
        <v>9.9045966233020302</v>
      </c>
    </row>
    <row r="163" spans="1:9" x14ac:dyDescent="0.15">
      <c r="A163" s="74"/>
      <c r="B163" s="1">
        <f>+'Modulus based method (square)'!F153</f>
        <v>3.01</v>
      </c>
      <c r="C163" s="1">
        <f>+'Modulus based method (square)'!H153</f>
        <v>2.5528</v>
      </c>
      <c r="D163" s="1">
        <f>+'Modulus based method (square)'!G153</f>
        <v>2.0000000000000018E-2</v>
      </c>
      <c r="E163" s="75">
        <f>+'Modulus based method (square)'!O153</f>
        <v>123.5</v>
      </c>
      <c r="F163" s="7">
        <f t="shared" si="12"/>
        <v>0.4232198173831157</v>
      </c>
      <c r="G163" s="1">
        <f t="shared" si="13"/>
        <v>308.75</v>
      </c>
      <c r="H163" s="9">
        <f t="shared" si="15"/>
        <v>2.7415048899311162E-5</v>
      </c>
      <c r="I163" s="76">
        <f t="shared" si="14"/>
        <v>9.0372767089424908</v>
      </c>
    </row>
    <row r="164" spans="1:9" x14ac:dyDescent="0.15">
      <c r="A164" s="74"/>
      <c r="B164" s="1">
        <f>+'Modulus based method (square)'!F154</f>
        <v>3.0300000000000002</v>
      </c>
      <c r="C164" s="1">
        <f>+'Modulus based method (square)'!H154</f>
        <v>2.5728000000000004</v>
      </c>
      <c r="D164" s="1">
        <f>+'Modulus based method (square)'!G154</f>
        <v>2.0000000000000018E-2</v>
      </c>
      <c r="E164" s="75">
        <f>+'Modulus based method (square)'!O154</f>
        <v>123.5</v>
      </c>
      <c r="F164" s="7">
        <f t="shared" si="12"/>
        <v>0.41828258199600499</v>
      </c>
      <c r="G164" s="1">
        <f t="shared" si="13"/>
        <v>308.75</v>
      </c>
      <c r="H164" s="9">
        <f t="shared" si="15"/>
        <v>2.7095227983546904E-5</v>
      </c>
      <c r="I164" s="76">
        <f t="shared" si="14"/>
        <v>8.9318488425292504</v>
      </c>
    </row>
    <row r="165" spans="1:9" x14ac:dyDescent="0.15">
      <c r="A165" s="74"/>
      <c r="B165" s="1">
        <f>+'Modulus based method (square)'!F155</f>
        <v>3.05</v>
      </c>
      <c r="C165" s="1">
        <f>+'Modulus based method (square)'!H155</f>
        <v>2.5928</v>
      </c>
      <c r="D165" s="1">
        <f>+'Modulus based method (square)'!G155</f>
        <v>2.0000000000000018E-2</v>
      </c>
      <c r="E165" s="75">
        <f>+'Modulus based method (square)'!O155</f>
        <v>114</v>
      </c>
      <c r="F165" s="7">
        <f t="shared" si="12"/>
        <v>0.41334534660889449</v>
      </c>
      <c r="G165" s="1">
        <f t="shared" si="13"/>
        <v>285</v>
      </c>
      <c r="H165" s="9">
        <f t="shared" si="15"/>
        <v>2.9006690990097883E-5</v>
      </c>
      <c r="I165" s="76">
        <f t="shared" si="14"/>
        <v>9.5619560574590192</v>
      </c>
    </row>
    <row r="166" spans="1:9" x14ac:dyDescent="0.15">
      <c r="A166" s="74"/>
      <c r="B166" s="1">
        <f>+'Modulus based method (square)'!F156</f>
        <v>3.0700000000000003</v>
      </c>
      <c r="C166" s="1">
        <f>+'Modulus based method (square)'!H156</f>
        <v>2.6128000000000005</v>
      </c>
      <c r="D166" s="1">
        <f>+'Modulus based method (square)'!G156</f>
        <v>2.0000000000000018E-2</v>
      </c>
      <c r="E166" s="75">
        <f>+'Modulus based method (square)'!O156</f>
        <v>114</v>
      </c>
      <c r="F166" s="7">
        <f t="shared" si="12"/>
        <v>0.40840811122178389</v>
      </c>
      <c r="G166" s="1">
        <f t="shared" si="13"/>
        <v>285</v>
      </c>
      <c r="H166" s="9">
        <f t="shared" si="15"/>
        <v>2.8660218331353282E-5</v>
      </c>
      <c r="I166" s="76">
        <f t="shared" si="14"/>
        <v>9.4477425355113471</v>
      </c>
    </row>
    <row r="167" spans="1:9" x14ac:dyDescent="0.15">
      <c r="A167" s="74"/>
      <c r="B167" s="1">
        <f>+'Modulus based method (square)'!F157</f>
        <v>3.09</v>
      </c>
      <c r="C167" s="1">
        <f>+'Modulus based method (square)'!H157</f>
        <v>2.6328</v>
      </c>
      <c r="D167" s="1">
        <f>+'Modulus based method (square)'!G157</f>
        <v>2.0000000000000018E-2</v>
      </c>
      <c r="E167" s="75">
        <f>+'Modulus based method (square)'!O157</f>
        <v>114</v>
      </c>
      <c r="F167" s="7">
        <f t="shared" si="12"/>
        <v>0.40347087583467345</v>
      </c>
      <c r="G167" s="1">
        <f t="shared" si="13"/>
        <v>285</v>
      </c>
      <c r="H167" s="9">
        <f t="shared" si="15"/>
        <v>2.831374567260869E-5</v>
      </c>
      <c r="I167" s="76">
        <f t="shared" si="14"/>
        <v>9.3335290135636786</v>
      </c>
    </row>
    <row r="168" spans="1:9" x14ac:dyDescent="0.15">
      <c r="A168" s="74"/>
      <c r="B168" s="1">
        <f>+'Modulus based method (square)'!F158</f>
        <v>3.1100000000000003</v>
      </c>
      <c r="C168" s="1">
        <f>+'Modulus based method (square)'!H158</f>
        <v>2.6528000000000005</v>
      </c>
      <c r="D168" s="1">
        <f>+'Modulus based method (square)'!G158</f>
        <v>2.0000000000000018E-2</v>
      </c>
      <c r="E168" s="75">
        <f>+'Modulus based method (square)'!O158</f>
        <v>114</v>
      </c>
      <c r="F168" s="7">
        <f t="shared" si="12"/>
        <v>0.39853364044756284</v>
      </c>
      <c r="G168" s="1">
        <f t="shared" si="13"/>
        <v>285</v>
      </c>
      <c r="H168" s="9">
        <f t="shared" si="15"/>
        <v>2.7967273013864081E-5</v>
      </c>
      <c r="I168" s="76">
        <f t="shared" si="14"/>
        <v>9.2193154916160029</v>
      </c>
    </row>
    <row r="169" spans="1:9" x14ac:dyDescent="0.15">
      <c r="A169" s="74"/>
      <c r="B169" s="1">
        <f>+'Modulus based method (square)'!F159</f>
        <v>3.13</v>
      </c>
      <c r="C169" s="1">
        <f>+'Modulus based method (square)'!H159</f>
        <v>2.6728000000000001</v>
      </c>
      <c r="D169" s="1">
        <f>+'Modulus based method (square)'!G159</f>
        <v>2.0000000000000018E-2</v>
      </c>
      <c r="E169" s="75">
        <f>+'Modulus based method (square)'!O159</f>
        <v>123.5</v>
      </c>
      <c r="F169" s="7">
        <f t="shared" si="12"/>
        <v>0.3935964050604524</v>
      </c>
      <c r="G169" s="1">
        <f t="shared" si="13"/>
        <v>308.75</v>
      </c>
      <c r="H169" s="9">
        <f t="shared" si="15"/>
        <v>2.5496123404725686E-5</v>
      </c>
      <c r="I169" s="76">
        <f t="shared" si="14"/>
        <v>8.4047095104630802</v>
      </c>
    </row>
    <row r="170" spans="1:9" x14ac:dyDescent="0.15">
      <c r="A170" s="74"/>
      <c r="B170" s="1">
        <f>+'Modulus based method (square)'!F160</f>
        <v>3.1500000000000004</v>
      </c>
      <c r="C170" s="1">
        <f>+'Modulus based method (square)'!H160</f>
        <v>2.6928000000000005</v>
      </c>
      <c r="D170" s="1">
        <f>+'Modulus based method (square)'!G160</f>
        <v>2.0000000000000018E-2</v>
      </c>
      <c r="E170" s="75">
        <f>+'Modulus based method (square)'!O160</f>
        <v>123.5</v>
      </c>
      <c r="F170" s="7">
        <f t="shared" si="12"/>
        <v>0.38865916967334169</v>
      </c>
      <c r="G170" s="1">
        <f t="shared" si="13"/>
        <v>308.75</v>
      </c>
      <c r="H170" s="9">
        <f t="shared" si="15"/>
        <v>2.5176302488961428E-5</v>
      </c>
      <c r="I170" s="76">
        <f t="shared" si="14"/>
        <v>8.2992816440498416</v>
      </c>
    </row>
    <row r="171" spans="1:9" x14ac:dyDescent="0.15">
      <c r="A171" s="74"/>
      <c r="B171" s="1">
        <f>+'Modulus based method (square)'!F161</f>
        <v>3.17</v>
      </c>
      <c r="C171" s="1">
        <f>+'Modulus based method (square)'!H161</f>
        <v>2.7128000000000001</v>
      </c>
      <c r="D171" s="1">
        <f>+'Modulus based method (square)'!G161</f>
        <v>2.0000000000000018E-2</v>
      </c>
      <c r="E171" s="75">
        <f>+'Modulus based method (square)'!O161</f>
        <v>114</v>
      </c>
      <c r="F171" s="7">
        <f t="shared" si="12"/>
        <v>0.3837219342862313</v>
      </c>
      <c r="G171" s="1">
        <f t="shared" si="13"/>
        <v>285</v>
      </c>
      <c r="H171" s="9">
        <f t="shared" si="15"/>
        <v>2.6927855037630289E-5</v>
      </c>
      <c r="I171" s="76">
        <f t="shared" si="14"/>
        <v>8.8766749257729938</v>
      </c>
    </row>
    <row r="172" spans="1:9" x14ac:dyDescent="0.15">
      <c r="A172" s="74"/>
      <c r="B172" s="1">
        <f>+'Modulus based method (square)'!F162</f>
        <v>3.1900000000000004</v>
      </c>
      <c r="C172" s="1">
        <f>+'Modulus based method (square)'!H162</f>
        <v>2.7328000000000006</v>
      </c>
      <c r="D172" s="1">
        <f>+'Modulus based method (square)'!G162</f>
        <v>2.0000000000000018E-2</v>
      </c>
      <c r="E172" s="75">
        <f>+'Modulus based method (square)'!O162</f>
        <v>123.5</v>
      </c>
      <c r="F172" s="7">
        <f t="shared" si="12"/>
        <v>0.37878469889912059</v>
      </c>
      <c r="G172" s="1">
        <f t="shared" si="13"/>
        <v>308.75</v>
      </c>
      <c r="H172" s="9">
        <f t="shared" si="15"/>
        <v>2.4536660657432935E-5</v>
      </c>
      <c r="I172" s="76">
        <f t="shared" si="14"/>
        <v>8.0884259112233732</v>
      </c>
    </row>
    <row r="173" spans="1:9" x14ac:dyDescent="0.15">
      <c r="A173" s="74"/>
      <c r="B173" s="1">
        <f>+'Modulus based method (square)'!F163</f>
        <v>3.21</v>
      </c>
      <c r="C173" s="1">
        <f>+'Modulus based method (square)'!H163</f>
        <v>2.7528000000000001</v>
      </c>
      <c r="D173" s="1">
        <f>+'Modulus based method (square)'!G163</f>
        <v>2.0000000000000018E-2</v>
      </c>
      <c r="E173" s="75">
        <f>+'Modulus based method (square)'!O163</f>
        <v>133</v>
      </c>
      <c r="F173" s="7">
        <f t="shared" si="12"/>
        <v>0.37384746351201015</v>
      </c>
      <c r="G173" s="1">
        <f t="shared" si="13"/>
        <v>332.5</v>
      </c>
      <c r="H173" s="9">
        <f t="shared" si="15"/>
        <v>2.2487065474406645E-5</v>
      </c>
      <c r="I173" s="76">
        <f t="shared" si="14"/>
        <v>7.4127838987522718</v>
      </c>
    </row>
    <row r="174" spans="1:9" x14ac:dyDescent="0.15">
      <c r="A174" s="74"/>
      <c r="B174" s="1">
        <f>+'Modulus based method (square)'!F164</f>
        <v>3.2300000000000004</v>
      </c>
      <c r="C174" s="1">
        <f>+'Modulus based method (square)'!H164</f>
        <v>2.7728000000000006</v>
      </c>
      <c r="D174" s="1">
        <f>+'Modulus based method (square)'!G164</f>
        <v>2.0000000000000018E-2</v>
      </c>
      <c r="E174" s="75">
        <f>+'Modulus based method (square)'!O164</f>
        <v>123.5</v>
      </c>
      <c r="F174" s="7">
        <f t="shared" si="12"/>
        <v>0.36891022812489954</v>
      </c>
      <c r="G174" s="1">
        <f t="shared" si="13"/>
        <v>308.75</v>
      </c>
      <c r="H174" s="9">
        <f t="shared" si="15"/>
        <v>2.3897018825904443E-5</v>
      </c>
      <c r="I174" s="76">
        <f t="shared" si="14"/>
        <v>7.8775701783969021</v>
      </c>
    </row>
    <row r="175" spans="1:9" x14ac:dyDescent="0.15">
      <c r="A175" s="74"/>
      <c r="B175" s="1">
        <f>+'Modulus based method (square)'!F165</f>
        <v>3.25</v>
      </c>
      <c r="C175" s="1">
        <f>+'Modulus based method (square)'!H165</f>
        <v>2.7928000000000002</v>
      </c>
      <c r="D175" s="1">
        <f>+'Modulus based method (square)'!G165</f>
        <v>1.9999999999999574E-2</v>
      </c>
      <c r="E175" s="75">
        <f>+'Modulus based method (square)'!O165</f>
        <v>123.5</v>
      </c>
      <c r="F175" s="7">
        <f t="shared" si="12"/>
        <v>0.3639729927377891</v>
      </c>
      <c r="G175" s="1">
        <f t="shared" si="13"/>
        <v>308.75</v>
      </c>
      <c r="H175" s="9">
        <f t="shared" si="15"/>
        <v>2.357719791013968E-5</v>
      </c>
      <c r="I175" s="76">
        <f t="shared" si="14"/>
        <v>7.7721423119834965</v>
      </c>
    </row>
    <row r="176" spans="1:9" x14ac:dyDescent="0.15">
      <c r="A176" s="74"/>
      <c r="B176" s="1">
        <f>+'Modulus based method (square)'!F166</f>
        <v>3.2699999999999996</v>
      </c>
      <c r="C176" s="1">
        <f>+'Modulus based method (square)'!H166</f>
        <v>2.8127999999999997</v>
      </c>
      <c r="D176" s="1">
        <f>+'Modulus based method (square)'!G166</f>
        <v>2.0000000000000018E-2</v>
      </c>
      <c r="E176" s="75">
        <f>+'Modulus based method (square)'!O166</f>
        <v>123.5</v>
      </c>
      <c r="F176" s="7">
        <f t="shared" si="12"/>
        <v>0.35903575735067861</v>
      </c>
      <c r="G176" s="1">
        <f t="shared" si="13"/>
        <v>308.75</v>
      </c>
      <c r="H176" s="9">
        <f t="shared" si="15"/>
        <v>2.3257376994375961E-5</v>
      </c>
      <c r="I176" s="76">
        <f t="shared" si="14"/>
        <v>7.6667144455704355</v>
      </c>
    </row>
    <row r="177" spans="1:9" x14ac:dyDescent="0.15">
      <c r="A177" s="74"/>
      <c r="B177" s="1">
        <f>+'Modulus based method (square)'!F167</f>
        <v>3.29</v>
      </c>
      <c r="C177" s="1">
        <f>+'Modulus based method (square)'!H167</f>
        <v>2.8328000000000002</v>
      </c>
      <c r="D177" s="1">
        <f>+'Modulus based method (square)'!G167</f>
        <v>2.0000000000000018E-2</v>
      </c>
      <c r="E177" s="75">
        <f>+'Modulus based method (square)'!O167</f>
        <v>114</v>
      </c>
      <c r="F177" s="7">
        <f t="shared" si="12"/>
        <v>0.354098521963568</v>
      </c>
      <c r="G177" s="1">
        <f t="shared" si="13"/>
        <v>285</v>
      </c>
      <c r="H177" s="9">
        <f t="shared" si="15"/>
        <v>2.4849019085162689E-5</v>
      </c>
      <c r="I177" s="76">
        <f t="shared" si="14"/>
        <v>8.1913937940869666</v>
      </c>
    </row>
    <row r="178" spans="1:9" x14ac:dyDescent="0.15">
      <c r="A178" s="74"/>
      <c r="B178" s="1">
        <f>+'Modulus based method (square)'!F168</f>
        <v>3.3099999999999996</v>
      </c>
      <c r="C178" s="1">
        <f>+'Modulus based method (square)'!H168</f>
        <v>2.8527999999999998</v>
      </c>
      <c r="D178" s="1">
        <f>+'Modulus based method (square)'!G168</f>
        <v>2.0000000000000018E-2</v>
      </c>
      <c r="E178" s="75">
        <f>+'Modulus based method (square)'!O168</f>
        <v>114</v>
      </c>
      <c r="F178" s="7">
        <f t="shared" si="12"/>
        <v>0.34916128657645756</v>
      </c>
      <c r="G178" s="1">
        <f t="shared" si="13"/>
        <v>285</v>
      </c>
      <c r="H178" s="9">
        <f t="shared" si="15"/>
        <v>2.4502546426418097E-5</v>
      </c>
      <c r="I178" s="76">
        <f t="shared" si="14"/>
        <v>8.077180272139298</v>
      </c>
    </row>
    <row r="179" spans="1:9" x14ac:dyDescent="0.15">
      <c r="A179" s="74"/>
      <c r="B179" s="1">
        <f>+'Modulus based method (square)'!F169</f>
        <v>3.33</v>
      </c>
      <c r="C179" s="1">
        <f>+'Modulus based method (square)'!H169</f>
        <v>2.8728000000000002</v>
      </c>
      <c r="D179" s="1">
        <f>+'Modulus based method (square)'!G169</f>
        <v>2.0000000000000018E-2</v>
      </c>
      <c r="E179" s="75">
        <f>+'Modulus based method (square)'!O169</f>
        <v>123.5</v>
      </c>
      <c r="F179" s="7">
        <f t="shared" si="12"/>
        <v>0.34422405118934696</v>
      </c>
      <c r="G179" s="1">
        <f t="shared" si="13"/>
        <v>308.75</v>
      </c>
      <c r="H179" s="9">
        <f t="shared" si="15"/>
        <v>2.2297914247083224E-5</v>
      </c>
      <c r="I179" s="76">
        <f t="shared" si="14"/>
        <v>7.350430846330732</v>
      </c>
    </row>
    <row r="180" spans="1:9" x14ac:dyDescent="0.15">
      <c r="A180" s="74"/>
      <c r="B180" s="1">
        <f>+'Modulus based method (square)'!F170</f>
        <v>3.3499999999999996</v>
      </c>
      <c r="C180" s="1">
        <f>+'Modulus based method (square)'!H170</f>
        <v>2.8927999999999998</v>
      </c>
      <c r="D180" s="1">
        <f>+'Modulus based method (square)'!G170</f>
        <v>2.0000000000000018E-2</v>
      </c>
      <c r="E180" s="75">
        <f>+'Modulus based method (square)'!O170</f>
        <v>133</v>
      </c>
      <c r="F180" s="7">
        <f t="shared" si="12"/>
        <v>0.33928681580223646</v>
      </c>
      <c r="G180" s="1">
        <f t="shared" si="13"/>
        <v>332.5</v>
      </c>
      <c r="H180" s="9">
        <f t="shared" si="15"/>
        <v>2.0408229521939054E-5</v>
      </c>
      <c r="I180" s="76">
        <f t="shared" si="14"/>
        <v>6.7275027670662482</v>
      </c>
    </row>
    <row r="181" spans="1:9" x14ac:dyDescent="0.15">
      <c r="A181" s="74"/>
      <c r="B181" s="1">
        <f>+'Modulus based method (square)'!F171</f>
        <v>3.37</v>
      </c>
      <c r="C181" s="1">
        <f>+'Modulus based method (square)'!H171</f>
        <v>2.9128000000000003</v>
      </c>
      <c r="D181" s="1">
        <f>+'Modulus based method (square)'!G171</f>
        <v>2.0000000000000018E-2</v>
      </c>
      <c r="E181" s="75">
        <f>+'Modulus based method (square)'!O171</f>
        <v>133</v>
      </c>
      <c r="F181" s="7">
        <f t="shared" si="12"/>
        <v>0.3343495804151258</v>
      </c>
      <c r="G181" s="1">
        <f t="shared" si="13"/>
        <v>332.5</v>
      </c>
      <c r="H181" s="9">
        <f t="shared" si="15"/>
        <v>2.0111252957300818E-5</v>
      </c>
      <c r="I181" s="76">
        <f t="shared" si="14"/>
        <v>6.6296054625396703</v>
      </c>
    </row>
    <row r="182" spans="1:9" x14ac:dyDescent="0.15">
      <c r="A182" s="74"/>
      <c r="B182" s="1">
        <f>+'Modulus based method (square)'!F172</f>
        <v>3.3899999999999997</v>
      </c>
      <c r="C182" s="1">
        <f>+'Modulus based method (square)'!H172</f>
        <v>2.9327999999999999</v>
      </c>
      <c r="D182" s="1">
        <f>+'Modulus based method (square)'!G172</f>
        <v>2.0000000000000018E-2</v>
      </c>
      <c r="E182" s="75">
        <f>+'Modulus based method (square)'!O172</f>
        <v>133</v>
      </c>
      <c r="F182" s="7">
        <f t="shared" si="12"/>
        <v>0.32941234502801542</v>
      </c>
      <c r="G182" s="1">
        <f t="shared" si="13"/>
        <v>332.5</v>
      </c>
      <c r="H182" s="9">
        <f t="shared" si="15"/>
        <v>1.9814276392662599E-5</v>
      </c>
      <c r="I182" s="76">
        <f t="shared" si="14"/>
        <v>6.5317081580130978</v>
      </c>
    </row>
    <row r="183" spans="1:9" x14ac:dyDescent="0.15">
      <c r="A183" s="74"/>
      <c r="B183" s="1">
        <f>+'Modulus based method (square)'!F173</f>
        <v>3.41</v>
      </c>
      <c r="C183" s="1">
        <f>+'Modulus based method (square)'!H173</f>
        <v>2.9528000000000003</v>
      </c>
      <c r="D183" s="1">
        <f>+'Modulus based method (square)'!G173</f>
        <v>2.0000000000000018E-2</v>
      </c>
      <c r="E183" s="75">
        <f>+'Modulus based method (square)'!O173</f>
        <v>133</v>
      </c>
      <c r="F183" s="7">
        <f t="shared" si="12"/>
        <v>0.3244751096409047</v>
      </c>
      <c r="G183" s="1">
        <f t="shared" si="13"/>
        <v>332.5</v>
      </c>
      <c r="H183" s="9">
        <f t="shared" si="15"/>
        <v>1.951729982802436E-5</v>
      </c>
      <c r="I183" s="76">
        <f t="shared" si="14"/>
        <v>6.433810853486519</v>
      </c>
    </row>
    <row r="184" spans="1:9" x14ac:dyDescent="0.15">
      <c r="A184" s="74"/>
      <c r="B184" s="1">
        <f>+'Modulus based method (square)'!F174</f>
        <v>3.4299999999999997</v>
      </c>
      <c r="C184" s="1">
        <f>+'Modulus based method (square)'!H174</f>
        <v>2.9727999999999999</v>
      </c>
      <c r="D184" s="1">
        <f>+'Modulus based method (square)'!G174</f>
        <v>2.0000000000000018E-2</v>
      </c>
      <c r="E184" s="75">
        <f>+'Modulus based method (square)'!O174</f>
        <v>133</v>
      </c>
      <c r="F184" s="7">
        <f t="shared" si="12"/>
        <v>0.31953787425379426</v>
      </c>
      <c r="G184" s="1">
        <f t="shared" si="13"/>
        <v>332.5</v>
      </c>
      <c r="H184" s="9">
        <f t="shared" si="15"/>
        <v>1.9220323263386138E-5</v>
      </c>
      <c r="I184" s="76">
        <f t="shared" si="14"/>
        <v>6.3359135489599465</v>
      </c>
    </row>
    <row r="185" spans="1:9" x14ac:dyDescent="0.15">
      <c r="A185" s="74"/>
      <c r="B185" s="1">
        <f>+'Modulus based method (square)'!F175</f>
        <v>3.45</v>
      </c>
      <c r="C185" s="1">
        <f>+'Modulus based method (square)'!H175</f>
        <v>2.9928000000000003</v>
      </c>
      <c r="D185" s="1">
        <f>+'Modulus based method (square)'!G175</f>
        <v>2.0000000000000018E-2</v>
      </c>
      <c r="E185" s="75">
        <f>+'Modulus based method (square)'!O175</f>
        <v>133</v>
      </c>
      <c r="F185" s="7">
        <f t="shared" si="12"/>
        <v>0.31460063886668366</v>
      </c>
      <c r="G185" s="1">
        <f t="shared" si="13"/>
        <v>332.5</v>
      </c>
      <c r="H185" s="9">
        <f t="shared" si="15"/>
        <v>1.8923346698747905E-5</v>
      </c>
      <c r="I185" s="76">
        <f t="shared" si="14"/>
        <v>6.2380162444333696</v>
      </c>
    </row>
    <row r="186" spans="1:9" x14ac:dyDescent="0.15">
      <c r="A186" s="74"/>
      <c r="B186" s="1">
        <f>+'Modulus based method (square)'!F176</f>
        <v>3.4699999999999998</v>
      </c>
      <c r="C186" s="1">
        <f>+'Modulus based method (square)'!H176</f>
        <v>3.0127999999999999</v>
      </c>
      <c r="D186" s="1">
        <f>+'Modulus based method (square)'!G176</f>
        <v>2.0000000000000018E-2</v>
      </c>
      <c r="E186" s="75">
        <f>+'Modulus based method (square)'!O176</f>
        <v>133</v>
      </c>
      <c r="F186" s="7">
        <f t="shared" si="12"/>
        <v>0.30966340347957316</v>
      </c>
      <c r="G186" s="1">
        <f t="shared" si="13"/>
        <v>332.5</v>
      </c>
      <c r="H186" s="9">
        <f t="shared" si="15"/>
        <v>1.8626370134109679E-5</v>
      </c>
      <c r="I186" s="76">
        <f t="shared" si="14"/>
        <v>6.1401189399067944</v>
      </c>
    </row>
    <row r="187" spans="1:9" x14ac:dyDescent="0.15">
      <c r="A187" s="74"/>
      <c r="B187" s="1">
        <f>+'Modulus based method (square)'!F177</f>
        <v>3.49</v>
      </c>
      <c r="C187" s="1">
        <f>+'Modulus based method (square)'!H177</f>
        <v>3.0328000000000004</v>
      </c>
      <c r="D187" s="1">
        <f>+'Modulus based method (square)'!G177</f>
        <v>2.0000000000000018E-2</v>
      </c>
      <c r="E187" s="75">
        <f>+'Modulus based method (square)'!O177</f>
        <v>133</v>
      </c>
      <c r="F187" s="7">
        <f t="shared" si="12"/>
        <v>0.3047261680924625</v>
      </c>
      <c r="G187" s="1">
        <f t="shared" si="13"/>
        <v>332.5</v>
      </c>
      <c r="H187" s="9">
        <f t="shared" si="15"/>
        <v>1.8329393569471447E-5</v>
      </c>
      <c r="I187" s="76">
        <f t="shared" si="14"/>
        <v>6.0422216353802183</v>
      </c>
    </row>
    <row r="188" spans="1:9" x14ac:dyDescent="0.15">
      <c r="A188" s="77"/>
      <c r="B188" s="78">
        <f>+'Modulus based method (square)'!F178</f>
        <v>3.51</v>
      </c>
      <c r="C188" s="78">
        <f>+'Modulus based method (square)'!H178</f>
        <v>3.0528</v>
      </c>
      <c r="D188" s="78">
        <f>+'Modulus based method (square)'!G178</f>
        <v>2.0000000000000018E-2</v>
      </c>
      <c r="E188" s="79">
        <f>+'Modulus based method (square)'!O178</f>
        <v>133</v>
      </c>
      <c r="F188" s="80">
        <f t="shared" si="12"/>
        <v>0.29978893270535212</v>
      </c>
      <c r="G188" s="78">
        <f t="shared" si="13"/>
        <v>332.5</v>
      </c>
      <c r="H188" s="81">
        <f t="shared" si="15"/>
        <v>1.8032417004833224E-5</v>
      </c>
      <c r="I188" s="82">
        <f t="shared" si="14"/>
        <v>5.9443243308536458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 x14ac:dyDescent="0.2"/>
  <cols>
    <col min="1" max="1" width="13.6640625" style="11" bestFit="1" customWidth="1"/>
    <col min="2" max="2" width="9"/>
    <col min="3" max="3" width="9" bestFit="1" customWidth="1"/>
    <col min="4" max="6" width="9"/>
    <col min="7" max="8" width="9.1640625" style="15" customWidth="1"/>
    <col min="9" max="13" width="9.1640625" style="13" customWidth="1"/>
    <col min="14" max="14" width="10.1640625" style="13" customWidth="1"/>
    <col min="15" max="15" width="10.5" style="16" bestFit="1" customWidth="1"/>
    <col min="16" max="16" width="10.5" style="16" customWidth="1"/>
    <col min="17" max="20" width="9" style="16"/>
    <col min="21" max="21" width="12" style="13" bestFit="1" customWidth="1"/>
    <col min="22" max="22" width="10" bestFit="1" customWidth="1"/>
  </cols>
  <sheetData>
    <row r="1" spans="1:24" x14ac:dyDescent="0.2">
      <c r="U1" s="26" t="s">
        <v>134</v>
      </c>
      <c r="V1" s="26" t="s">
        <v>135</v>
      </c>
      <c r="W1" s="14" t="s">
        <v>136</v>
      </c>
      <c r="X1" s="14" t="s">
        <v>137</v>
      </c>
    </row>
    <row r="2" spans="1:24" ht="18" x14ac:dyDescent="0.25">
      <c r="A2" s="19" t="s">
        <v>17</v>
      </c>
      <c r="B2" s="20">
        <f>'CPT C9 &amp; Bearing Capacity'!AG1</f>
        <v>0.45720000000000005</v>
      </c>
      <c r="C2" s="17" t="s">
        <v>138</v>
      </c>
      <c r="D2" s="51">
        <v>0</v>
      </c>
      <c r="E2" s="56"/>
      <c r="F2" s="56" t="str">
        <f>+'CPT C9 &amp; Bearing Capacity'!I2</f>
        <v>Zm (m)</v>
      </c>
      <c r="G2" s="57" t="s">
        <v>139</v>
      </c>
      <c r="H2" s="56" t="s">
        <v>140</v>
      </c>
      <c r="I2" s="56" t="s">
        <v>141</v>
      </c>
      <c r="J2" s="56" t="s">
        <v>142</v>
      </c>
      <c r="K2" s="56" t="s">
        <v>143</v>
      </c>
      <c r="L2" s="56" t="s">
        <v>144</v>
      </c>
      <c r="M2" s="56" t="s">
        <v>144</v>
      </c>
      <c r="N2" s="56" t="s">
        <v>145</v>
      </c>
      <c r="O2" s="14" t="s">
        <v>146</v>
      </c>
      <c r="P2" s="14" t="s">
        <v>147</v>
      </c>
      <c r="Q2" s="14" t="s">
        <v>148</v>
      </c>
      <c r="R2" s="60" t="s">
        <v>63</v>
      </c>
      <c r="S2" s="14" t="s">
        <v>149</v>
      </c>
      <c r="T2" s="14" t="s">
        <v>150</v>
      </c>
      <c r="U2" s="14" t="s">
        <v>151</v>
      </c>
      <c r="V2" s="14" t="s">
        <v>152</v>
      </c>
      <c r="W2" s="58">
        <f>SUM(W$3:W$1048576)</f>
        <v>91.086603782585485</v>
      </c>
      <c r="X2" s="58">
        <f>SUM(X$3:X$1000)</f>
        <v>235.80848834755309</v>
      </c>
    </row>
    <row r="3" spans="1:24" x14ac:dyDescent="0.2">
      <c r="A3" s="19" t="s">
        <v>19</v>
      </c>
      <c r="B3" s="20">
        <f>10*B2</f>
        <v>4.572000000000001</v>
      </c>
      <c r="C3" s="18"/>
      <c r="D3" s="51">
        <f>+B6*B4</f>
        <v>7.7724000000000002</v>
      </c>
      <c r="E3" s="28"/>
      <c r="F3" s="28">
        <f>+'CPT C9 &amp; Bearing Capacity'!I3</f>
        <v>0.01</v>
      </c>
      <c r="G3" s="29">
        <f>'CPT C9 &amp; Bearing Capacity'!H3</f>
        <v>0.02</v>
      </c>
      <c r="H3" s="29">
        <f t="shared" ref="H3:H66" si="0">IF(F3&lt;$B$4,0,F3-$B$4)</f>
        <v>0</v>
      </c>
      <c r="I3" s="31">
        <f t="shared" ref="I3:I66" si="1">IF($D$2&lt;$B$2/2, PI()+ATAN(H3/($D$2-$B$2/2)),ATAN(H3/($D$2-$B$2/2)))</f>
        <v>3.1415926535897931</v>
      </c>
      <c r="J3" s="31">
        <f>ATAN(H3/($D$2+$B$2/2))</f>
        <v>0</v>
      </c>
      <c r="K3" s="31">
        <f>$B$2*H3*($D$2^2-H3^2-$B$2^2/4)/(($D$2^2+H3^2-$B$2^2/4)^2+$B$2^2*H3^2)</f>
        <v>0</v>
      </c>
      <c r="L3" s="32">
        <f>1/PI()*(I3-J3-K3)</f>
        <v>1</v>
      </c>
      <c r="M3" s="32">
        <f>IF(H3=0,1,1-(1/(1+($B$2/2/H3)^1.38))^2.6)</f>
        <v>1</v>
      </c>
      <c r="N3" s="33">
        <f t="shared" ref="N3:N66" si="2">+$D$4*L3</f>
        <v>162.60207908610843</v>
      </c>
      <c r="O3" s="59">
        <f>+'CPT C9 &amp; Bearing Capacity'!N3</f>
        <v>824.00000000000011</v>
      </c>
      <c r="P3" s="59">
        <f>+'CPT C9 &amp; Bearing Capacity'!O3</f>
        <v>824.40000000000009</v>
      </c>
      <c r="Q3" s="35">
        <f>+'CPT C9 &amp; Bearing Capacity'!K3</f>
        <v>0.17</v>
      </c>
      <c r="R3" s="34">
        <f>+'CPT C9 &amp; Bearing Capacity'!L3</f>
        <v>0</v>
      </c>
      <c r="S3" s="59">
        <f>+'CPT C9 &amp; Bearing Capacity'!M3</f>
        <v>0.17</v>
      </c>
      <c r="T3" s="34">
        <f>100*SQRT(O3/(305*SQRT(100*S3)))</f>
        <v>80.947130090164691</v>
      </c>
      <c r="U3" s="33">
        <f>+O3*10^(1.09-0.0075*T3)</f>
        <v>2505.0923228676543</v>
      </c>
      <c r="V3" s="33">
        <f>5*(P3-Q3)</f>
        <v>4121.1500000000005</v>
      </c>
      <c r="W3" s="37">
        <f t="shared" ref="W3:W66" si="3">IF(F3&lt;$B$4,0,N3/U3*G3*1000)</f>
        <v>0</v>
      </c>
      <c r="X3" s="37">
        <f t="shared" ref="X3:X66" si="4">IF(F3&lt;$B$4,0,N3/V3*G3*1000)</f>
        <v>0</v>
      </c>
    </row>
    <row r="4" spans="1:24" x14ac:dyDescent="0.2">
      <c r="A4" s="19"/>
      <c r="B4" s="50">
        <f>+'CPT C9 &amp; Bearing Capacity'!Y6</f>
        <v>0.4572</v>
      </c>
      <c r="C4" s="17"/>
      <c r="D4" s="23">
        <f>+B5-D3</f>
        <v>162.60207908610843</v>
      </c>
      <c r="E4" s="28"/>
      <c r="F4" s="28">
        <f>+'CPT C9 &amp; Bearing Capacity'!I4</f>
        <v>0.03</v>
      </c>
      <c r="G4" s="29">
        <f>'CPT C9 &amp; Bearing Capacity'!H4</f>
        <v>0.02</v>
      </c>
      <c r="H4" s="29">
        <f t="shared" si="0"/>
        <v>0</v>
      </c>
      <c r="I4" s="31">
        <f t="shared" si="1"/>
        <v>3.1415926535897931</v>
      </c>
      <c r="J4" s="31">
        <f t="shared" ref="J4:J67" si="5">ATAN(H4/($D$2+$B$2/2))</f>
        <v>0</v>
      </c>
      <c r="K4" s="31">
        <f t="shared" ref="K4:K67" si="6">$B$2*H4*($D$2^2-H4^2-$B$2^2/4)/(($D$2^2+H4^2-$B$2^2/4)^2+$B$2^2*H4^2)</f>
        <v>0</v>
      </c>
      <c r="L4" s="32">
        <f t="shared" ref="L4:L67" si="7">1/PI()*(I4-J4-K4)</f>
        <v>1</v>
      </c>
      <c r="M4" s="32">
        <f t="shared" ref="M4:M67" si="8">IF(H4=0,1,1-(1/(1+($B$2/2/H4)^1.38))^2.6)</f>
        <v>1</v>
      </c>
      <c r="N4" s="33">
        <f t="shared" si="2"/>
        <v>162.60207908610843</v>
      </c>
      <c r="O4" s="59">
        <f>+'CPT C9 &amp; Bearing Capacity'!N4</f>
        <v>1392.5</v>
      </c>
      <c r="P4" s="59">
        <f>+'CPT C9 &amp; Bearing Capacity'!O4</f>
        <v>1392.7</v>
      </c>
      <c r="Q4" s="35">
        <f>+'CPT C9 &amp; Bearing Capacity'!K4</f>
        <v>0.51</v>
      </c>
      <c r="R4" s="34">
        <f>+'CPT C9 &amp; Bearing Capacity'!L4</f>
        <v>0</v>
      </c>
      <c r="S4" s="35">
        <f>+'CPT C9 &amp; Bearing Capacity'!M4</f>
        <v>0.51</v>
      </c>
      <c r="T4" s="34">
        <f t="shared" ref="T4:T67" si="9">100*SQRT(O4/(305*SQRT(100*S4)))</f>
        <v>79.956750953126772</v>
      </c>
      <c r="U4" s="33">
        <f t="shared" ref="U4:U67" si="10">+O4*10^(1.09-0.0075*T4)</f>
        <v>4306.4516112273732</v>
      </c>
      <c r="V4" s="33">
        <f t="shared" ref="V4:V67" si="11">5*(P4-Q4)</f>
        <v>6960.9500000000007</v>
      </c>
      <c r="W4" s="37">
        <f t="shared" si="3"/>
        <v>0</v>
      </c>
      <c r="X4" s="37">
        <f t="shared" si="4"/>
        <v>0</v>
      </c>
    </row>
    <row r="5" spans="1:24" x14ac:dyDescent="0.2">
      <c r="A5" s="19"/>
      <c r="B5" s="49">
        <f>'CPT C9 &amp; Bearing Capacity'!AG18/'Modulus based method (strip)'!B2</f>
        <v>170.37447908610844</v>
      </c>
      <c r="C5" s="13"/>
      <c r="D5" s="24"/>
      <c r="E5" s="28"/>
      <c r="F5" s="28">
        <f>+'CPT C9 &amp; Bearing Capacity'!I5</f>
        <v>0.05</v>
      </c>
      <c r="G5" s="29">
        <f>'CPT C9 &amp; Bearing Capacity'!H5</f>
        <v>1.9999999999999997E-2</v>
      </c>
      <c r="H5" s="29">
        <f t="shared" si="0"/>
        <v>0</v>
      </c>
      <c r="I5" s="31">
        <f t="shared" si="1"/>
        <v>3.1415926535897931</v>
      </c>
      <c r="J5" s="31">
        <f t="shared" si="5"/>
        <v>0</v>
      </c>
      <c r="K5" s="31">
        <f t="shared" si="6"/>
        <v>0</v>
      </c>
      <c r="L5" s="32">
        <f t="shared" si="7"/>
        <v>1</v>
      </c>
      <c r="M5" s="32">
        <f t="shared" si="8"/>
        <v>1</v>
      </c>
      <c r="N5" s="33">
        <f t="shared" si="2"/>
        <v>162.60207908610843</v>
      </c>
      <c r="O5" s="59">
        <f>+'CPT C9 &amp; Bearing Capacity'!N5</f>
        <v>2046.0000000000002</v>
      </c>
      <c r="P5" s="59">
        <f>+'CPT C9 &amp; Bearing Capacity'!O5</f>
        <v>2046</v>
      </c>
      <c r="Q5" s="35">
        <f>+'CPT C9 &amp; Bearing Capacity'!K5</f>
        <v>0.85000000000000009</v>
      </c>
      <c r="R5" s="34">
        <f>+'CPT C9 &amp; Bearing Capacity'!L5</f>
        <v>0</v>
      </c>
      <c r="S5" s="35">
        <f>+'CPT C9 &amp; Bearing Capacity'!M5</f>
        <v>0.85000000000000009</v>
      </c>
      <c r="T5" s="34">
        <f t="shared" si="9"/>
        <v>85.299829598062686</v>
      </c>
      <c r="U5" s="33">
        <f t="shared" si="10"/>
        <v>5769.7488250608803</v>
      </c>
      <c r="V5" s="33">
        <f t="shared" si="11"/>
        <v>10225.75</v>
      </c>
      <c r="W5" s="37">
        <f t="shared" si="3"/>
        <v>0</v>
      </c>
      <c r="X5" s="37">
        <f t="shared" si="4"/>
        <v>0</v>
      </c>
    </row>
    <row r="6" spans="1:24" x14ac:dyDescent="0.2">
      <c r="A6" s="21"/>
      <c r="B6" s="16">
        <f>+'CPT C9 &amp; Bearing Capacity'!Y8</f>
        <v>17</v>
      </c>
      <c r="C6" s="18"/>
      <c r="D6" s="22"/>
      <c r="E6" s="28"/>
      <c r="F6" s="28">
        <f>+'CPT C9 &amp; Bearing Capacity'!I6</f>
        <v>7.0000000000000007E-2</v>
      </c>
      <c r="G6" s="29">
        <f>'CPT C9 &amp; Bearing Capacity'!H6</f>
        <v>2.0000000000000004E-2</v>
      </c>
      <c r="H6" s="29">
        <f t="shared" si="0"/>
        <v>0</v>
      </c>
      <c r="I6" s="31">
        <f t="shared" si="1"/>
        <v>3.1415926535897931</v>
      </c>
      <c r="J6" s="31">
        <f t="shared" si="5"/>
        <v>0</v>
      </c>
      <c r="K6" s="31">
        <f t="shared" si="6"/>
        <v>0</v>
      </c>
      <c r="L6" s="32">
        <f t="shared" si="7"/>
        <v>1</v>
      </c>
      <c r="M6" s="32">
        <f t="shared" si="8"/>
        <v>1</v>
      </c>
      <c r="N6" s="33">
        <f t="shared" si="2"/>
        <v>162.60207908610843</v>
      </c>
      <c r="O6" s="61">
        <f>+'CPT C9 &amp; Bearing Capacity'!N6</f>
        <v>2965</v>
      </c>
      <c r="P6" s="59">
        <f>+'CPT C9 &amp; Bearing Capacity'!O6</f>
        <v>2966</v>
      </c>
      <c r="Q6" s="30">
        <f>+'CPT C9 &amp; Bearing Capacity'!K6</f>
        <v>1.1900000000000002</v>
      </c>
      <c r="R6" s="28">
        <f>+'CPT C9 &amp; Bearing Capacity'!L6</f>
        <v>0</v>
      </c>
      <c r="S6" s="30">
        <f>+'CPT C9 &amp; Bearing Capacity'!M6</f>
        <v>1.1900000000000002</v>
      </c>
      <c r="T6" s="28">
        <f t="shared" si="9"/>
        <v>94.400803061474519</v>
      </c>
      <c r="U6" s="33">
        <f t="shared" si="10"/>
        <v>7145.2705020395952</v>
      </c>
      <c r="V6" s="33">
        <f t="shared" si="11"/>
        <v>14824.05</v>
      </c>
      <c r="W6" s="37">
        <f t="shared" si="3"/>
        <v>0</v>
      </c>
      <c r="X6" s="37">
        <f t="shared" si="4"/>
        <v>0</v>
      </c>
    </row>
    <row r="7" spans="1:24" x14ac:dyDescent="0.2">
      <c r="A7" s="16"/>
      <c r="B7" s="16">
        <f>+'CPT C9 &amp; Bearing Capacity'!AA8</f>
        <v>4.5720000000000001</v>
      </c>
      <c r="C7" s="18"/>
      <c r="D7" s="25"/>
      <c r="E7" s="28"/>
      <c r="F7" s="28">
        <f>+'CPT C9 &amp; Bearing Capacity'!I7</f>
        <v>0.09</v>
      </c>
      <c r="G7" s="29">
        <f>'CPT C9 &amp; Bearing Capacity'!H7</f>
        <v>2.0000000000000004E-2</v>
      </c>
      <c r="H7" s="29">
        <f t="shared" si="0"/>
        <v>0</v>
      </c>
      <c r="I7" s="31">
        <f t="shared" si="1"/>
        <v>3.1415926535897931</v>
      </c>
      <c r="J7" s="31">
        <f t="shared" si="5"/>
        <v>0</v>
      </c>
      <c r="K7" s="31">
        <f t="shared" si="6"/>
        <v>0</v>
      </c>
      <c r="L7" s="32">
        <f t="shared" si="7"/>
        <v>1</v>
      </c>
      <c r="M7" s="32">
        <f t="shared" si="8"/>
        <v>1</v>
      </c>
      <c r="N7" s="33">
        <f t="shared" si="2"/>
        <v>162.60207908610843</v>
      </c>
      <c r="O7" s="59">
        <f>+'CPT C9 &amp; Bearing Capacity'!N7</f>
        <v>3543</v>
      </c>
      <c r="P7" s="59">
        <f>+'CPT C9 &amp; Bearing Capacity'!O7</f>
        <v>3545.6</v>
      </c>
      <c r="Q7" s="35">
        <f>+'CPT C9 &amp; Bearing Capacity'!K7</f>
        <v>1.53</v>
      </c>
      <c r="R7" s="34">
        <f>+'CPT C9 &amp; Bearing Capacity'!L7</f>
        <v>0</v>
      </c>
      <c r="S7" s="35">
        <f>+'CPT C9 &amp; Bearing Capacity'!M7</f>
        <v>1.53</v>
      </c>
      <c r="T7" s="34">
        <f t="shared" si="9"/>
        <v>96.908706940682364</v>
      </c>
      <c r="U7" s="33">
        <f t="shared" si="10"/>
        <v>8176.2817818117283</v>
      </c>
      <c r="V7" s="33">
        <f t="shared" si="11"/>
        <v>17720.349999999999</v>
      </c>
      <c r="W7" s="37">
        <f t="shared" si="3"/>
        <v>0</v>
      </c>
      <c r="X7" s="37">
        <f t="shared" si="4"/>
        <v>0</v>
      </c>
    </row>
    <row r="8" spans="1:24" x14ac:dyDescent="0.2">
      <c r="A8" s="1"/>
      <c r="B8" s="5"/>
      <c r="D8" s="12"/>
      <c r="E8" s="28"/>
      <c r="F8" s="28">
        <f>+'CPT C9 &amp; Bearing Capacity'!I8</f>
        <v>0.11</v>
      </c>
      <c r="G8" s="29">
        <f>'CPT C9 &amp; Bearing Capacity'!H8</f>
        <v>1.999999999999999E-2</v>
      </c>
      <c r="H8" s="29">
        <f t="shared" si="0"/>
        <v>0</v>
      </c>
      <c r="I8" s="31">
        <f t="shared" si="1"/>
        <v>3.1415926535897931</v>
      </c>
      <c r="J8" s="31">
        <f t="shared" si="5"/>
        <v>0</v>
      </c>
      <c r="K8" s="31">
        <f t="shared" si="6"/>
        <v>0</v>
      </c>
      <c r="L8" s="32">
        <f t="shared" si="7"/>
        <v>1</v>
      </c>
      <c r="M8" s="32">
        <f t="shared" si="8"/>
        <v>1</v>
      </c>
      <c r="N8" s="33">
        <f t="shared" si="2"/>
        <v>162.60207908610843</v>
      </c>
      <c r="O8" s="59">
        <f>+'CPT C9 &amp; Bearing Capacity'!N8</f>
        <v>3438.5000000000005</v>
      </c>
      <c r="P8" s="59">
        <f>+'CPT C9 &amp; Bearing Capacity'!O8</f>
        <v>3441.1</v>
      </c>
      <c r="Q8" s="35">
        <f>+'CPT C9 &amp; Bearing Capacity'!K8</f>
        <v>1.87</v>
      </c>
      <c r="R8" s="34">
        <f>+'CPT C9 &amp; Bearing Capacity'!L8</f>
        <v>0</v>
      </c>
      <c r="S8" s="35">
        <f>+'CPT C9 &amp; Bearing Capacity'!M8</f>
        <v>1.87</v>
      </c>
      <c r="T8" s="34">
        <f t="shared" si="9"/>
        <v>90.797563164403797</v>
      </c>
      <c r="U8" s="33">
        <f t="shared" si="10"/>
        <v>8818.3494513585574</v>
      </c>
      <c r="V8" s="33">
        <f t="shared" si="11"/>
        <v>17196.150000000001</v>
      </c>
      <c r="W8" s="37">
        <f t="shared" si="3"/>
        <v>0</v>
      </c>
      <c r="X8" s="37">
        <f t="shared" si="4"/>
        <v>0</v>
      </c>
    </row>
    <row r="9" spans="1:24" x14ac:dyDescent="0.2">
      <c r="E9" s="28"/>
      <c r="F9" s="28">
        <f>+'CPT C9 &amp; Bearing Capacity'!I9</f>
        <v>0.13</v>
      </c>
      <c r="G9" s="29">
        <f>'CPT C9 &amp; Bearing Capacity'!H9</f>
        <v>2.0000000000000018E-2</v>
      </c>
      <c r="H9" s="29">
        <f t="shared" si="0"/>
        <v>0</v>
      </c>
      <c r="I9" s="31">
        <f t="shared" si="1"/>
        <v>3.1415926535897931</v>
      </c>
      <c r="J9" s="31">
        <f t="shared" si="5"/>
        <v>0</v>
      </c>
      <c r="K9" s="31">
        <f t="shared" si="6"/>
        <v>0</v>
      </c>
      <c r="L9" s="32">
        <f t="shared" si="7"/>
        <v>1</v>
      </c>
      <c r="M9" s="32">
        <f t="shared" si="8"/>
        <v>1</v>
      </c>
      <c r="N9" s="33">
        <f t="shared" si="2"/>
        <v>162.60207908610843</v>
      </c>
      <c r="O9" s="59">
        <f>+'CPT C9 &amp; Bearing Capacity'!N9</f>
        <v>3268</v>
      </c>
      <c r="P9" s="59">
        <f>+'CPT C9 &amp; Bearing Capacity'!O9</f>
        <v>3270</v>
      </c>
      <c r="Q9" s="35">
        <f>+'CPT C9 &amp; Bearing Capacity'!K9</f>
        <v>2.21</v>
      </c>
      <c r="R9" s="34">
        <f>+'CPT C9 &amp; Bearing Capacity'!L9</f>
        <v>0</v>
      </c>
      <c r="S9" s="35">
        <f>+'CPT C9 &amp; Bearing Capacity'!M9</f>
        <v>2.21</v>
      </c>
      <c r="T9" s="34">
        <f t="shared" si="9"/>
        <v>84.89713526573027</v>
      </c>
      <c r="U9" s="33">
        <f t="shared" si="10"/>
        <v>9280.1187458522581</v>
      </c>
      <c r="V9" s="33">
        <f t="shared" si="11"/>
        <v>16338.95</v>
      </c>
      <c r="W9" s="37">
        <f t="shared" si="3"/>
        <v>0</v>
      </c>
      <c r="X9" s="37">
        <f t="shared" si="4"/>
        <v>0</v>
      </c>
    </row>
    <row r="10" spans="1:24" x14ac:dyDescent="0.2">
      <c r="E10" s="28"/>
      <c r="F10" s="28">
        <f>+'CPT C9 &amp; Bearing Capacity'!I10</f>
        <v>0.15000000000000002</v>
      </c>
      <c r="G10" s="29">
        <f>'CPT C9 &amp; Bearing Capacity'!H10</f>
        <v>1.999999999999999E-2</v>
      </c>
      <c r="H10" s="29">
        <f t="shared" si="0"/>
        <v>0</v>
      </c>
      <c r="I10" s="31">
        <f t="shared" si="1"/>
        <v>3.1415926535897931</v>
      </c>
      <c r="J10" s="31">
        <f t="shared" si="5"/>
        <v>0</v>
      </c>
      <c r="K10" s="31">
        <f t="shared" si="6"/>
        <v>0</v>
      </c>
      <c r="L10" s="32">
        <f t="shared" si="7"/>
        <v>1</v>
      </c>
      <c r="M10" s="32">
        <f t="shared" si="8"/>
        <v>1</v>
      </c>
      <c r="N10" s="33">
        <f t="shared" si="2"/>
        <v>162.60207908610843</v>
      </c>
      <c r="O10" s="59">
        <f>+'CPT C9 &amp; Bearing Capacity'!N10</f>
        <v>3012.5</v>
      </c>
      <c r="P10" s="59">
        <f>+'CPT C9 &amp; Bearing Capacity'!O10</f>
        <v>3014.7</v>
      </c>
      <c r="Q10" s="35">
        <f>+'CPT C9 &amp; Bearing Capacity'!K10</f>
        <v>2.5500000000000003</v>
      </c>
      <c r="R10" s="34">
        <f>+'CPT C9 &amp; Bearing Capacity'!L10</f>
        <v>0</v>
      </c>
      <c r="S10" s="35">
        <f>+'CPT C9 &amp; Bearing Capacity'!M10</f>
        <v>2.5500000000000003</v>
      </c>
      <c r="T10" s="34">
        <f t="shared" si="9"/>
        <v>78.646348427399829</v>
      </c>
      <c r="U10" s="33">
        <f t="shared" si="10"/>
        <v>9529.7046813982779</v>
      </c>
      <c r="V10" s="33">
        <f t="shared" si="11"/>
        <v>15060.749999999998</v>
      </c>
      <c r="W10" s="37">
        <f t="shared" si="3"/>
        <v>0</v>
      </c>
      <c r="X10" s="37">
        <f t="shared" si="4"/>
        <v>0</v>
      </c>
    </row>
    <row r="11" spans="1:24" x14ac:dyDescent="0.2">
      <c r="E11" s="28"/>
      <c r="F11" s="28">
        <f>+'CPT C9 &amp; Bearing Capacity'!I11</f>
        <v>0.16999999999999998</v>
      </c>
      <c r="G11" s="29">
        <f>'CPT C9 &amp; Bearing Capacity'!H11</f>
        <v>1.999999999999999E-2</v>
      </c>
      <c r="H11" s="29">
        <f t="shared" si="0"/>
        <v>0</v>
      </c>
      <c r="I11" s="31">
        <f t="shared" si="1"/>
        <v>3.1415926535897931</v>
      </c>
      <c r="J11" s="31">
        <f t="shared" si="5"/>
        <v>0</v>
      </c>
      <c r="K11" s="31">
        <f t="shared" si="6"/>
        <v>0</v>
      </c>
      <c r="L11" s="32">
        <f t="shared" si="7"/>
        <v>1</v>
      </c>
      <c r="M11" s="32">
        <f t="shared" si="8"/>
        <v>1</v>
      </c>
      <c r="N11" s="33">
        <f t="shared" si="2"/>
        <v>162.60207908610843</v>
      </c>
      <c r="O11" s="59">
        <f>+'CPT C9 &amp; Bearing Capacity'!N11</f>
        <v>2662</v>
      </c>
      <c r="P11" s="59">
        <f>+'CPT C9 &amp; Bearing Capacity'!O11</f>
        <v>2664</v>
      </c>
      <c r="Q11" s="35">
        <f>+'CPT C9 &amp; Bearing Capacity'!K11</f>
        <v>2.8899999999999997</v>
      </c>
      <c r="R11" s="34">
        <f>+'CPT C9 &amp; Bearing Capacity'!L11</f>
        <v>0</v>
      </c>
      <c r="S11" s="35">
        <f>+'CPT C9 &amp; Bearing Capacity'!M11</f>
        <v>2.8899999999999997</v>
      </c>
      <c r="T11" s="34">
        <f t="shared" si="9"/>
        <v>71.652219096455624</v>
      </c>
      <c r="U11" s="33">
        <f t="shared" si="10"/>
        <v>9502.0302333775817</v>
      </c>
      <c r="V11" s="33">
        <f t="shared" si="11"/>
        <v>13305.550000000001</v>
      </c>
      <c r="W11" s="37">
        <f t="shared" si="3"/>
        <v>0</v>
      </c>
      <c r="X11" s="37">
        <f t="shared" si="4"/>
        <v>0</v>
      </c>
    </row>
    <row r="12" spans="1:24" x14ac:dyDescent="0.2">
      <c r="E12" s="28"/>
      <c r="F12" s="28">
        <f>+'CPT C9 &amp; Bearing Capacity'!I12</f>
        <v>0.19</v>
      </c>
      <c r="G12" s="29">
        <f>'CPT C9 &amp; Bearing Capacity'!H12</f>
        <v>2.0000000000000018E-2</v>
      </c>
      <c r="H12" s="29">
        <f t="shared" si="0"/>
        <v>0</v>
      </c>
      <c r="I12" s="31">
        <f t="shared" si="1"/>
        <v>3.1415926535897931</v>
      </c>
      <c r="J12" s="31">
        <f t="shared" si="5"/>
        <v>0</v>
      </c>
      <c r="K12" s="31">
        <f t="shared" si="6"/>
        <v>0</v>
      </c>
      <c r="L12" s="32">
        <f t="shared" si="7"/>
        <v>1</v>
      </c>
      <c r="M12" s="32">
        <f t="shared" si="8"/>
        <v>1</v>
      </c>
      <c r="N12" s="33">
        <f t="shared" si="2"/>
        <v>162.60207908610843</v>
      </c>
      <c r="O12" s="59">
        <f>+'CPT C9 &amp; Bearing Capacity'!N12</f>
        <v>2283</v>
      </c>
      <c r="P12" s="59">
        <f>+'CPT C9 &amp; Bearing Capacity'!O12</f>
        <v>2284</v>
      </c>
      <c r="Q12" s="35">
        <f>+'CPT C9 &amp; Bearing Capacity'!K12</f>
        <v>3.23</v>
      </c>
      <c r="R12" s="34">
        <f>+'CPT C9 &amp; Bearing Capacity'!L12</f>
        <v>0</v>
      </c>
      <c r="S12" s="35">
        <f>+'CPT C9 &amp; Bearing Capacity'!M12</f>
        <v>3.23</v>
      </c>
      <c r="T12" s="34">
        <f t="shared" si="9"/>
        <v>64.536053726819702</v>
      </c>
      <c r="U12" s="33">
        <f t="shared" si="10"/>
        <v>9214.7914047014092</v>
      </c>
      <c r="V12" s="33">
        <f t="shared" si="11"/>
        <v>11403.85</v>
      </c>
      <c r="W12" s="37">
        <f t="shared" si="3"/>
        <v>0</v>
      </c>
      <c r="X12" s="37">
        <f t="shared" si="4"/>
        <v>0</v>
      </c>
    </row>
    <row r="13" spans="1:24" x14ac:dyDescent="0.2">
      <c r="E13" s="28"/>
      <c r="F13" s="28">
        <f>+'CPT C9 &amp; Bearing Capacity'!I13</f>
        <v>0.21000000000000002</v>
      </c>
      <c r="G13" s="29">
        <f>'CPT C9 &amp; Bearing Capacity'!H13</f>
        <v>1.999999999999999E-2</v>
      </c>
      <c r="H13" s="29">
        <f t="shared" si="0"/>
        <v>0</v>
      </c>
      <c r="I13" s="31">
        <f t="shared" si="1"/>
        <v>3.1415926535897931</v>
      </c>
      <c r="J13" s="31">
        <f t="shared" si="5"/>
        <v>0</v>
      </c>
      <c r="K13" s="31">
        <f t="shared" si="6"/>
        <v>0</v>
      </c>
      <c r="L13" s="32">
        <f t="shared" si="7"/>
        <v>1</v>
      </c>
      <c r="M13" s="32">
        <f t="shared" si="8"/>
        <v>1</v>
      </c>
      <c r="N13" s="33">
        <f t="shared" si="2"/>
        <v>162.60207908610843</v>
      </c>
      <c r="O13" s="59">
        <f>+'CPT C9 &amp; Bearing Capacity'!N13</f>
        <v>2017.5</v>
      </c>
      <c r="P13" s="59">
        <f>+'CPT C9 &amp; Bearing Capacity'!O13</f>
        <v>2017.5</v>
      </c>
      <c r="Q13" s="35">
        <f>+'CPT C9 &amp; Bearing Capacity'!K13</f>
        <v>3.5700000000000003</v>
      </c>
      <c r="R13" s="34">
        <f>+'CPT C9 &amp; Bearing Capacity'!L13</f>
        <v>0</v>
      </c>
      <c r="S13" s="35">
        <f>+'CPT C9 &amp; Bearing Capacity'!M13</f>
        <v>3.5700000000000003</v>
      </c>
      <c r="T13" s="34">
        <f t="shared" si="9"/>
        <v>59.16839625574282</v>
      </c>
      <c r="U13" s="33">
        <f t="shared" si="10"/>
        <v>8934.0951086027599</v>
      </c>
      <c r="V13" s="33">
        <f t="shared" si="11"/>
        <v>10069.65</v>
      </c>
      <c r="W13" s="37">
        <f t="shared" si="3"/>
        <v>0</v>
      </c>
      <c r="X13" s="37">
        <f t="shared" si="4"/>
        <v>0</v>
      </c>
    </row>
    <row r="14" spans="1:24" x14ac:dyDescent="0.2">
      <c r="E14" s="28"/>
      <c r="F14" s="28">
        <f>+'CPT C9 &amp; Bearing Capacity'!I14</f>
        <v>0.22999999999999998</v>
      </c>
      <c r="G14" s="29">
        <f>'CPT C9 &amp; Bearing Capacity'!H14</f>
        <v>1.999999999999999E-2</v>
      </c>
      <c r="H14" s="29">
        <f t="shared" si="0"/>
        <v>0</v>
      </c>
      <c r="I14" s="31">
        <f t="shared" si="1"/>
        <v>3.1415926535897931</v>
      </c>
      <c r="J14" s="31">
        <f t="shared" si="5"/>
        <v>0</v>
      </c>
      <c r="K14" s="31">
        <f t="shared" si="6"/>
        <v>0</v>
      </c>
      <c r="L14" s="32">
        <f t="shared" si="7"/>
        <v>1</v>
      </c>
      <c r="M14" s="32">
        <f t="shared" si="8"/>
        <v>1</v>
      </c>
      <c r="N14" s="33">
        <f t="shared" si="2"/>
        <v>162.60207908610843</v>
      </c>
      <c r="O14" s="59">
        <f>+'CPT C9 &amp; Bearing Capacity'!N14</f>
        <v>1904</v>
      </c>
      <c r="P14" s="59">
        <f>+'CPT C9 &amp; Bearing Capacity'!O14</f>
        <v>1903.8</v>
      </c>
      <c r="Q14" s="35">
        <f>+'CPT C9 &amp; Bearing Capacity'!K14</f>
        <v>3.9099999999999997</v>
      </c>
      <c r="R14" s="34">
        <f>+'CPT C9 &amp; Bearing Capacity'!L14</f>
        <v>0</v>
      </c>
      <c r="S14" s="35">
        <f>+'CPT C9 &amp; Bearing Capacity'!M14</f>
        <v>3.9099999999999997</v>
      </c>
      <c r="T14" s="34">
        <f t="shared" si="9"/>
        <v>56.187455225989247</v>
      </c>
      <c r="U14" s="33">
        <f t="shared" si="10"/>
        <v>8876.8939162384704</v>
      </c>
      <c r="V14" s="33">
        <f t="shared" si="11"/>
        <v>9499.4499999999989</v>
      </c>
      <c r="W14" s="37">
        <f t="shared" si="3"/>
        <v>0</v>
      </c>
      <c r="X14" s="37">
        <f t="shared" si="4"/>
        <v>0</v>
      </c>
    </row>
    <row r="15" spans="1:24" x14ac:dyDescent="0.2">
      <c r="E15" s="28"/>
      <c r="F15" s="28">
        <f>+'CPT C9 &amp; Bearing Capacity'!I15</f>
        <v>0.25</v>
      </c>
      <c r="G15" s="29">
        <f>'CPT C9 &amp; Bearing Capacity'!H15</f>
        <v>2.0000000000000018E-2</v>
      </c>
      <c r="H15" s="29">
        <f t="shared" si="0"/>
        <v>0</v>
      </c>
      <c r="I15" s="31">
        <f t="shared" si="1"/>
        <v>3.1415926535897931</v>
      </c>
      <c r="J15" s="31">
        <f t="shared" si="5"/>
        <v>0</v>
      </c>
      <c r="K15" s="31">
        <f t="shared" si="6"/>
        <v>0</v>
      </c>
      <c r="L15" s="32">
        <f t="shared" si="7"/>
        <v>1</v>
      </c>
      <c r="M15" s="32">
        <f t="shared" si="8"/>
        <v>1</v>
      </c>
      <c r="N15" s="33">
        <f t="shared" si="2"/>
        <v>162.60207908610843</v>
      </c>
      <c r="O15" s="59">
        <f>+'CPT C9 &amp; Bearing Capacity'!N15</f>
        <v>1800</v>
      </c>
      <c r="P15" s="59">
        <f>+'CPT C9 &amp; Bearing Capacity'!O15</f>
        <v>1800</v>
      </c>
      <c r="Q15" s="35">
        <f>+'CPT C9 &amp; Bearing Capacity'!K15</f>
        <v>4.25</v>
      </c>
      <c r="R15" s="34">
        <f>+'CPT C9 &amp; Bearing Capacity'!L15</f>
        <v>0</v>
      </c>
      <c r="S15" s="35">
        <f>+'CPT C9 &amp; Bearing Capacity'!M15</f>
        <v>4.25</v>
      </c>
      <c r="T15" s="34">
        <f t="shared" si="9"/>
        <v>53.504350983815698</v>
      </c>
      <c r="U15" s="33">
        <f t="shared" si="10"/>
        <v>8790.0201922013621</v>
      </c>
      <c r="V15" s="33">
        <f t="shared" si="11"/>
        <v>8978.75</v>
      </c>
      <c r="W15" s="37">
        <f t="shared" si="3"/>
        <v>0</v>
      </c>
      <c r="X15" s="37">
        <f t="shared" si="4"/>
        <v>0</v>
      </c>
    </row>
    <row r="16" spans="1:24" x14ac:dyDescent="0.2">
      <c r="E16" s="28"/>
      <c r="F16" s="28">
        <f>+'CPT C9 &amp; Bearing Capacity'!I16</f>
        <v>0.27</v>
      </c>
      <c r="G16" s="29">
        <f>'CPT C9 &amp; Bearing Capacity'!H16</f>
        <v>2.0000000000000018E-2</v>
      </c>
      <c r="H16" s="29">
        <f t="shared" si="0"/>
        <v>0</v>
      </c>
      <c r="I16" s="31">
        <f t="shared" si="1"/>
        <v>3.1415926535897931</v>
      </c>
      <c r="J16" s="31">
        <f t="shared" si="5"/>
        <v>0</v>
      </c>
      <c r="K16" s="31">
        <f t="shared" si="6"/>
        <v>0</v>
      </c>
      <c r="L16" s="32">
        <f t="shared" si="7"/>
        <v>1</v>
      </c>
      <c r="M16" s="32">
        <f t="shared" si="8"/>
        <v>1</v>
      </c>
      <c r="N16" s="33">
        <f t="shared" si="2"/>
        <v>162.60207908610843</v>
      </c>
      <c r="O16" s="59">
        <f>+'CPT C9 &amp; Bearing Capacity'!N16</f>
        <v>1724</v>
      </c>
      <c r="P16" s="59">
        <f>+'CPT C9 &amp; Bearing Capacity'!O16</f>
        <v>1723.8</v>
      </c>
      <c r="Q16" s="35">
        <f>+'CPT C9 &amp; Bearing Capacity'!K16</f>
        <v>4.59</v>
      </c>
      <c r="R16" s="34">
        <f>+'CPT C9 &amp; Bearing Capacity'!L16</f>
        <v>0</v>
      </c>
      <c r="S16" s="35">
        <f>+'CPT C9 &amp; Bearing Capacity'!M16</f>
        <v>4.59</v>
      </c>
      <c r="T16" s="34">
        <f t="shared" si="9"/>
        <v>51.364792697074421</v>
      </c>
      <c r="U16" s="33">
        <f t="shared" si="10"/>
        <v>8735.7725160792525</v>
      </c>
      <c r="V16" s="33">
        <f t="shared" si="11"/>
        <v>8596.0499999999993</v>
      </c>
      <c r="W16" s="37">
        <f t="shared" si="3"/>
        <v>0</v>
      </c>
      <c r="X16" s="37">
        <f t="shared" si="4"/>
        <v>0</v>
      </c>
    </row>
    <row r="17" spans="5:24" x14ac:dyDescent="0.2">
      <c r="E17" s="28"/>
      <c r="F17" s="28">
        <f>+'CPT C9 &amp; Bearing Capacity'!I17</f>
        <v>0.29000000000000004</v>
      </c>
      <c r="G17" s="29">
        <f>'CPT C9 &amp; Bearing Capacity'!H17</f>
        <v>1.9999999999999962E-2</v>
      </c>
      <c r="H17" s="29">
        <f t="shared" si="0"/>
        <v>0</v>
      </c>
      <c r="I17" s="31">
        <f t="shared" si="1"/>
        <v>3.1415926535897931</v>
      </c>
      <c r="J17" s="31">
        <f t="shared" si="5"/>
        <v>0</v>
      </c>
      <c r="K17" s="31">
        <f t="shared" si="6"/>
        <v>0</v>
      </c>
      <c r="L17" s="32">
        <f t="shared" si="7"/>
        <v>1</v>
      </c>
      <c r="M17" s="32">
        <f t="shared" si="8"/>
        <v>1</v>
      </c>
      <c r="N17" s="33">
        <f t="shared" si="2"/>
        <v>162.60207908610843</v>
      </c>
      <c r="O17" s="59">
        <f>+'CPT C9 &amp; Bearing Capacity'!N17</f>
        <v>1591.5</v>
      </c>
      <c r="P17" s="59">
        <f>+'CPT C9 &amp; Bearing Capacity'!O17</f>
        <v>1590.6999999999998</v>
      </c>
      <c r="Q17" s="35">
        <f>+'CPT C9 &amp; Bearing Capacity'!K17</f>
        <v>4.9300000000000006</v>
      </c>
      <c r="R17" s="34">
        <f>+'CPT C9 &amp; Bearing Capacity'!L17</f>
        <v>0</v>
      </c>
      <c r="S17" s="35">
        <f>+'CPT C9 &amp; Bearing Capacity'!M17</f>
        <v>4.9300000000000006</v>
      </c>
      <c r="T17" s="34">
        <f t="shared" si="9"/>
        <v>48.477662630658003</v>
      </c>
      <c r="U17" s="33">
        <f t="shared" si="10"/>
        <v>8476.6484712117526</v>
      </c>
      <c r="V17" s="33">
        <f t="shared" si="11"/>
        <v>7928.8499999999985</v>
      </c>
      <c r="W17" s="37">
        <f t="shared" si="3"/>
        <v>0</v>
      </c>
      <c r="X17" s="37">
        <f t="shared" si="4"/>
        <v>0</v>
      </c>
    </row>
    <row r="18" spans="5:24" x14ac:dyDescent="0.2">
      <c r="E18" s="28"/>
      <c r="F18" s="28">
        <f>+'CPT C9 &amp; Bearing Capacity'!I18</f>
        <v>0.31</v>
      </c>
      <c r="G18" s="29">
        <f>'CPT C9 &amp; Bearing Capacity'!H18</f>
        <v>2.0000000000000018E-2</v>
      </c>
      <c r="H18" s="29">
        <f t="shared" si="0"/>
        <v>0</v>
      </c>
      <c r="I18" s="31">
        <f t="shared" si="1"/>
        <v>3.1415926535897931</v>
      </c>
      <c r="J18" s="31">
        <f t="shared" si="5"/>
        <v>0</v>
      </c>
      <c r="K18" s="31">
        <f t="shared" si="6"/>
        <v>0</v>
      </c>
      <c r="L18" s="32">
        <f t="shared" si="7"/>
        <v>1</v>
      </c>
      <c r="M18" s="32">
        <f t="shared" si="8"/>
        <v>1</v>
      </c>
      <c r="N18" s="33">
        <f t="shared" si="2"/>
        <v>162.60207908610843</v>
      </c>
      <c r="O18" s="59">
        <f>+'CPT C9 &amp; Bearing Capacity'!N18</f>
        <v>1468.5000000000002</v>
      </c>
      <c r="P18" s="59">
        <f>+'CPT C9 &amp; Bearing Capacity'!O18</f>
        <v>1467.5</v>
      </c>
      <c r="Q18" s="35">
        <f>+'CPT C9 &amp; Bearing Capacity'!K18</f>
        <v>5.27</v>
      </c>
      <c r="R18" s="34">
        <f>+'CPT C9 &amp; Bearing Capacity'!L18</f>
        <v>0</v>
      </c>
      <c r="S18" s="35">
        <f>+'CPT C9 &amp; Bearing Capacity'!M18</f>
        <v>5.27</v>
      </c>
      <c r="T18" s="34">
        <f t="shared" si="9"/>
        <v>45.796722886718264</v>
      </c>
      <c r="U18" s="33">
        <f t="shared" si="10"/>
        <v>8192.1619494197566</v>
      </c>
      <c r="V18" s="33">
        <f t="shared" si="11"/>
        <v>7311.15</v>
      </c>
      <c r="W18" s="37">
        <f t="shared" si="3"/>
        <v>0</v>
      </c>
      <c r="X18" s="37">
        <f t="shared" si="4"/>
        <v>0</v>
      </c>
    </row>
    <row r="19" spans="5:24" x14ac:dyDescent="0.2">
      <c r="E19" s="28"/>
      <c r="F19" s="28">
        <f>+'CPT C9 &amp; Bearing Capacity'!I19</f>
        <v>0.33</v>
      </c>
      <c r="G19" s="29">
        <f>'CPT C9 &amp; Bearing Capacity'!H19</f>
        <v>2.0000000000000018E-2</v>
      </c>
      <c r="H19" s="29">
        <f t="shared" si="0"/>
        <v>0</v>
      </c>
      <c r="I19" s="31">
        <f t="shared" si="1"/>
        <v>3.1415926535897931</v>
      </c>
      <c r="J19" s="31">
        <f t="shared" si="5"/>
        <v>0</v>
      </c>
      <c r="K19" s="31">
        <f t="shared" si="6"/>
        <v>0</v>
      </c>
      <c r="L19" s="32">
        <f t="shared" si="7"/>
        <v>1</v>
      </c>
      <c r="M19" s="32">
        <f t="shared" si="8"/>
        <v>1</v>
      </c>
      <c r="N19" s="33">
        <f t="shared" si="2"/>
        <v>162.60207908610843</v>
      </c>
      <c r="O19" s="59">
        <f>+'CPT C9 &amp; Bearing Capacity'!N19</f>
        <v>1402.0000000000002</v>
      </c>
      <c r="P19" s="59">
        <f>+'CPT C9 &amp; Bearing Capacity'!O19</f>
        <v>1401.2</v>
      </c>
      <c r="Q19" s="35">
        <f>+'CPT C9 &amp; Bearing Capacity'!K19</f>
        <v>5.61</v>
      </c>
      <c r="R19" s="34">
        <f>+'CPT C9 &amp; Bearing Capacity'!L19</f>
        <v>0</v>
      </c>
      <c r="S19" s="35">
        <f>+'CPT C9 &amp; Bearing Capacity'!M19</f>
        <v>5.61</v>
      </c>
      <c r="T19" s="34">
        <f t="shared" si="9"/>
        <v>44.053799596123127</v>
      </c>
      <c r="U19" s="33">
        <f t="shared" si="10"/>
        <v>8060.1758441898628</v>
      </c>
      <c r="V19" s="33">
        <f t="shared" si="11"/>
        <v>6977.9500000000007</v>
      </c>
      <c r="W19" s="37">
        <f t="shared" si="3"/>
        <v>0</v>
      </c>
      <c r="X19" s="37">
        <f t="shared" si="4"/>
        <v>0</v>
      </c>
    </row>
    <row r="20" spans="5:24" x14ac:dyDescent="0.2">
      <c r="E20" s="28"/>
      <c r="F20" s="28">
        <f>+'CPT C9 &amp; Bearing Capacity'!I20</f>
        <v>0.35</v>
      </c>
      <c r="G20" s="29">
        <f>'CPT C9 &amp; Bearing Capacity'!H20</f>
        <v>1.9999999999999962E-2</v>
      </c>
      <c r="H20" s="29">
        <f t="shared" si="0"/>
        <v>0</v>
      </c>
      <c r="I20" s="31">
        <f t="shared" si="1"/>
        <v>3.1415926535897931</v>
      </c>
      <c r="J20" s="31">
        <f t="shared" si="5"/>
        <v>0</v>
      </c>
      <c r="K20" s="31">
        <f t="shared" si="6"/>
        <v>0</v>
      </c>
      <c r="L20" s="32">
        <f t="shared" si="7"/>
        <v>1</v>
      </c>
      <c r="M20" s="32">
        <f t="shared" si="8"/>
        <v>1</v>
      </c>
      <c r="N20" s="33">
        <f t="shared" si="2"/>
        <v>162.60207908610843</v>
      </c>
      <c r="O20" s="59">
        <f>+'CPT C9 &amp; Bearing Capacity'!N20</f>
        <v>1269.5</v>
      </c>
      <c r="P20" s="59">
        <f>+'CPT C9 &amp; Bearing Capacity'!O20</f>
        <v>1267.9000000000001</v>
      </c>
      <c r="Q20" s="35">
        <f>+'CPT C9 &amp; Bearing Capacity'!K20</f>
        <v>5.9499999999999993</v>
      </c>
      <c r="R20" s="34">
        <f>+'CPT C9 &amp; Bearing Capacity'!L20</f>
        <v>0</v>
      </c>
      <c r="S20" s="35">
        <f>+'CPT C9 &amp; Bearing Capacity'!M20</f>
        <v>5.9499999999999993</v>
      </c>
      <c r="T20" s="34">
        <f t="shared" si="9"/>
        <v>41.30828754851634</v>
      </c>
      <c r="U20" s="33">
        <f t="shared" si="10"/>
        <v>7652.8032611248736</v>
      </c>
      <c r="V20" s="33">
        <f t="shared" si="11"/>
        <v>6309.75</v>
      </c>
      <c r="W20" s="37">
        <f t="shared" si="3"/>
        <v>0</v>
      </c>
      <c r="X20" s="37">
        <f t="shared" si="4"/>
        <v>0</v>
      </c>
    </row>
    <row r="21" spans="5:24" x14ac:dyDescent="0.2">
      <c r="E21" s="28"/>
      <c r="F21" s="28">
        <f>+'CPT C9 &amp; Bearing Capacity'!I21</f>
        <v>0.37</v>
      </c>
      <c r="G21" s="29">
        <f>'CPT C9 &amp; Bearing Capacity'!H21</f>
        <v>2.0000000000000018E-2</v>
      </c>
      <c r="H21" s="29">
        <f t="shared" si="0"/>
        <v>0</v>
      </c>
      <c r="I21" s="31">
        <f t="shared" si="1"/>
        <v>3.1415926535897931</v>
      </c>
      <c r="J21" s="31">
        <f t="shared" si="5"/>
        <v>0</v>
      </c>
      <c r="K21" s="31">
        <f t="shared" si="6"/>
        <v>0</v>
      </c>
      <c r="L21" s="32">
        <f t="shared" si="7"/>
        <v>1</v>
      </c>
      <c r="M21" s="32">
        <f t="shared" si="8"/>
        <v>1</v>
      </c>
      <c r="N21" s="33">
        <f t="shared" si="2"/>
        <v>162.60207908610843</v>
      </c>
      <c r="O21" s="59">
        <f>+'CPT C9 &amp; Bearing Capacity'!N21</f>
        <v>1156.0000000000002</v>
      </c>
      <c r="P21" s="59">
        <f>+'CPT C9 &amp; Bearing Capacity'!O21</f>
        <v>1152.8</v>
      </c>
      <c r="Q21" s="35">
        <f>+'CPT C9 &amp; Bearing Capacity'!K21</f>
        <v>6.29</v>
      </c>
      <c r="R21" s="34">
        <f>+'CPT C9 &amp; Bearing Capacity'!L21</f>
        <v>0</v>
      </c>
      <c r="S21" s="35">
        <f>+'CPT C9 &amp; Bearing Capacity'!M21</f>
        <v>6.29</v>
      </c>
      <c r="T21" s="34">
        <f t="shared" si="9"/>
        <v>38.874636039416025</v>
      </c>
      <c r="U21" s="33">
        <f t="shared" si="10"/>
        <v>7267.7179364307185</v>
      </c>
      <c r="V21" s="33">
        <f t="shared" si="11"/>
        <v>5732.55</v>
      </c>
      <c r="W21" s="37">
        <f t="shared" si="3"/>
        <v>0</v>
      </c>
      <c r="X21" s="37">
        <f t="shared" si="4"/>
        <v>0</v>
      </c>
    </row>
    <row r="22" spans="5:24" x14ac:dyDescent="0.2">
      <c r="E22" s="28"/>
      <c r="F22" s="28">
        <f>+'CPT C9 &amp; Bearing Capacity'!I22</f>
        <v>0.39</v>
      </c>
      <c r="G22" s="29">
        <f>'CPT C9 &amp; Bearing Capacity'!H22</f>
        <v>2.0000000000000018E-2</v>
      </c>
      <c r="H22" s="29">
        <f t="shared" si="0"/>
        <v>0</v>
      </c>
      <c r="I22" s="31">
        <f t="shared" si="1"/>
        <v>3.1415926535897931</v>
      </c>
      <c r="J22" s="31">
        <f t="shared" si="5"/>
        <v>0</v>
      </c>
      <c r="K22" s="31">
        <f t="shared" si="6"/>
        <v>0</v>
      </c>
      <c r="L22" s="32">
        <f t="shared" si="7"/>
        <v>1</v>
      </c>
      <c r="M22" s="32">
        <f t="shared" si="8"/>
        <v>1</v>
      </c>
      <c r="N22" s="33">
        <f t="shared" si="2"/>
        <v>162.60207908610843</v>
      </c>
      <c r="O22" s="59">
        <f>+'CPT C9 &amp; Bearing Capacity'!N22</f>
        <v>1137</v>
      </c>
      <c r="P22" s="59">
        <f>+'CPT C9 &amp; Bearing Capacity'!O22</f>
        <v>1131.8</v>
      </c>
      <c r="Q22" s="35">
        <f>+'CPT C9 &amp; Bearing Capacity'!K22</f>
        <v>6.63</v>
      </c>
      <c r="R22" s="34">
        <f>+'CPT C9 &amp; Bearing Capacity'!L22</f>
        <v>0</v>
      </c>
      <c r="S22" s="35">
        <f>+'CPT C9 &amp; Bearing Capacity'!M22</f>
        <v>6.63</v>
      </c>
      <c r="T22" s="34">
        <f t="shared" si="9"/>
        <v>38.04976076919607</v>
      </c>
      <c r="U22" s="33">
        <f t="shared" si="10"/>
        <v>7250.8222526068612</v>
      </c>
      <c r="V22" s="33">
        <f t="shared" si="11"/>
        <v>5625.8499999999995</v>
      </c>
      <c r="W22" s="37">
        <f t="shared" si="3"/>
        <v>0</v>
      </c>
      <c r="X22" s="37">
        <f t="shared" si="4"/>
        <v>0</v>
      </c>
    </row>
    <row r="23" spans="5:24" x14ac:dyDescent="0.2">
      <c r="E23" s="28"/>
      <c r="F23" s="28">
        <f>+'CPT C9 &amp; Bearing Capacity'!I23</f>
        <v>0.41000000000000003</v>
      </c>
      <c r="G23" s="29">
        <f>'CPT C9 &amp; Bearing Capacity'!H23</f>
        <v>1.9999999999999962E-2</v>
      </c>
      <c r="H23" s="29">
        <f t="shared" si="0"/>
        <v>0</v>
      </c>
      <c r="I23" s="31">
        <f t="shared" si="1"/>
        <v>3.1415926535897931</v>
      </c>
      <c r="J23" s="31">
        <f t="shared" si="5"/>
        <v>0</v>
      </c>
      <c r="K23" s="31">
        <f t="shared" si="6"/>
        <v>0</v>
      </c>
      <c r="L23" s="32">
        <f t="shared" si="7"/>
        <v>1</v>
      </c>
      <c r="M23" s="32">
        <f t="shared" si="8"/>
        <v>1</v>
      </c>
      <c r="N23" s="33">
        <f t="shared" si="2"/>
        <v>162.60207908610843</v>
      </c>
      <c r="O23" s="59">
        <f>+'CPT C9 &amp; Bearing Capacity'!N23</f>
        <v>1099</v>
      </c>
      <c r="P23" s="59">
        <f>+'CPT C9 &amp; Bearing Capacity'!O23</f>
        <v>1092.8</v>
      </c>
      <c r="Q23" s="35">
        <f>+'CPT C9 &amp; Bearing Capacity'!K23</f>
        <v>6.9700000000000006</v>
      </c>
      <c r="R23" s="34">
        <f>+'CPT C9 &amp; Bearing Capacity'!L23</f>
        <v>0</v>
      </c>
      <c r="S23" s="35">
        <f>+'CPT C9 &amp; Bearing Capacity'!M23</f>
        <v>6.9700000000000006</v>
      </c>
      <c r="T23" s="34">
        <f t="shared" si="9"/>
        <v>36.943729186101145</v>
      </c>
      <c r="U23" s="33">
        <f t="shared" si="10"/>
        <v>7143.6426834471595</v>
      </c>
      <c r="V23" s="33">
        <f t="shared" si="11"/>
        <v>5429.15</v>
      </c>
      <c r="W23" s="37">
        <f t="shared" si="3"/>
        <v>0</v>
      </c>
      <c r="X23" s="37">
        <f t="shared" si="4"/>
        <v>0</v>
      </c>
    </row>
    <row r="24" spans="5:24" x14ac:dyDescent="0.2">
      <c r="E24" s="28"/>
      <c r="F24" s="28">
        <f>+'CPT C9 &amp; Bearing Capacity'!I24</f>
        <v>0.43</v>
      </c>
      <c r="G24" s="29">
        <f>'CPT C9 &amp; Bearing Capacity'!H24</f>
        <v>2.0000000000000018E-2</v>
      </c>
      <c r="H24" s="29">
        <f t="shared" si="0"/>
        <v>0</v>
      </c>
      <c r="I24" s="31">
        <f t="shared" si="1"/>
        <v>3.1415926535897931</v>
      </c>
      <c r="J24" s="31">
        <f t="shared" si="5"/>
        <v>0</v>
      </c>
      <c r="K24" s="31">
        <f t="shared" si="6"/>
        <v>0</v>
      </c>
      <c r="L24" s="32">
        <f t="shared" si="7"/>
        <v>1</v>
      </c>
      <c r="M24" s="32">
        <f t="shared" si="8"/>
        <v>1</v>
      </c>
      <c r="N24" s="33">
        <f t="shared" si="2"/>
        <v>162.60207908610843</v>
      </c>
      <c r="O24" s="59">
        <f>+'CPT C9 &amp; Bearing Capacity'!N24</f>
        <v>1041.9999999999998</v>
      </c>
      <c r="P24" s="59">
        <f>+'CPT C9 &amp; Bearing Capacity'!O24</f>
        <v>1035.8</v>
      </c>
      <c r="Q24" s="35">
        <f>+'CPT C9 &amp; Bearing Capacity'!K24</f>
        <v>7.31</v>
      </c>
      <c r="R24" s="34">
        <f>+'CPT C9 &amp; Bearing Capacity'!L24</f>
        <v>0</v>
      </c>
      <c r="S24" s="35">
        <f>+'CPT C9 &amp; Bearing Capacity'!M24</f>
        <v>7.31</v>
      </c>
      <c r="T24" s="34">
        <f t="shared" si="9"/>
        <v>35.547134346617106</v>
      </c>
      <c r="U24" s="33">
        <f t="shared" si="10"/>
        <v>6938.4779323226849</v>
      </c>
      <c r="V24" s="33">
        <f t="shared" si="11"/>
        <v>5142.45</v>
      </c>
      <c r="W24" s="37">
        <f t="shared" si="3"/>
        <v>0</v>
      </c>
      <c r="X24" s="37">
        <f t="shared" si="4"/>
        <v>0</v>
      </c>
    </row>
    <row r="25" spans="5:24" x14ac:dyDescent="0.2">
      <c r="E25" s="28"/>
      <c r="F25" s="28">
        <f>+'CPT C9 &amp; Bearing Capacity'!I25</f>
        <v>0.45</v>
      </c>
      <c r="G25" s="29">
        <f>'CPT C9 &amp; Bearing Capacity'!H25</f>
        <v>2.0000000000000018E-2</v>
      </c>
      <c r="H25" s="29">
        <f t="shared" si="0"/>
        <v>0</v>
      </c>
      <c r="I25" s="31">
        <f t="shared" si="1"/>
        <v>3.1415926535897931</v>
      </c>
      <c r="J25" s="31">
        <f t="shared" si="5"/>
        <v>0</v>
      </c>
      <c r="K25" s="31">
        <f t="shared" si="6"/>
        <v>0</v>
      </c>
      <c r="L25" s="32">
        <f t="shared" si="7"/>
        <v>1</v>
      </c>
      <c r="M25" s="32">
        <f t="shared" si="8"/>
        <v>1</v>
      </c>
      <c r="N25" s="33">
        <f t="shared" si="2"/>
        <v>162.60207908610843</v>
      </c>
      <c r="O25" s="59">
        <f>+'CPT C9 &amp; Bearing Capacity'!N25</f>
        <v>1013.5000000000001</v>
      </c>
      <c r="P25" s="59">
        <f>+'CPT C9 &amp; Bearing Capacity'!O25</f>
        <v>1007.9</v>
      </c>
      <c r="Q25" s="35">
        <f>+'CPT C9 &amp; Bearing Capacity'!K25</f>
        <v>7.65</v>
      </c>
      <c r="R25" s="34">
        <f>+'CPT C9 &amp; Bearing Capacity'!L25</f>
        <v>0</v>
      </c>
      <c r="S25" s="35">
        <f>+'CPT C9 &amp; Bearing Capacity'!M25</f>
        <v>7.65</v>
      </c>
      <c r="T25" s="34">
        <f t="shared" si="9"/>
        <v>34.661439733041341</v>
      </c>
      <c r="U25" s="33">
        <f t="shared" si="10"/>
        <v>6852.7194948877068</v>
      </c>
      <c r="V25" s="33">
        <f t="shared" si="11"/>
        <v>5001.25</v>
      </c>
      <c r="W25" s="37">
        <f t="shared" si="3"/>
        <v>0</v>
      </c>
      <c r="X25" s="37">
        <f t="shared" si="4"/>
        <v>0</v>
      </c>
    </row>
    <row r="26" spans="5:24" x14ac:dyDescent="0.2">
      <c r="E26" s="28"/>
      <c r="F26" s="28">
        <f>+'CPT C9 &amp; Bearing Capacity'!I26</f>
        <v>0.47</v>
      </c>
      <c r="G26" s="29">
        <f>'CPT C9 &amp; Bearing Capacity'!H26</f>
        <v>1.9999999999999962E-2</v>
      </c>
      <c r="H26" s="29">
        <f t="shared" si="0"/>
        <v>1.2799999999999978E-2</v>
      </c>
      <c r="I26" s="31">
        <f t="shared" si="1"/>
        <v>3.0856580596034289</v>
      </c>
      <c r="J26" s="31">
        <f t="shared" si="5"/>
        <v>5.5934593986364071E-2</v>
      </c>
      <c r="K26" s="31">
        <f t="shared" si="6"/>
        <v>-0.11163599876387284</v>
      </c>
      <c r="L26" s="32">
        <f t="shared" si="7"/>
        <v>0.99992577356946988</v>
      </c>
      <c r="M26" s="32">
        <f t="shared" si="8"/>
        <v>0.99996928463826018</v>
      </c>
      <c r="N26" s="33">
        <f t="shared" si="2"/>
        <v>162.59000971418109</v>
      </c>
      <c r="O26" s="59">
        <f>+'CPT C9 &amp; Bearing Capacity'!N26</f>
        <v>956.5</v>
      </c>
      <c r="P26" s="59">
        <f>+'CPT C9 &amp; Bearing Capacity'!O26</f>
        <v>951.3</v>
      </c>
      <c r="Q26" s="35">
        <f>+'CPT C9 &amp; Bearing Capacity'!K26</f>
        <v>7.9899999999999993</v>
      </c>
      <c r="R26" s="34">
        <f>+'CPT C9 &amp; Bearing Capacity'!L26</f>
        <v>0</v>
      </c>
      <c r="S26" s="35">
        <f>+'CPT C9 &amp; Bearing Capacity'!M26</f>
        <v>7.9899999999999993</v>
      </c>
      <c r="T26" s="34">
        <f t="shared" si="9"/>
        <v>33.308561154908382</v>
      </c>
      <c r="U26" s="33">
        <f t="shared" si="10"/>
        <v>6620.1947528710461</v>
      </c>
      <c r="V26" s="33">
        <f t="shared" si="11"/>
        <v>4716.5499999999993</v>
      </c>
      <c r="W26" s="37">
        <f t="shared" si="3"/>
        <v>0.49119403819251317</v>
      </c>
      <c r="X26" s="37">
        <f t="shared" si="4"/>
        <v>0.6894446564297243</v>
      </c>
    </row>
    <row r="27" spans="5:24" x14ac:dyDescent="0.2">
      <c r="E27" s="28"/>
      <c r="F27" s="28">
        <f>+'CPT C9 &amp; Bearing Capacity'!I27</f>
        <v>0.49</v>
      </c>
      <c r="G27" s="29">
        <f>'CPT C9 &amp; Bearing Capacity'!H27</f>
        <v>2.0000000000000018E-2</v>
      </c>
      <c r="H27" s="29">
        <f t="shared" si="0"/>
        <v>3.2799999999999996E-2</v>
      </c>
      <c r="I27" s="31">
        <f t="shared" si="1"/>
        <v>2.9990832291907723</v>
      </c>
      <c r="J27" s="31">
        <f t="shared" si="5"/>
        <v>0.14250942439902065</v>
      </c>
      <c r="K27" s="31">
        <f t="shared" si="6"/>
        <v>-0.28117553971402748</v>
      </c>
      <c r="L27" s="32">
        <f t="shared" si="7"/>
        <v>0.99877663672289829</v>
      </c>
      <c r="M27" s="32">
        <f t="shared" si="8"/>
        <v>0.99920629162404417</v>
      </c>
      <c r="N27" s="33">
        <f t="shared" si="2"/>
        <v>162.4031576737741</v>
      </c>
      <c r="O27" s="59">
        <f>+'CPT C9 &amp; Bearing Capacity'!N27</f>
        <v>890</v>
      </c>
      <c r="P27" s="59">
        <f>+'CPT C9 &amp; Bearing Capacity'!O27</f>
        <v>884.4</v>
      </c>
      <c r="Q27" s="35">
        <f>+'CPT C9 &amp; Bearing Capacity'!K27</f>
        <v>8.33</v>
      </c>
      <c r="R27" s="34">
        <f>+'CPT C9 &amp; Bearing Capacity'!L27</f>
        <v>0</v>
      </c>
      <c r="S27" s="35">
        <f>+'CPT C9 &amp; Bearing Capacity'!M27</f>
        <v>8.33</v>
      </c>
      <c r="T27" s="34">
        <f t="shared" si="9"/>
        <v>31.796830611235581</v>
      </c>
      <c r="U27" s="33">
        <f t="shared" si="10"/>
        <v>6322.8630753806037</v>
      </c>
      <c r="V27" s="33">
        <f t="shared" si="11"/>
        <v>4380.3499999999995</v>
      </c>
      <c r="W27" s="37">
        <f t="shared" si="3"/>
        <v>0.51370132719186989</v>
      </c>
      <c r="X27" s="37">
        <f t="shared" si="4"/>
        <v>0.74150767712066057</v>
      </c>
    </row>
    <row r="28" spans="5:24" x14ac:dyDescent="0.2">
      <c r="E28" s="28"/>
      <c r="F28" s="28">
        <f>+'CPT C9 &amp; Bearing Capacity'!I28</f>
        <v>0.51</v>
      </c>
      <c r="G28" s="29">
        <f>'CPT C9 &amp; Bearing Capacity'!H28</f>
        <v>2.0000000000000018E-2</v>
      </c>
      <c r="H28" s="29">
        <f t="shared" si="0"/>
        <v>5.2800000000000014E-2</v>
      </c>
      <c r="I28" s="31">
        <f t="shared" si="1"/>
        <v>2.9146021244955098</v>
      </c>
      <c r="J28" s="31">
        <f t="shared" si="5"/>
        <v>0.22699052909428322</v>
      </c>
      <c r="K28" s="31">
        <f t="shared" si="6"/>
        <v>-0.43854681011085317</v>
      </c>
      <c r="L28" s="32">
        <f t="shared" si="7"/>
        <v>0.99508712625105067</v>
      </c>
      <c r="M28" s="32">
        <f t="shared" si="8"/>
        <v>0.99623209808829849</v>
      </c>
      <c r="N28" s="33">
        <f t="shared" si="2"/>
        <v>161.80323560024172</v>
      </c>
      <c r="O28" s="59">
        <f>+'CPT C9 &amp; Bearing Capacity'!N28</f>
        <v>852.5</v>
      </c>
      <c r="P28" s="59">
        <f>+'CPT C9 &amp; Bearing Capacity'!O28</f>
        <v>846.7</v>
      </c>
      <c r="Q28" s="35">
        <f>+'CPT C9 &amp; Bearing Capacity'!K28</f>
        <v>8.67</v>
      </c>
      <c r="R28" s="34">
        <f>+'CPT C9 &amp; Bearing Capacity'!L28</f>
        <v>0</v>
      </c>
      <c r="S28" s="35">
        <f>+'CPT C9 &amp; Bearing Capacity'!M28</f>
        <v>8.67</v>
      </c>
      <c r="T28" s="34">
        <f t="shared" si="9"/>
        <v>30.810056858659951</v>
      </c>
      <c r="U28" s="33">
        <f t="shared" si="10"/>
        <v>6160.5425456601115</v>
      </c>
      <c r="V28" s="33">
        <f t="shared" si="11"/>
        <v>4190.1500000000005</v>
      </c>
      <c r="W28" s="37">
        <f t="shared" si="3"/>
        <v>0.52528891538693012</v>
      </c>
      <c r="X28" s="37">
        <f t="shared" si="4"/>
        <v>0.77230283211933637</v>
      </c>
    </row>
    <row r="29" spans="5:24" x14ac:dyDescent="0.2">
      <c r="E29" s="28"/>
      <c r="F29" s="28">
        <f>+'CPT C9 &amp; Bearing Capacity'!I29</f>
        <v>0.53</v>
      </c>
      <c r="G29" s="29">
        <f>'CPT C9 &amp; Bearing Capacity'!H29</f>
        <v>2.0000000000000018E-2</v>
      </c>
      <c r="H29" s="29">
        <f t="shared" si="0"/>
        <v>7.2800000000000031E-2</v>
      </c>
      <c r="I29" s="31">
        <f t="shared" si="1"/>
        <v>2.8332871102402084</v>
      </c>
      <c r="J29" s="31">
        <f t="shared" si="5"/>
        <v>0.30830554334958449</v>
      </c>
      <c r="K29" s="31">
        <f t="shared" si="6"/>
        <v>-0.57827366577596806</v>
      </c>
      <c r="L29" s="32">
        <f t="shared" si="7"/>
        <v>0.98779681990935564</v>
      </c>
      <c r="M29" s="32">
        <f t="shared" si="8"/>
        <v>0.98987712460679245</v>
      </c>
      <c r="N29" s="33">
        <f t="shared" si="2"/>
        <v>160.61781663190746</v>
      </c>
      <c r="O29" s="59">
        <f>+'CPT C9 &amp; Bearing Capacity'!N29</f>
        <v>824.5</v>
      </c>
      <c r="P29" s="59">
        <f>+'CPT C9 &amp; Bearing Capacity'!O29</f>
        <v>818.3</v>
      </c>
      <c r="Q29" s="35">
        <f>+'CPT C9 &amp; Bearing Capacity'!K29</f>
        <v>9.01</v>
      </c>
      <c r="R29" s="34">
        <f>+'CPT C9 &amp; Bearing Capacity'!L29</f>
        <v>0</v>
      </c>
      <c r="S29" s="35">
        <f>+'CPT C9 &amp; Bearing Capacity'!M29</f>
        <v>9.01</v>
      </c>
      <c r="T29" s="34">
        <f t="shared" si="9"/>
        <v>30.009876804096731</v>
      </c>
      <c r="U29" s="33">
        <f t="shared" si="10"/>
        <v>6041.1077780598243</v>
      </c>
      <c r="V29" s="33">
        <f t="shared" si="11"/>
        <v>4046.45</v>
      </c>
      <c r="W29" s="37">
        <f t="shared" si="3"/>
        <v>0.53174954837005739</v>
      </c>
      <c r="X29" s="37">
        <f t="shared" si="4"/>
        <v>0.79387026471058642</v>
      </c>
    </row>
    <row r="30" spans="5:24" x14ac:dyDescent="0.2">
      <c r="E30" s="28"/>
      <c r="F30" s="28">
        <f>+'CPT C9 &amp; Bearing Capacity'!I30</f>
        <v>0.55000000000000004</v>
      </c>
      <c r="G30" s="29">
        <f>'CPT C9 &amp; Bearing Capacity'!H30</f>
        <v>2.0000000000000018E-2</v>
      </c>
      <c r="H30" s="29">
        <f t="shared" si="0"/>
        <v>9.2800000000000049E-2</v>
      </c>
      <c r="I30" s="31">
        <f t="shared" si="1"/>
        <v>2.7559681516662691</v>
      </c>
      <c r="J30" s="31">
        <f t="shared" si="5"/>
        <v>0.38562450192352421</v>
      </c>
      <c r="K30" s="31">
        <f t="shared" si="6"/>
        <v>-0.69703136859329284</v>
      </c>
      <c r="L30" s="32">
        <f t="shared" si="7"/>
        <v>0.97637579296954702</v>
      </c>
      <c r="M30" s="32">
        <f t="shared" si="8"/>
        <v>0.97961823473550347</v>
      </c>
      <c r="N30" s="33">
        <f t="shared" si="2"/>
        <v>158.76073390619612</v>
      </c>
      <c r="O30" s="59">
        <f>+'CPT C9 &amp; Bearing Capacity'!N30</f>
        <v>815</v>
      </c>
      <c r="P30" s="59">
        <f>+'CPT C9 &amp; Bearing Capacity'!O30</f>
        <v>807.8</v>
      </c>
      <c r="Q30" s="35">
        <f>+'CPT C9 &amp; Bearing Capacity'!K30</f>
        <v>9.3500000000000014</v>
      </c>
      <c r="R30" s="34">
        <f>+'CPT C9 &amp; Bearing Capacity'!L30</f>
        <v>0</v>
      </c>
      <c r="S30" s="35">
        <f>+'CPT C9 &amp; Bearing Capacity'!M30</f>
        <v>9.3500000000000014</v>
      </c>
      <c r="T30" s="34">
        <f t="shared" si="9"/>
        <v>29.561466978081913</v>
      </c>
      <c r="U30" s="33">
        <f t="shared" si="10"/>
        <v>6017.9227202506718</v>
      </c>
      <c r="V30" s="33">
        <f t="shared" si="11"/>
        <v>3992.2499999999995</v>
      </c>
      <c r="W30" s="37">
        <f t="shared" si="3"/>
        <v>0.52762636307028954</v>
      </c>
      <c r="X30" s="37">
        <f t="shared" si="4"/>
        <v>0.79534464978994945</v>
      </c>
    </row>
    <row r="31" spans="5:24" x14ac:dyDescent="0.2">
      <c r="E31" s="28"/>
      <c r="F31" s="28">
        <f>+'CPT C9 &amp; Bearing Capacity'!I31</f>
        <v>0.57000000000000006</v>
      </c>
      <c r="G31" s="29">
        <f>'CPT C9 &amp; Bearing Capacity'!H31</f>
        <v>1.9999999999999907E-2</v>
      </c>
      <c r="H31" s="29">
        <f t="shared" si="0"/>
        <v>0.11280000000000007</v>
      </c>
      <c r="I31" s="31">
        <f t="shared" si="1"/>
        <v>2.6832081538865822</v>
      </c>
      <c r="J31" s="31">
        <f t="shared" si="5"/>
        <v>0.45838449970321093</v>
      </c>
      <c r="K31" s="31">
        <f t="shared" si="6"/>
        <v>-0.79364006537215059</v>
      </c>
      <c r="L31" s="32">
        <f t="shared" si="7"/>
        <v>0.96080684302161967</v>
      </c>
      <c r="M31" s="32">
        <f t="shared" si="8"/>
        <v>0.96549647662330607</v>
      </c>
      <c r="N31" s="33">
        <f t="shared" si="2"/>
        <v>156.22919027547556</v>
      </c>
      <c r="O31" s="59">
        <f>+'CPT C9 &amp; Bearing Capacity'!N31</f>
        <v>815</v>
      </c>
      <c r="P31" s="59">
        <f>+'CPT C9 &amp; Bearing Capacity'!O31</f>
        <v>807.6</v>
      </c>
      <c r="Q31" s="35">
        <f>+'CPT C9 &amp; Bearing Capacity'!K31</f>
        <v>9.6900000000000013</v>
      </c>
      <c r="R31" s="34">
        <f>+'CPT C9 &amp; Bearing Capacity'!L31</f>
        <v>0</v>
      </c>
      <c r="S31" s="35">
        <f>+'CPT C9 &amp; Bearing Capacity'!M31</f>
        <v>9.6900000000000013</v>
      </c>
      <c r="T31" s="34">
        <f t="shared" si="9"/>
        <v>29.298672309638903</v>
      </c>
      <c r="U31" s="33">
        <f t="shared" si="10"/>
        <v>6045.2959448754518</v>
      </c>
      <c r="V31" s="33">
        <f t="shared" si="11"/>
        <v>3989.5499999999997</v>
      </c>
      <c r="W31" s="37">
        <f t="shared" si="3"/>
        <v>0.51686200874221566</v>
      </c>
      <c r="X31" s="37">
        <f t="shared" si="4"/>
        <v>0.78319204058339831</v>
      </c>
    </row>
    <row r="32" spans="5:24" x14ac:dyDescent="0.2">
      <c r="E32" s="28"/>
      <c r="F32" s="28">
        <f>+'CPT C9 &amp; Bearing Capacity'!I32</f>
        <v>0.59</v>
      </c>
      <c r="G32" s="29">
        <f>'CPT C9 &amp; Bearing Capacity'!H32</f>
        <v>2.0000000000000018E-2</v>
      </c>
      <c r="H32" s="29">
        <f t="shared" si="0"/>
        <v>0.13279999999999997</v>
      </c>
      <c r="I32" s="31">
        <f t="shared" si="1"/>
        <v>2.6153151973480884</v>
      </c>
      <c r="J32" s="31">
        <f t="shared" si="5"/>
        <v>0.52627745624170463</v>
      </c>
      <c r="K32" s="31">
        <f t="shared" si="6"/>
        <v>-0.86869164360787354</v>
      </c>
      <c r="L32" s="32">
        <f t="shared" si="7"/>
        <v>0.94147450381084852</v>
      </c>
      <c r="M32" s="32">
        <f t="shared" si="8"/>
        <v>0.94792211140231331</v>
      </c>
      <c r="N32" s="33">
        <f t="shared" si="2"/>
        <v>153.08571172620628</v>
      </c>
      <c r="O32" s="59">
        <f>+'CPT C9 &amp; Bearing Capacity'!N32</f>
        <v>796</v>
      </c>
      <c r="P32" s="59">
        <f>+'CPT C9 &amp; Bearing Capacity'!O32</f>
        <v>789</v>
      </c>
      <c r="Q32" s="35">
        <f>+'CPT C9 &amp; Bearing Capacity'!K32</f>
        <v>10.029999999999999</v>
      </c>
      <c r="R32" s="34">
        <f>+'CPT C9 &amp; Bearing Capacity'!L32</f>
        <v>0</v>
      </c>
      <c r="S32" s="35">
        <f>+'CPT C9 &amp; Bearing Capacity'!M32</f>
        <v>10.029999999999999</v>
      </c>
      <c r="T32" s="34">
        <f t="shared" si="9"/>
        <v>28.706575086461434</v>
      </c>
      <c r="U32" s="33">
        <f t="shared" si="10"/>
        <v>5965.0454158240436</v>
      </c>
      <c r="V32" s="33">
        <f t="shared" si="11"/>
        <v>3894.8500000000004</v>
      </c>
      <c r="W32" s="37">
        <f t="shared" si="3"/>
        <v>0.51327593020533047</v>
      </c>
      <c r="X32" s="37">
        <f t="shared" si="4"/>
        <v>0.78609297778454323</v>
      </c>
    </row>
    <row r="33" spans="5:24" x14ac:dyDescent="0.2">
      <c r="E33" s="28"/>
      <c r="F33" s="28">
        <f>+'CPT C9 &amp; Bearing Capacity'!I33</f>
        <v>0.61</v>
      </c>
      <c r="G33" s="29">
        <f>'CPT C9 &amp; Bearing Capacity'!H33</f>
        <v>2.0000000000000018E-2</v>
      </c>
      <c r="H33" s="29">
        <f t="shared" si="0"/>
        <v>0.15279999999999999</v>
      </c>
      <c r="I33" s="31">
        <f t="shared" si="1"/>
        <v>2.552379641111457</v>
      </c>
      <c r="J33" s="31">
        <f t="shared" si="5"/>
        <v>0.58921301247833613</v>
      </c>
      <c r="K33" s="31">
        <f t="shared" si="6"/>
        <v>-0.9240053011805972</v>
      </c>
      <c r="L33" s="32">
        <f t="shared" si="7"/>
        <v>0.9190153683720399</v>
      </c>
      <c r="M33" s="32">
        <f t="shared" si="8"/>
        <v>0.92749205556009651</v>
      </c>
      <c r="N33" s="33">
        <f t="shared" si="2"/>
        <v>149.43380960937949</v>
      </c>
      <c r="O33" s="59">
        <f>+'CPT C9 &amp; Bearing Capacity'!N33</f>
        <v>767.50000000000011</v>
      </c>
      <c r="P33" s="59">
        <f>+'CPT C9 &amp; Bearing Capacity'!O33</f>
        <v>761.7</v>
      </c>
      <c r="Q33" s="35">
        <f>+'CPT C9 &amp; Bearing Capacity'!K33</f>
        <v>10.37</v>
      </c>
      <c r="R33" s="34">
        <f>+'CPT C9 &amp; Bearing Capacity'!L33</f>
        <v>0</v>
      </c>
      <c r="S33" s="35">
        <f>+'CPT C9 &amp; Bearing Capacity'!M33</f>
        <v>10.37</v>
      </c>
      <c r="T33" s="34">
        <f t="shared" si="9"/>
        <v>27.954040066356171</v>
      </c>
      <c r="U33" s="33">
        <f t="shared" si="10"/>
        <v>5826.7057094864085</v>
      </c>
      <c r="V33" s="33">
        <f t="shared" si="11"/>
        <v>3756.65</v>
      </c>
      <c r="W33" s="37">
        <f t="shared" si="3"/>
        <v>0.51292725962146246</v>
      </c>
      <c r="X33" s="37">
        <f t="shared" si="4"/>
        <v>0.79556950798919046</v>
      </c>
    </row>
    <row r="34" spans="5:24" x14ac:dyDescent="0.2">
      <c r="E34" s="28"/>
      <c r="F34" s="28">
        <f>+'CPT C9 &amp; Bearing Capacity'!I34</f>
        <v>0.63</v>
      </c>
      <c r="G34" s="29">
        <f>'CPT C9 &amp; Bearing Capacity'!H34</f>
        <v>2.0000000000000018E-2</v>
      </c>
      <c r="H34" s="29">
        <f t="shared" si="0"/>
        <v>0.17280000000000001</v>
      </c>
      <c r="I34" s="31">
        <f t="shared" si="1"/>
        <v>2.4943227184197068</v>
      </c>
      <c r="J34" s="31">
        <f t="shared" si="5"/>
        <v>0.64726993517008624</v>
      </c>
      <c r="K34" s="31">
        <f t="shared" si="6"/>
        <v>-0.96208325113434601</v>
      </c>
      <c r="L34" s="32">
        <f t="shared" si="7"/>
        <v>0.89417577137954551</v>
      </c>
      <c r="M34" s="32">
        <f t="shared" si="8"/>
        <v>0.90485790048600923</v>
      </c>
      <c r="N34" s="33">
        <f t="shared" si="2"/>
        <v>145.39483949473887</v>
      </c>
      <c r="O34" s="59">
        <f>+'CPT C9 &amp; Bearing Capacity'!N34</f>
        <v>767.50000000000011</v>
      </c>
      <c r="P34" s="59">
        <f>+'CPT C9 &amp; Bearing Capacity'!O34</f>
        <v>763.5</v>
      </c>
      <c r="Q34" s="35">
        <f>+'CPT C9 &amp; Bearing Capacity'!K34</f>
        <v>10.71</v>
      </c>
      <c r="R34" s="34">
        <f>+'CPT C9 &amp; Bearing Capacity'!L34</f>
        <v>0</v>
      </c>
      <c r="S34" s="35">
        <f>+'CPT C9 &amp; Bearing Capacity'!M34</f>
        <v>10.71</v>
      </c>
      <c r="T34" s="34">
        <f t="shared" si="9"/>
        <v>27.729491441328346</v>
      </c>
      <c r="U34" s="33">
        <f t="shared" si="10"/>
        <v>5849.3444762569907</v>
      </c>
      <c r="V34" s="33">
        <f t="shared" si="11"/>
        <v>3763.95</v>
      </c>
      <c r="W34" s="37">
        <f t="shared" si="3"/>
        <v>0.4971320806456504</v>
      </c>
      <c r="X34" s="37">
        <f t="shared" si="4"/>
        <v>0.77256520142264917</v>
      </c>
    </row>
    <row r="35" spans="5:24" x14ac:dyDescent="0.2">
      <c r="E35" s="28"/>
      <c r="F35" s="28">
        <f>+'CPT C9 &amp; Bearing Capacity'!I35</f>
        <v>0.65</v>
      </c>
      <c r="G35" s="29">
        <f>'CPT C9 &amp; Bearing Capacity'!H35</f>
        <v>2.0000000000000018E-2</v>
      </c>
      <c r="H35" s="29">
        <f t="shared" si="0"/>
        <v>0.19280000000000003</v>
      </c>
      <c r="I35" s="31">
        <f t="shared" si="1"/>
        <v>2.4409459001653318</v>
      </c>
      <c r="J35" s="31">
        <f t="shared" si="5"/>
        <v>0.70064675342446125</v>
      </c>
      <c r="K35" s="31">
        <f t="shared" si="6"/>
        <v>-0.98566875918318053</v>
      </c>
      <c r="L35" s="32">
        <f t="shared" si="7"/>
        <v>0.86770253387535101</v>
      </c>
      <c r="M35" s="32">
        <f t="shared" si="8"/>
        <v>0.88064473248601061</v>
      </c>
      <c r="N35" s="33">
        <f t="shared" si="2"/>
        <v>141.09023603641651</v>
      </c>
      <c r="O35" s="59">
        <f>+'CPT C9 &amp; Bearing Capacity'!N35</f>
        <v>786.5</v>
      </c>
      <c r="P35" s="59">
        <f>+'CPT C9 &amp; Bearing Capacity'!O35</f>
        <v>783.09999999999991</v>
      </c>
      <c r="Q35" s="35">
        <f>+'CPT C9 &amp; Bearing Capacity'!K35</f>
        <v>11.05</v>
      </c>
      <c r="R35" s="34">
        <f>+'CPT C9 &amp; Bearing Capacity'!L35</f>
        <v>0</v>
      </c>
      <c r="S35" s="35">
        <f>+'CPT C9 &amp; Bearing Capacity'!M35</f>
        <v>11.05</v>
      </c>
      <c r="T35" s="34">
        <f t="shared" si="9"/>
        <v>27.85215954688698</v>
      </c>
      <c r="U35" s="33">
        <f t="shared" si="10"/>
        <v>5981.4645112570461</v>
      </c>
      <c r="V35" s="33">
        <f t="shared" si="11"/>
        <v>3860.25</v>
      </c>
      <c r="W35" s="37">
        <f t="shared" si="3"/>
        <v>0.47175816481360533</v>
      </c>
      <c r="X35" s="37">
        <f t="shared" si="4"/>
        <v>0.73099014849513178</v>
      </c>
    </row>
    <row r="36" spans="5:24" x14ac:dyDescent="0.2">
      <c r="E36" s="28"/>
      <c r="F36" s="28">
        <f>+'CPT C9 &amp; Bearing Capacity'!I36</f>
        <v>0.67</v>
      </c>
      <c r="G36" s="29">
        <f>'CPT C9 &amp; Bearing Capacity'!H36</f>
        <v>2.0000000000000018E-2</v>
      </c>
      <c r="H36" s="29">
        <f t="shared" si="0"/>
        <v>0.21280000000000004</v>
      </c>
      <c r="I36" s="31">
        <f t="shared" si="1"/>
        <v>2.3919744109523009</v>
      </c>
      <c r="J36" s="31">
        <f t="shared" si="5"/>
        <v>0.74961824263749222</v>
      </c>
      <c r="K36" s="31">
        <f t="shared" si="6"/>
        <v>-0.99744068696702326</v>
      </c>
      <c r="L36" s="32">
        <f t="shared" si="7"/>
        <v>0.8402734365530885</v>
      </c>
      <c r="M36" s="32">
        <f t="shared" si="8"/>
        <v>0.85540872122563383</v>
      </c>
      <c r="N36" s="33">
        <f t="shared" si="2"/>
        <v>136.6302077843614</v>
      </c>
      <c r="O36" s="59">
        <f>+'CPT C9 &amp; Bearing Capacity'!N36</f>
        <v>786.5</v>
      </c>
      <c r="P36" s="59">
        <f>+'CPT C9 &amp; Bearing Capacity'!O36</f>
        <v>783.5</v>
      </c>
      <c r="Q36" s="35">
        <f>+'CPT C9 &amp; Bearing Capacity'!K36</f>
        <v>11.39</v>
      </c>
      <c r="R36" s="34">
        <f>+'CPT C9 &amp; Bearing Capacity'!L36</f>
        <v>0</v>
      </c>
      <c r="S36" s="35">
        <f>+'CPT C9 &amp; Bearing Capacity'!M36</f>
        <v>11.39</v>
      </c>
      <c r="T36" s="34">
        <f t="shared" si="9"/>
        <v>27.641939543969318</v>
      </c>
      <c r="U36" s="33">
        <f t="shared" si="10"/>
        <v>6003.2189099572661</v>
      </c>
      <c r="V36" s="33">
        <f t="shared" si="11"/>
        <v>3860.55</v>
      </c>
      <c r="W36" s="37">
        <f t="shared" si="3"/>
        <v>0.45518982343868625</v>
      </c>
      <c r="X36" s="37">
        <f t="shared" si="4"/>
        <v>0.70782768146694908</v>
      </c>
    </row>
    <row r="37" spans="5:24" x14ac:dyDescent="0.2">
      <c r="E37" s="28"/>
      <c r="F37" s="28">
        <f>+'CPT C9 &amp; Bearing Capacity'!I37</f>
        <v>0.69</v>
      </c>
      <c r="G37" s="29">
        <f>'CPT C9 &amp; Bearing Capacity'!H37</f>
        <v>1.9999999999999907E-2</v>
      </c>
      <c r="H37" s="29">
        <f t="shared" si="0"/>
        <v>0.23279999999999995</v>
      </c>
      <c r="I37" s="31">
        <f t="shared" si="1"/>
        <v>2.3470920107771409</v>
      </c>
      <c r="J37" s="31">
        <f t="shared" si="5"/>
        <v>0.7945006428126522</v>
      </c>
      <c r="K37" s="31">
        <f t="shared" si="6"/>
        <v>-0.99983429431358972</v>
      </c>
      <c r="L37" s="32">
        <f t="shared" si="7"/>
        <v>0.81246232205232172</v>
      </c>
      <c r="M37" s="32">
        <f t="shared" si="8"/>
        <v>0.82962038678870953</v>
      </c>
      <c r="N37" s="33">
        <f t="shared" si="2"/>
        <v>132.10806274483491</v>
      </c>
      <c r="O37" s="59">
        <f>+'CPT C9 &amp; Bearing Capacity'!N37</f>
        <v>758</v>
      </c>
      <c r="P37" s="59">
        <f>+'CPT C9 &amp; Bearing Capacity'!O37</f>
        <v>756.2</v>
      </c>
      <c r="Q37" s="35">
        <f>+'CPT C9 &amp; Bearing Capacity'!K37</f>
        <v>11.729999999999999</v>
      </c>
      <c r="R37" s="34">
        <f>+'CPT C9 &amp; Bearing Capacity'!L37</f>
        <v>0</v>
      </c>
      <c r="S37" s="35">
        <f>+'CPT C9 &amp; Bearing Capacity'!M37</f>
        <v>11.729999999999999</v>
      </c>
      <c r="T37" s="34">
        <f t="shared" si="9"/>
        <v>26.937679417229987</v>
      </c>
      <c r="U37" s="33">
        <f t="shared" si="10"/>
        <v>5856.4792651055132</v>
      </c>
      <c r="V37" s="33">
        <f t="shared" si="11"/>
        <v>3722.3500000000004</v>
      </c>
      <c r="W37" s="37">
        <f t="shared" si="3"/>
        <v>0.45115181584256553</v>
      </c>
      <c r="X37" s="37">
        <f t="shared" si="4"/>
        <v>0.70981000037521624</v>
      </c>
    </row>
    <row r="38" spans="5:24" x14ac:dyDescent="0.2">
      <c r="E38" s="28"/>
      <c r="F38" s="28">
        <f>+'CPT C9 &amp; Bearing Capacity'!I38</f>
        <v>0.71</v>
      </c>
      <c r="G38" s="29">
        <f>'CPT C9 &amp; Bearing Capacity'!H38</f>
        <v>2.0000000000000018E-2</v>
      </c>
      <c r="H38" s="29">
        <f t="shared" si="0"/>
        <v>0.25279999999999997</v>
      </c>
      <c r="I38" s="31">
        <f t="shared" si="1"/>
        <v>2.3059667258355714</v>
      </c>
      <c r="J38" s="31">
        <f t="shared" si="5"/>
        <v>0.83562592775422184</v>
      </c>
      <c r="K38" s="31">
        <f t="shared" si="6"/>
        <v>-0.99495858505687562</v>
      </c>
      <c r="L38" s="32">
        <f t="shared" si="7"/>
        <v>0.78472916605569787</v>
      </c>
      <c r="M38" s="32">
        <f t="shared" si="8"/>
        <v>0.80366314510996895</v>
      </c>
      <c r="N38" s="33">
        <f t="shared" si="2"/>
        <v>127.5985939201645</v>
      </c>
      <c r="O38" s="59">
        <f>+'CPT C9 &amp; Bearing Capacity'!N38</f>
        <v>720</v>
      </c>
      <c r="P38" s="59">
        <f>+'CPT C9 &amp; Bearing Capacity'!O38</f>
        <v>718.40000000000009</v>
      </c>
      <c r="Q38" s="35">
        <f>+'CPT C9 &amp; Bearing Capacity'!K38</f>
        <v>12.07</v>
      </c>
      <c r="R38" s="34">
        <f>+'CPT C9 &amp; Bearing Capacity'!L38</f>
        <v>0</v>
      </c>
      <c r="S38" s="35">
        <f>+'CPT C9 &amp; Bearing Capacity'!M38</f>
        <v>12.07</v>
      </c>
      <c r="T38" s="34">
        <f t="shared" si="9"/>
        <v>26.06690751157744</v>
      </c>
      <c r="U38" s="33">
        <f t="shared" si="10"/>
        <v>5647.1677679511604</v>
      </c>
      <c r="V38" s="33">
        <f t="shared" si="11"/>
        <v>3531.65</v>
      </c>
      <c r="W38" s="37">
        <f t="shared" si="3"/>
        <v>0.45190296857944579</v>
      </c>
      <c r="X38" s="37">
        <f t="shared" si="4"/>
        <v>0.72260044976237514</v>
      </c>
    </row>
    <row r="39" spans="5:24" x14ac:dyDescent="0.2">
      <c r="E39" s="28"/>
      <c r="F39" s="28">
        <f>+'CPT C9 &amp; Bearing Capacity'!I39</f>
        <v>0.73</v>
      </c>
      <c r="G39" s="29">
        <f>'CPT C9 &amp; Bearing Capacity'!H39</f>
        <v>2.0000000000000018E-2</v>
      </c>
      <c r="H39" s="29">
        <f t="shared" si="0"/>
        <v>0.27279999999999999</v>
      </c>
      <c r="I39" s="31">
        <f t="shared" si="1"/>
        <v>2.2682686058205452</v>
      </c>
      <c r="J39" s="31">
        <f t="shared" si="5"/>
        <v>0.87332404776924777</v>
      </c>
      <c r="K39" s="31">
        <f t="shared" si="6"/>
        <v>-0.9845778818388069</v>
      </c>
      <c r="L39" s="32">
        <f t="shared" si="7"/>
        <v>0.75742551701319505</v>
      </c>
      <c r="M39" s="32">
        <f t="shared" si="8"/>
        <v>0.77783995392870375</v>
      </c>
      <c r="N39" s="33">
        <f t="shared" si="2"/>
        <v>123.15896381921611</v>
      </c>
      <c r="O39" s="59">
        <f>+'CPT C9 &amp; Bearing Capacity'!N39</f>
        <v>681.99999999999989</v>
      </c>
      <c r="P39" s="59">
        <f>+'CPT C9 &amp; Bearing Capacity'!O39</f>
        <v>676.6</v>
      </c>
      <c r="Q39" s="35">
        <f>+'CPT C9 &amp; Bearing Capacity'!K39</f>
        <v>12.41</v>
      </c>
      <c r="R39" s="34">
        <f>+'CPT C9 &amp; Bearing Capacity'!L39</f>
        <v>0</v>
      </c>
      <c r="S39" s="35">
        <f>+'CPT C9 &amp; Bearing Capacity'!M39</f>
        <v>12.41</v>
      </c>
      <c r="T39" s="34">
        <f t="shared" si="9"/>
        <v>25.194127466212507</v>
      </c>
      <c r="U39" s="33">
        <f t="shared" si="10"/>
        <v>5430.3574619800693</v>
      </c>
      <c r="V39" s="33">
        <f t="shared" si="11"/>
        <v>3320.9500000000003</v>
      </c>
      <c r="W39" s="37">
        <f t="shared" si="3"/>
        <v>0.45359431559155156</v>
      </c>
      <c r="X39" s="37">
        <f t="shared" si="4"/>
        <v>0.74170923271483291</v>
      </c>
    </row>
    <row r="40" spans="5:24" x14ac:dyDescent="0.2">
      <c r="E40" s="28"/>
      <c r="F40" s="28">
        <f>+'CPT C9 &amp; Bearing Capacity'!I40</f>
        <v>0.75</v>
      </c>
      <c r="G40" s="29">
        <f>'CPT C9 &amp; Bearing Capacity'!H40</f>
        <v>2.0000000000000018E-2</v>
      </c>
      <c r="H40" s="29">
        <f t="shared" si="0"/>
        <v>0.2928</v>
      </c>
      <c r="I40" s="31">
        <f t="shared" si="1"/>
        <v>2.2336811141897455</v>
      </c>
      <c r="J40" s="31">
        <f t="shared" si="5"/>
        <v>0.90791153940004743</v>
      </c>
      <c r="K40" s="31">
        <f t="shared" si="6"/>
        <v>-0.97013083575742554</v>
      </c>
      <c r="L40" s="32">
        <f t="shared" si="7"/>
        <v>0.73080779837057319</v>
      </c>
      <c r="M40" s="32">
        <f t="shared" si="8"/>
        <v>0.75238353484564424</v>
      </c>
      <c r="N40" s="33">
        <f t="shared" si="2"/>
        <v>118.83086742739673</v>
      </c>
      <c r="O40" s="59">
        <f>+'CPT C9 &amp; Bearing Capacity'!N40</f>
        <v>634.50000000000011</v>
      </c>
      <c r="P40" s="59">
        <f>+'CPT C9 &amp; Bearing Capacity'!O40</f>
        <v>626.1</v>
      </c>
      <c r="Q40" s="35">
        <f>+'CPT C9 &amp; Bearing Capacity'!K40</f>
        <v>12.75</v>
      </c>
      <c r="R40" s="34">
        <f>+'CPT C9 &amp; Bearing Capacity'!L40</f>
        <v>0</v>
      </c>
      <c r="S40" s="35">
        <f>+'CPT C9 &amp; Bearing Capacity'!M40</f>
        <v>12.75</v>
      </c>
      <c r="T40" s="34">
        <f t="shared" si="9"/>
        <v>24.137281052357711</v>
      </c>
      <c r="U40" s="33">
        <f t="shared" si="10"/>
        <v>5145.1971278943029</v>
      </c>
      <c r="V40" s="33">
        <f t="shared" si="11"/>
        <v>3066.75</v>
      </c>
      <c r="W40" s="37">
        <f t="shared" si="3"/>
        <v>0.4619098723474136</v>
      </c>
      <c r="X40" s="37">
        <f t="shared" si="4"/>
        <v>0.77496285923141328</v>
      </c>
    </row>
    <row r="41" spans="5:24" x14ac:dyDescent="0.2">
      <c r="E41" s="28"/>
      <c r="F41" s="28">
        <f>+'CPT C9 &amp; Bearing Capacity'!I41</f>
        <v>0.77</v>
      </c>
      <c r="G41" s="29">
        <f>'CPT C9 &amp; Bearing Capacity'!H41</f>
        <v>2.0000000000000018E-2</v>
      </c>
      <c r="H41" s="29">
        <f t="shared" si="0"/>
        <v>0.31280000000000002</v>
      </c>
      <c r="I41" s="31">
        <f t="shared" si="1"/>
        <v>2.2019077753104428</v>
      </c>
      <c r="J41" s="31">
        <f t="shared" si="5"/>
        <v>0.9396848782793501</v>
      </c>
      <c r="K41" s="31">
        <f t="shared" si="6"/>
        <v>-0.95276778826103348</v>
      </c>
      <c r="L41" s="32">
        <f t="shared" si="7"/>
        <v>0.70505343293349332</v>
      </c>
      <c r="M41" s="32">
        <f t="shared" si="8"/>
        <v>0.7274675307168601</v>
      </c>
      <c r="N41" s="33">
        <f t="shared" si="2"/>
        <v>114.64315406178413</v>
      </c>
      <c r="O41" s="59">
        <f>+'CPT C9 &amp; Bearing Capacity'!N41</f>
        <v>558.5</v>
      </c>
      <c r="P41" s="59">
        <f>+'CPT C9 &amp; Bearing Capacity'!O41</f>
        <v>550.29999999999995</v>
      </c>
      <c r="Q41" s="35">
        <f>+'CPT C9 &amp; Bearing Capacity'!K41</f>
        <v>13.09</v>
      </c>
      <c r="R41" s="34">
        <f>+'CPT C9 &amp; Bearing Capacity'!L41</f>
        <v>0</v>
      </c>
      <c r="S41" s="35">
        <f>+'CPT C9 &amp; Bearing Capacity'!M41</f>
        <v>13.09</v>
      </c>
      <c r="T41" s="34">
        <f t="shared" si="9"/>
        <v>22.497111326098988</v>
      </c>
      <c r="U41" s="33">
        <f t="shared" si="10"/>
        <v>4659.0228722248521</v>
      </c>
      <c r="V41" s="33">
        <f t="shared" si="11"/>
        <v>2686.0499999999997</v>
      </c>
      <c r="W41" s="37">
        <f t="shared" si="3"/>
        <v>0.49213389676723346</v>
      </c>
      <c r="X41" s="37">
        <f t="shared" si="4"/>
        <v>0.85361891298958881</v>
      </c>
    </row>
    <row r="42" spans="5:24" x14ac:dyDescent="0.2">
      <c r="E42" s="28"/>
      <c r="F42" s="28">
        <f>+'CPT C9 &amp; Bearing Capacity'!I42</f>
        <v>0.79</v>
      </c>
      <c r="G42" s="29">
        <f>'CPT C9 &amp; Bearing Capacity'!H42</f>
        <v>2.0000000000000018E-2</v>
      </c>
      <c r="H42" s="29">
        <f t="shared" si="0"/>
        <v>0.33280000000000004</v>
      </c>
      <c r="I42" s="31">
        <f t="shared" si="1"/>
        <v>2.1726754784478506</v>
      </c>
      <c r="J42" s="31">
        <f t="shared" si="5"/>
        <v>0.96891717514194242</v>
      </c>
      <c r="K42" s="31">
        <f t="shared" si="6"/>
        <v>-0.93339435066233667</v>
      </c>
      <c r="L42" s="32">
        <f t="shared" si="7"/>
        <v>0.68027681804201823</v>
      </c>
      <c r="M42" s="32">
        <f t="shared" si="8"/>
        <v>0.70321718481521989</v>
      </c>
      <c r="N42" s="33">
        <f t="shared" si="2"/>
        <v>110.61442496771444</v>
      </c>
      <c r="O42" s="59">
        <f>+'CPT C9 &amp; Bearing Capacity'!N42</f>
        <v>502</v>
      </c>
      <c r="P42" s="59">
        <f>+'CPT C9 &amp; Bearing Capacity'!O42</f>
        <v>494.2</v>
      </c>
      <c r="Q42" s="35">
        <f>+'CPT C9 &amp; Bearing Capacity'!K42</f>
        <v>13.43</v>
      </c>
      <c r="R42" s="34">
        <f>+'CPT C9 &amp; Bearing Capacity'!L42</f>
        <v>0</v>
      </c>
      <c r="S42" s="35">
        <f>+'CPT C9 &amp; Bearing Capacity'!M42</f>
        <v>13.43</v>
      </c>
      <c r="T42" s="34">
        <f t="shared" si="9"/>
        <v>21.192536300643511</v>
      </c>
      <c r="U42" s="33">
        <f t="shared" si="10"/>
        <v>4283.1146025154148</v>
      </c>
      <c r="V42" s="33">
        <f t="shared" si="11"/>
        <v>2403.85</v>
      </c>
      <c r="W42" s="37">
        <f t="shared" si="3"/>
        <v>0.51651396347299328</v>
      </c>
      <c r="X42" s="37">
        <f t="shared" si="4"/>
        <v>0.92031054323451589</v>
      </c>
    </row>
    <row r="43" spans="5:24" x14ac:dyDescent="0.2">
      <c r="E43" s="28"/>
      <c r="F43" s="28">
        <f>+'CPT C9 &amp; Bearing Capacity'!I43</f>
        <v>0.81</v>
      </c>
      <c r="G43" s="29">
        <f>'CPT C9 &amp; Bearing Capacity'!H43</f>
        <v>1.9999999999999907E-2</v>
      </c>
      <c r="H43" s="29">
        <f t="shared" si="0"/>
        <v>0.35280000000000006</v>
      </c>
      <c r="I43" s="31">
        <f t="shared" si="1"/>
        <v>2.1457355404751084</v>
      </c>
      <c r="J43" s="31">
        <f t="shared" si="5"/>
        <v>0.99585711311468472</v>
      </c>
      <c r="K43" s="31">
        <f t="shared" si="6"/>
        <v>-0.91271427261893845</v>
      </c>
      <c r="L43" s="32">
        <f t="shared" si="7"/>
        <v>0.65654364757394823</v>
      </c>
      <c r="M43" s="32">
        <f t="shared" si="8"/>
        <v>0.67971887889652183</v>
      </c>
      <c r="N43" s="33">
        <f t="shared" si="2"/>
        <v>106.75536210630123</v>
      </c>
      <c r="O43" s="59">
        <f>+'CPT C9 &amp; Bearing Capacity'!N43</f>
        <v>493</v>
      </c>
      <c r="P43" s="59">
        <f>+'CPT C9 &amp; Bearing Capacity'!O43</f>
        <v>485.2</v>
      </c>
      <c r="Q43" s="35">
        <f>+'CPT C9 &amp; Bearing Capacity'!K43</f>
        <v>13.770000000000001</v>
      </c>
      <c r="R43" s="34">
        <f>+'CPT C9 &amp; Bearing Capacity'!L43</f>
        <v>0</v>
      </c>
      <c r="S43" s="35">
        <f>+'CPT C9 &amp; Bearing Capacity'!M43</f>
        <v>13.770000000000001</v>
      </c>
      <c r="T43" s="34">
        <f t="shared" si="9"/>
        <v>20.870846064711294</v>
      </c>
      <c r="U43" s="33">
        <f t="shared" si="10"/>
        <v>4229.7585190061964</v>
      </c>
      <c r="V43" s="33">
        <f t="shared" si="11"/>
        <v>2357.15</v>
      </c>
      <c r="W43" s="37">
        <f t="shared" si="3"/>
        <v>0.50478230199951679</v>
      </c>
      <c r="X43" s="37">
        <f t="shared" si="4"/>
        <v>0.90580032756761975</v>
      </c>
    </row>
    <row r="44" spans="5:24" x14ac:dyDescent="0.2">
      <c r="E44" s="28"/>
      <c r="F44" s="28">
        <f>+'CPT C9 &amp; Bearing Capacity'!I44</f>
        <v>0.83</v>
      </c>
      <c r="G44" s="29">
        <f>'CPT C9 &amp; Bearing Capacity'!H44</f>
        <v>2.0000000000000018E-2</v>
      </c>
      <c r="H44" s="29">
        <f t="shared" si="0"/>
        <v>0.37279999999999996</v>
      </c>
      <c r="I44" s="31">
        <f t="shared" si="1"/>
        <v>2.1208633432564765</v>
      </c>
      <c r="J44" s="31">
        <f t="shared" si="5"/>
        <v>1.0207293103333164</v>
      </c>
      <c r="K44" s="31">
        <f t="shared" si="6"/>
        <v>-0.89126814887015038</v>
      </c>
      <c r="L44" s="32">
        <f t="shared" si="7"/>
        <v>0.63388300183278112</v>
      </c>
      <c r="M44" s="32">
        <f t="shared" si="8"/>
        <v>0.65702830067340656</v>
      </c>
      <c r="N44" s="33">
        <f t="shared" si="2"/>
        <v>103.07069399535369</v>
      </c>
      <c r="O44" s="59">
        <f>+'CPT C9 &amp; Bearing Capacity'!N44</f>
        <v>483.5</v>
      </c>
      <c r="P44" s="59">
        <f>+'CPT C9 &amp; Bearing Capacity'!O44</f>
        <v>475.7</v>
      </c>
      <c r="Q44" s="35">
        <f>+'CPT C9 &amp; Bearing Capacity'!K44</f>
        <v>14.11</v>
      </c>
      <c r="R44" s="34">
        <f>+'CPT C9 &amp; Bearing Capacity'!L44</f>
        <v>0</v>
      </c>
      <c r="S44" s="35">
        <f>+'CPT C9 &amp; Bearing Capacity'!M44</f>
        <v>14.11</v>
      </c>
      <c r="T44" s="34">
        <f t="shared" si="9"/>
        <v>20.543127713300251</v>
      </c>
      <c r="U44" s="33">
        <f t="shared" si="10"/>
        <v>4171.795588961897</v>
      </c>
      <c r="V44" s="33">
        <f t="shared" si="11"/>
        <v>2307.9499999999998</v>
      </c>
      <c r="W44" s="37">
        <f t="shared" si="3"/>
        <v>0.49413108479268392</v>
      </c>
      <c r="X44" s="37">
        <f t="shared" si="4"/>
        <v>0.89317960956999753</v>
      </c>
    </row>
    <row r="45" spans="5:24" x14ac:dyDescent="0.2">
      <c r="E45" s="28"/>
      <c r="F45" s="28">
        <f>+'CPT C9 &amp; Bearing Capacity'!I45</f>
        <v>0.85</v>
      </c>
      <c r="G45" s="29">
        <f>'CPT C9 &amp; Bearing Capacity'!H45</f>
        <v>2.0000000000000018E-2</v>
      </c>
      <c r="H45" s="29">
        <f t="shared" si="0"/>
        <v>0.39279999999999998</v>
      </c>
      <c r="I45" s="31">
        <f t="shared" si="1"/>
        <v>2.0978571229345162</v>
      </c>
      <c r="J45" s="31">
        <f t="shared" si="5"/>
        <v>1.0437355306552769</v>
      </c>
      <c r="K45" s="31">
        <f t="shared" si="6"/>
        <v>-0.86946663710156125</v>
      </c>
      <c r="L45" s="32">
        <f t="shared" si="7"/>
        <v>0.61229715035868215</v>
      </c>
      <c r="M45" s="32">
        <f t="shared" si="8"/>
        <v>0.63517724500247952</v>
      </c>
      <c r="N45" s="33">
        <f t="shared" si="2"/>
        <v>99.560789666821265</v>
      </c>
      <c r="O45" s="59">
        <f>+'CPT C9 &amp; Bearing Capacity'!N45</f>
        <v>483.5</v>
      </c>
      <c r="P45" s="59">
        <f>+'CPT C9 &amp; Bearing Capacity'!O45</f>
        <v>476.29999999999995</v>
      </c>
      <c r="Q45" s="35">
        <f>+'CPT C9 &amp; Bearing Capacity'!K45</f>
        <v>14.45</v>
      </c>
      <c r="R45" s="34">
        <f>+'CPT C9 &amp; Bearing Capacity'!L45</f>
        <v>0</v>
      </c>
      <c r="S45" s="35">
        <f>+'CPT C9 &amp; Bearing Capacity'!M45</f>
        <v>14.45</v>
      </c>
      <c r="T45" s="34">
        <f t="shared" si="9"/>
        <v>20.421204657438853</v>
      </c>
      <c r="U45" s="33">
        <f t="shared" si="10"/>
        <v>4180.5887110582116</v>
      </c>
      <c r="V45" s="33">
        <f t="shared" si="11"/>
        <v>2309.25</v>
      </c>
      <c r="W45" s="37">
        <f t="shared" si="3"/>
        <v>0.47630033255110632</v>
      </c>
      <c r="X45" s="37">
        <f t="shared" si="4"/>
        <v>0.86227813936837816</v>
      </c>
    </row>
    <row r="46" spans="5:24" x14ac:dyDescent="0.2">
      <c r="E46" s="28"/>
      <c r="F46" s="28">
        <f>+'CPT C9 &amp; Bearing Capacity'!I46</f>
        <v>0.87</v>
      </c>
      <c r="G46" s="29">
        <f>'CPT C9 &amp; Bearing Capacity'!H46</f>
        <v>2.0000000000000018E-2</v>
      </c>
      <c r="H46" s="29">
        <f t="shared" si="0"/>
        <v>0.4128</v>
      </c>
      <c r="I46" s="31">
        <f t="shared" si="1"/>
        <v>2.0765363041731772</v>
      </c>
      <c r="J46" s="31">
        <f t="shared" si="5"/>
        <v>1.0650563494166161</v>
      </c>
      <c r="K46" s="31">
        <f t="shared" si="6"/>
        <v>-0.84761804674174024</v>
      </c>
      <c r="L46" s="32">
        <f t="shared" si="7"/>
        <v>0.59176927326143702</v>
      </c>
      <c r="M46" s="32">
        <f t="shared" si="8"/>
        <v>0.61417916706096176</v>
      </c>
      <c r="N46" s="33">
        <f t="shared" si="2"/>
        <v>96.222914171585089</v>
      </c>
      <c r="O46" s="59">
        <f>+'CPT C9 &amp; Bearing Capacity'!N46</f>
        <v>493</v>
      </c>
      <c r="P46" s="59">
        <f>+'CPT C9 &amp; Bearing Capacity'!O46</f>
        <v>486</v>
      </c>
      <c r="Q46" s="35">
        <f>+'CPT C9 &amp; Bearing Capacity'!K46</f>
        <v>14.79</v>
      </c>
      <c r="R46" s="34">
        <f>+'CPT C9 &amp; Bearing Capacity'!L46</f>
        <v>0</v>
      </c>
      <c r="S46" s="35">
        <f>+'CPT C9 &amp; Bearing Capacity'!M46</f>
        <v>14.79</v>
      </c>
      <c r="T46" s="34">
        <f t="shared" si="9"/>
        <v>20.501304515619804</v>
      </c>
      <c r="U46" s="33">
        <f t="shared" si="10"/>
        <v>4256.8381236013865</v>
      </c>
      <c r="V46" s="33">
        <f t="shared" si="11"/>
        <v>2356.0499999999997</v>
      </c>
      <c r="W46" s="37">
        <f t="shared" si="3"/>
        <v>0.45208632030469742</v>
      </c>
      <c r="X46" s="37">
        <f t="shared" si="4"/>
        <v>0.81681555290919283</v>
      </c>
    </row>
    <row r="47" spans="5:24" x14ac:dyDescent="0.2">
      <c r="E47" s="28"/>
      <c r="F47" s="28">
        <f>+'CPT C9 &amp; Bearing Capacity'!I47</f>
        <v>0.89</v>
      </c>
      <c r="G47" s="29">
        <f>'CPT C9 &amp; Bearing Capacity'!H47</f>
        <v>2.0000000000000018E-2</v>
      </c>
      <c r="H47" s="29">
        <f t="shared" si="0"/>
        <v>0.43280000000000002</v>
      </c>
      <c r="I47" s="31">
        <f t="shared" si="1"/>
        <v>2.0567396374953164</v>
      </c>
      <c r="J47" s="31">
        <f t="shared" si="5"/>
        <v>1.0848530160944767</v>
      </c>
      <c r="K47" s="31">
        <f t="shared" si="6"/>
        <v>-0.82595075087509573</v>
      </c>
      <c r="L47" s="32">
        <f t="shared" si="7"/>
        <v>0.57226940934611825</v>
      </c>
      <c r="M47" s="32">
        <f t="shared" si="8"/>
        <v>0.59403365099361061</v>
      </c>
      <c r="N47" s="33">
        <f t="shared" si="2"/>
        <v>93.052195757058087</v>
      </c>
      <c r="O47" s="59">
        <f>+'CPT C9 &amp; Bearing Capacity'!N47</f>
        <v>483.5</v>
      </c>
      <c r="P47" s="59">
        <f>+'CPT C9 &amp; Bearing Capacity'!O47</f>
        <v>479.1</v>
      </c>
      <c r="Q47" s="35">
        <f>+'CPT C9 &amp; Bearing Capacity'!K47</f>
        <v>15.13</v>
      </c>
      <c r="R47" s="34">
        <f>+'CPT C9 &amp; Bearing Capacity'!L47</f>
        <v>0</v>
      </c>
      <c r="S47" s="35">
        <f>+'CPT C9 &amp; Bearing Capacity'!M47</f>
        <v>15.13</v>
      </c>
      <c r="T47" s="34">
        <f t="shared" si="9"/>
        <v>20.187781127048314</v>
      </c>
      <c r="U47" s="33">
        <f t="shared" si="10"/>
        <v>4197.4750172968988</v>
      </c>
      <c r="V47" s="33">
        <f t="shared" si="11"/>
        <v>2319.8500000000004</v>
      </c>
      <c r="W47" s="37">
        <f t="shared" si="3"/>
        <v>0.44337224342543996</v>
      </c>
      <c r="X47" s="37">
        <f t="shared" si="4"/>
        <v>0.80222596941231683</v>
      </c>
    </row>
    <row r="48" spans="5:24" x14ac:dyDescent="0.2">
      <c r="E48" s="28"/>
      <c r="F48" s="28">
        <f>+'CPT C9 &amp; Bearing Capacity'!I48</f>
        <v>0.91</v>
      </c>
      <c r="G48" s="29">
        <f>'CPT C9 &amp; Bearing Capacity'!H48</f>
        <v>2.0000000000000018E-2</v>
      </c>
      <c r="H48" s="29">
        <f t="shared" si="0"/>
        <v>0.45280000000000004</v>
      </c>
      <c r="I48" s="31">
        <f t="shared" si="1"/>
        <v>2.0383233026863712</v>
      </c>
      <c r="J48" s="31">
        <f t="shared" si="5"/>
        <v>1.1032693509034219</v>
      </c>
      <c r="K48" s="31">
        <f t="shared" si="6"/>
        <v>-0.8046311145037931</v>
      </c>
      <c r="L48" s="32">
        <f t="shared" si="7"/>
        <v>0.55375895544537335</v>
      </c>
      <c r="M48" s="32">
        <f t="shared" si="8"/>
        <v>0.57472996534829002</v>
      </c>
      <c r="N48" s="33">
        <f t="shared" si="2"/>
        <v>90.042357467969396</v>
      </c>
      <c r="O48" s="59">
        <f>+'CPT C9 &amp; Bearing Capacity'!N48</f>
        <v>474</v>
      </c>
      <c r="P48" s="59">
        <f>+'CPT C9 &amp; Bearing Capacity'!O48</f>
        <v>472.4</v>
      </c>
      <c r="Q48" s="35">
        <f>+'CPT C9 &amp; Bearing Capacity'!K48</f>
        <v>15.47</v>
      </c>
      <c r="R48" s="34">
        <f>+'CPT C9 &amp; Bearing Capacity'!L48</f>
        <v>0</v>
      </c>
      <c r="S48" s="35">
        <f>+'CPT C9 &amp; Bearing Capacity'!M48</f>
        <v>15.47</v>
      </c>
      <c r="T48" s="34">
        <f t="shared" si="9"/>
        <v>19.877724758054637</v>
      </c>
      <c r="U48" s="33">
        <f t="shared" si="10"/>
        <v>4137.0941644380273</v>
      </c>
      <c r="V48" s="33">
        <f t="shared" si="11"/>
        <v>2284.6499999999996</v>
      </c>
      <c r="W48" s="37">
        <f t="shared" si="3"/>
        <v>0.43529276293473296</v>
      </c>
      <c r="X48" s="37">
        <f t="shared" si="4"/>
        <v>0.78823765100098031</v>
      </c>
    </row>
    <row r="49" spans="5:24" x14ac:dyDescent="0.2">
      <c r="E49" s="28"/>
      <c r="F49" s="28">
        <f>+'CPT C9 &amp; Bearing Capacity'!I49</f>
        <v>0.92999999999999994</v>
      </c>
      <c r="G49" s="29">
        <f>'CPT C9 &amp; Bearing Capacity'!H49</f>
        <v>1.9999999999999907E-2</v>
      </c>
      <c r="H49" s="29">
        <f t="shared" si="0"/>
        <v>0.47279999999999994</v>
      </c>
      <c r="I49" s="31">
        <f t="shared" si="1"/>
        <v>2.0211590761004063</v>
      </c>
      <c r="J49" s="31">
        <f t="shared" si="5"/>
        <v>1.1204335774893868</v>
      </c>
      <c r="K49" s="31">
        <f t="shared" si="6"/>
        <v>-0.78377768060513908</v>
      </c>
      <c r="L49" s="32">
        <f t="shared" si="7"/>
        <v>0.53619401525252908</v>
      </c>
      <c r="M49" s="32">
        <f t="shared" si="8"/>
        <v>0.55624986572741797</v>
      </c>
      <c r="N49" s="33">
        <f t="shared" si="2"/>
        <v>87.186261673589769</v>
      </c>
      <c r="O49" s="59">
        <f>+'CPT C9 &amp; Bearing Capacity'!N49</f>
        <v>464.5</v>
      </c>
      <c r="P49" s="59">
        <f>+'CPT C9 &amp; Bearing Capacity'!O49</f>
        <v>462.5</v>
      </c>
      <c r="Q49" s="35">
        <f>+'CPT C9 &amp; Bearing Capacity'!K49</f>
        <v>15.809999999999999</v>
      </c>
      <c r="R49" s="34">
        <f>+'CPT C9 &amp; Bearing Capacity'!L49</f>
        <v>0</v>
      </c>
      <c r="S49" s="35">
        <f>+'CPT C9 &amp; Bearing Capacity'!M49</f>
        <v>15.809999999999999</v>
      </c>
      <c r="T49" s="34">
        <f t="shared" si="9"/>
        <v>19.570862784014416</v>
      </c>
      <c r="U49" s="33">
        <f t="shared" si="10"/>
        <v>4075.7191263977552</v>
      </c>
      <c r="V49" s="33">
        <f t="shared" si="11"/>
        <v>2233.4499999999998</v>
      </c>
      <c r="W49" s="37">
        <f t="shared" si="3"/>
        <v>0.42783253197649684</v>
      </c>
      <c r="X49" s="37">
        <f t="shared" si="4"/>
        <v>0.78073170810709325</v>
      </c>
    </row>
    <row r="50" spans="5:24" x14ac:dyDescent="0.2">
      <c r="E50" s="28"/>
      <c r="F50" s="28">
        <f>+'CPT C9 &amp; Bearing Capacity'!I50</f>
        <v>0.95</v>
      </c>
      <c r="G50" s="29">
        <f>'CPT C9 &amp; Bearing Capacity'!H50</f>
        <v>2.0000000000000018E-2</v>
      </c>
      <c r="H50" s="29">
        <f t="shared" si="0"/>
        <v>0.49279999999999996</v>
      </c>
      <c r="I50" s="31">
        <f t="shared" si="1"/>
        <v>2.0051326163027143</v>
      </c>
      <c r="J50" s="31">
        <f t="shared" si="5"/>
        <v>1.1364600372870786</v>
      </c>
      <c r="K50" s="31">
        <f t="shared" si="6"/>
        <v>-0.76347230759534257</v>
      </c>
      <c r="L50" s="32">
        <f t="shared" si="7"/>
        <v>0.51952785309259641</v>
      </c>
      <c r="M50" s="32">
        <f t="shared" si="8"/>
        <v>0.53856978612939788</v>
      </c>
      <c r="N50" s="33">
        <f t="shared" si="2"/>
        <v>84.476309055998485</v>
      </c>
      <c r="O50" s="59">
        <f>+'CPT C9 &amp; Bearing Capacity'!N50</f>
        <v>455</v>
      </c>
      <c r="P50" s="59">
        <f>+'CPT C9 &amp; Bearing Capacity'!O50</f>
        <v>452.6</v>
      </c>
      <c r="Q50" s="35">
        <f>+'CPT C9 &amp; Bearing Capacity'!K50</f>
        <v>16.149999999999999</v>
      </c>
      <c r="R50" s="34">
        <f>+'CPT C9 &amp; Bearing Capacity'!L50</f>
        <v>0</v>
      </c>
      <c r="S50" s="35">
        <f>+'CPT C9 &amp; Bearing Capacity'!M50</f>
        <v>16.149999999999999</v>
      </c>
      <c r="T50" s="34">
        <f t="shared" si="9"/>
        <v>19.266935655014027</v>
      </c>
      <c r="U50" s="33">
        <f t="shared" si="10"/>
        <v>4013.3716565069208</v>
      </c>
      <c r="V50" s="33">
        <f t="shared" si="11"/>
        <v>2182.25</v>
      </c>
      <c r="W50" s="37">
        <f t="shared" si="3"/>
        <v>0.42097426446432512</v>
      </c>
      <c r="X50" s="37">
        <f t="shared" si="4"/>
        <v>0.77421293670293101</v>
      </c>
    </row>
    <row r="51" spans="5:24" x14ac:dyDescent="0.2">
      <c r="E51" s="28"/>
      <c r="F51" s="28">
        <f>+'CPT C9 &amp; Bearing Capacity'!I51</f>
        <v>0.97</v>
      </c>
      <c r="G51" s="29">
        <f>'CPT C9 &amp; Bearing Capacity'!H51</f>
        <v>2.0000000000000018E-2</v>
      </c>
      <c r="H51" s="29">
        <f t="shared" si="0"/>
        <v>0.51279999999999992</v>
      </c>
      <c r="I51" s="31">
        <f t="shared" si="1"/>
        <v>1.9901418943301874</v>
      </c>
      <c r="J51" s="31">
        <f t="shared" si="5"/>
        <v>1.1514507592596057</v>
      </c>
      <c r="K51" s="31">
        <f t="shared" si="6"/>
        <v>-0.74376886370168571</v>
      </c>
      <c r="L51" s="32">
        <f t="shared" si="7"/>
        <v>0.50371266209960197</v>
      </c>
      <c r="M51" s="32">
        <f t="shared" si="8"/>
        <v>0.52166253927480843</v>
      </c>
      <c r="N51" s="33">
        <f t="shared" si="2"/>
        <v>81.904726119393686</v>
      </c>
      <c r="O51" s="59">
        <f>+'CPT C9 &amp; Bearing Capacity'!N51</f>
        <v>464.5</v>
      </c>
      <c r="P51" s="59">
        <f>+'CPT C9 &amp; Bearing Capacity'!O51</f>
        <v>462.9</v>
      </c>
      <c r="Q51" s="35">
        <f>+'CPT C9 &amp; Bearing Capacity'!K51</f>
        <v>16.489999999999998</v>
      </c>
      <c r="R51" s="34">
        <f>+'CPT C9 &amp; Bearing Capacity'!L51</f>
        <v>0</v>
      </c>
      <c r="S51" s="35">
        <f>+'CPT C9 &amp; Bearing Capacity'!M51</f>
        <v>16.489999999999998</v>
      </c>
      <c r="T51" s="34">
        <f t="shared" si="9"/>
        <v>19.365904041360952</v>
      </c>
      <c r="U51" s="33">
        <f t="shared" si="10"/>
        <v>4090.1707442770153</v>
      </c>
      <c r="V51" s="33">
        <f t="shared" si="11"/>
        <v>2232.0499999999997</v>
      </c>
      <c r="W51" s="37">
        <f t="shared" si="3"/>
        <v>0.4004953887756163</v>
      </c>
      <c r="X51" s="37">
        <f t="shared" si="4"/>
        <v>0.73389687613981569</v>
      </c>
    </row>
    <row r="52" spans="5:24" x14ac:dyDescent="0.2">
      <c r="E52" s="28"/>
      <c r="F52" s="28">
        <f>+'CPT C9 &amp; Bearing Capacity'!I52</f>
        <v>0.99</v>
      </c>
      <c r="G52" s="29">
        <f>'CPT C9 &amp; Bearing Capacity'!H52</f>
        <v>2.0000000000000018E-2</v>
      </c>
      <c r="H52" s="29">
        <f t="shared" si="0"/>
        <v>0.53279999999999994</v>
      </c>
      <c r="I52" s="31">
        <f t="shared" si="1"/>
        <v>1.976095777142191</v>
      </c>
      <c r="J52" s="31">
        <f t="shared" si="5"/>
        <v>1.1654968764476021</v>
      </c>
      <c r="K52" s="31">
        <f t="shared" si="6"/>
        <v>-0.72469998554147208</v>
      </c>
      <c r="L52" s="32">
        <f t="shared" si="7"/>
        <v>0.48870081373590119</v>
      </c>
      <c r="M52" s="32">
        <f t="shared" si="8"/>
        <v>0.50549862579503335</v>
      </c>
      <c r="N52" s="33">
        <f t="shared" si="2"/>
        <v>79.463768364530551</v>
      </c>
      <c r="O52" s="59">
        <f>+'CPT C9 &amp; Bearing Capacity'!N52</f>
        <v>464.5</v>
      </c>
      <c r="P52" s="59">
        <f>+'CPT C9 &amp; Bearing Capacity'!O52</f>
        <v>463.5</v>
      </c>
      <c r="Q52" s="35">
        <f>+'CPT C9 &amp; Bearing Capacity'!K52</f>
        <v>16.829999999999998</v>
      </c>
      <c r="R52" s="34">
        <f>+'CPT C9 &amp; Bearing Capacity'!L52</f>
        <v>0</v>
      </c>
      <c r="S52" s="35">
        <f>+'CPT C9 &amp; Bearing Capacity'!M52</f>
        <v>16.829999999999998</v>
      </c>
      <c r="T52" s="34">
        <f t="shared" si="9"/>
        <v>19.267346623480535</v>
      </c>
      <c r="U52" s="33">
        <f t="shared" si="10"/>
        <v>4097.1382502497772</v>
      </c>
      <c r="V52" s="33">
        <f t="shared" si="11"/>
        <v>2233.35</v>
      </c>
      <c r="W52" s="37">
        <f t="shared" si="3"/>
        <v>0.38789888703260722</v>
      </c>
      <c r="X52" s="37">
        <f t="shared" si="4"/>
        <v>0.71161052557396398</v>
      </c>
    </row>
    <row r="53" spans="5:24" x14ac:dyDescent="0.2">
      <c r="E53" s="28"/>
      <c r="F53" s="28">
        <f>+'CPT C9 &amp; Bearing Capacity'!I53</f>
        <v>1.01</v>
      </c>
      <c r="G53" s="29">
        <f>'CPT C9 &amp; Bearing Capacity'!H53</f>
        <v>2.0000000000000018E-2</v>
      </c>
      <c r="H53" s="29">
        <f t="shared" si="0"/>
        <v>0.55279999999999996</v>
      </c>
      <c r="I53" s="31">
        <f t="shared" si="1"/>
        <v>1.962912762133967</v>
      </c>
      <c r="J53" s="31">
        <f t="shared" si="5"/>
        <v>1.1786798914558261</v>
      </c>
      <c r="K53" s="31">
        <f t="shared" si="6"/>
        <v>-0.70628231489652804</v>
      </c>
      <c r="L53" s="32">
        <f t="shared" si="7"/>
        <v>0.47444571907548455</v>
      </c>
      <c r="M53" s="32">
        <f t="shared" si="8"/>
        <v>0.49004723386591198</v>
      </c>
      <c r="N53" s="33">
        <f t="shared" si="2"/>
        <v>77.145860335177517</v>
      </c>
      <c r="O53" s="59">
        <f>+'CPT C9 &amp; Bearing Capacity'!N53</f>
        <v>474</v>
      </c>
      <c r="P53" s="59">
        <f>+'CPT C9 &amp; Bearing Capacity'!O53</f>
        <v>472.6</v>
      </c>
      <c r="Q53" s="35">
        <f>+'CPT C9 &amp; Bearing Capacity'!K53</f>
        <v>17.170000000000002</v>
      </c>
      <c r="R53" s="34">
        <f>+'CPT C9 &amp; Bearing Capacity'!L53</f>
        <v>0</v>
      </c>
      <c r="S53" s="35">
        <f>+'CPT C9 &amp; Bearing Capacity'!M53</f>
        <v>17.170000000000002</v>
      </c>
      <c r="T53" s="34">
        <f t="shared" si="9"/>
        <v>19.366300991000372</v>
      </c>
      <c r="U53" s="33">
        <f t="shared" si="10"/>
        <v>4173.7947096096232</v>
      </c>
      <c r="V53" s="33">
        <f t="shared" si="11"/>
        <v>2277.15</v>
      </c>
      <c r="W53" s="37">
        <f t="shared" si="3"/>
        <v>0.36966772782359997</v>
      </c>
      <c r="X53" s="37">
        <f t="shared" si="4"/>
        <v>0.67756502940234564</v>
      </c>
    </row>
    <row r="54" spans="5:24" x14ac:dyDescent="0.2">
      <c r="E54" s="28"/>
      <c r="F54" s="28">
        <f>+'CPT C9 &amp; Bearing Capacity'!I54</f>
        <v>1.03</v>
      </c>
      <c r="G54" s="29">
        <f>'CPT C9 &amp; Bearing Capacity'!H54</f>
        <v>2.0000000000000018E-2</v>
      </c>
      <c r="H54" s="29">
        <f t="shared" si="0"/>
        <v>0.57279999999999998</v>
      </c>
      <c r="I54" s="31">
        <f t="shared" si="1"/>
        <v>1.9505198544947417</v>
      </c>
      <c r="J54" s="31">
        <f t="shared" si="5"/>
        <v>1.1910727990950514</v>
      </c>
      <c r="K54" s="31">
        <f t="shared" si="6"/>
        <v>-0.68852054565464416</v>
      </c>
      <c r="L54" s="32">
        <f t="shared" si="7"/>
        <v>0.4609024022894217</v>
      </c>
      <c r="M54" s="32">
        <f t="shared" si="8"/>
        <v>0.47527699515880695</v>
      </c>
      <c r="N54" s="33">
        <f t="shared" si="2"/>
        <v>74.943688868041917</v>
      </c>
      <c r="O54" s="59">
        <f>+'CPT C9 &amp; Bearing Capacity'!N54</f>
        <v>530.5</v>
      </c>
      <c r="P54" s="59">
        <f>+'CPT C9 &amp; Bearing Capacity'!O54</f>
        <v>527.9</v>
      </c>
      <c r="Q54" s="35">
        <f>+'CPT C9 &amp; Bearing Capacity'!K54</f>
        <v>17.510000000000002</v>
      </c>
      <c r="R54" s="34">
        <f>+'CPT C9 &amp; Bearing Capacity'!L54</f>
        <v>0</v>
      </c>
      <c r="S54" s="35">
        <f>+'CPT C9 &amp; Bearing Capacity'!M54</f>
        <v>17.510000000000002</v>
      </c>
      <c r="T54" s="34">
        <f t="shared" si="9"/>
        <v>20.387840997913852</v>
      </c>
      <c r="U54" s="33">
        <f t="shared" si="10"/>
        <v>4589.6184292495582</v>
      </c>
      <c r="V54" s="33">
        <f t="shared" si="11"/>
        <v>2551.9499999999998</v>
      </c>
      <c r="W54" s="37">
        <f t="shared" si="3"/>
        <v>0.32657917002610576</v>
      </c>
      <c r="X54" s="37">
        <f t="shared" si="4"/>
        <v>0.58734449239242137</v>
      </c>
    </row>
    <row r="55" spans="5:24" x14ac:dyDescent="0.2">
      <c r="E55" s="28"/>
      <c r="F55" s="28">
        <f>+'CPT C9 &amp; Bearing Capacity'!I55</f>
        <v>1.05</v>
      </c>
      <c r="G55" s="29">
        <f>'CPT C9 &amp; Bearing Capacity'!H55</f>
        <v>2.0000000000000018E-2</v>
      </c>
      <c r="H55" s="29">
        <f t="shared" si="0"/>
        <v>0.59279999999999999</v>
      </c>
      <c r="I55" s="31">
        <f t="shared" si="1"/>
        <v>1.9388515760740597</v>
      </c>
      <c r="J55" s="31">
        <f t="shared" si="5"/>
        <v>1.2027410775157334</v>
      </c>
      <c r="K55" s="31">
        <f t="shared" si="6"/>
        <v>-0.67141054396439859</v>
      </c>
      <c r="L55" s="32">
        <f t="shared" si="7"/>
        <v>0.44802786284669899</v>
      </c>
      <c r="M55" s="32">
        <f t="shared" si="8"/>
        <v>0.4611565498518021</v>
      </c>
      <c r="N55" s="33">
        <f t="shared" si="2"/>
        <v>72.850261987379085</v>
      </c>
      <c r="O55" s="59">
        <f>+'CPT C9 &amp; Bearing Capacity'!N55</f>
        <v>568</v>
      </c>
      <c r="P55" s="59">
        <f>+'CPT C9 &amp; Bearing Capacity'!O55</f>
        <v>565.20000000000005</v>
      </c>
      <c r="Q55" s="35">
        <f>+'CPT C9 &amp; Bearing Capacity'!K55</f>
        <v>17.850000000000001</v>
      </c>
      <c r="R55" s="34">
        <f>+'CPT C9 &amp; Bearing Capacity'!L55</f>
        <v>0</v>
      </c>
      <c r="S55" s="35">
        <f>+'CPT C9 &amp; Bearing Capacity'!M55</f>
        <v>17.850000000000001</v>
      </c>
      <c r="T55" s="34">
        <f t="shared" si="9"/>
        <v>20.994942670194263</v>
      </c>
      <c r="U55" s="33">
        <f t="shared" si="10"/>
        <v>4862.7984062084106</v>
      </c>
      <c r="V55" s="33">
        <f t="shared" si="11"/>
        <v>2736.75</v>
      </c>
      <c r="W55" s="37">
        <f t="shared" si="3"/>
        <v>0.29962279289377935</v>
      </c>
      <c r="X55" s="37">
        <f t="shared" si="4"/>
        <v>0.53238521594869204</v>
      </c>
    </row>
    <row r="56" spans="5:24" x14ac:dyDescent="0.2">
      <c r="E56" s="28"/>
      <c r="F56" s="28">
        <f>+'CPT C9 &amp; Bearing Capacity'!I56</f>
        <v>1.07</v>
      </c>
      <c r="G56" s="29">
        <f>'CPT C9 &amp; Bearing Capacity'!H56</f>
        <v>2.0000000000000018E-2</v>
      </c>
      <c r="H56" s="29">
        <f t="shared" si="0"/>
        <v>0.61280000000000001</v>
      </c>
      <c r="I56" s="31">
        <f t="shared" si="1"/>
        <v>1.9278490931686543</v>
      </c>
      <c r="J56" s="31">
        <f t="shared" si="5"/>
        <v>1.2137435604211388</v>
      </c>
      <c r="K56" s="31">
        <f t="shared" si="6"/>
        <v>-0.65494174833992469</v>
      </c>
      <c r="L56" s="32">
        <f t="shared" si="7"/>
        <v>0.43578128422317114</v>
      </c>
      <c r="M56" s="32">
        <f t="shared" si="8"/>
        <v>0.44765496266872762</v>
      </c>
      <c r="N56" s="33">
        <f t="shared" si="2"/>
        <v>70.858942841501971</v>
      </c>
      <c r="O56" s="59">
        <f>+'CPT C9 &amp; Bearing Capacity'!N56</f>
        <v>548.99999999999989</v>
      </c>
      <c r="P56" s="59">
        <f>+'CPT C9 &amp; Bearing Capacity'!O56</f>
        <v>547.4</v>
      </c>
      <c r="Q56" s="35">
        <f>+'CPT C9 &amp; Bearing Capacity'!K56</f>
        <v>18.190000000000001</v>
      </c>
      <c r="R56" s="34">
        <f>+'CPT C9 &amp; Bearing Capacity'!L56</f>
        <v>0</v>
      </c>
      <c r="S56" s="35">
        <f>+'CPT C9 &amp; Bearing Capacity'!M56</f>
        <v>18.190000000000001</v>
      </c>
      <c r="T56" s="34">
        <f t="shared" si="9"/>
        <v>20.543672249844136</v>
      </c>
      <c r="U56" s="33">
        <f t="shared" si="10"/>
        <v>4736.9063924304855</v>
      </c>
      <c r="V56" s="33">
        <f t="shared" si="11"/>
        <v>2646.0499999999997</v>
      </c>
      <c r="W56" s="37">
        <f t="shared" si="3"/>
        <v>0.29917814274199589</v>
      </c>
      <c r="X56" s="37">
        <f t="shared" si="4"/>
        <v>0.53558279580130419</v>
      </c>
    </row>
    <row r="57" spans="5:24" x14ac:dyDescent="0.2">
      <c r="E57" s="28"/>
      <c r="F57" s="28">
        <f>+'CPT C9 &amp; Bearing Capacity'!I57</f>
        <v>1.0900000000000001</v>
      </c>
      <c r="G57" s="29">
        <f>'CPT C9 &amp; Bearing Capacity'!H57</f>
        <v>2.0000000000000018E-2</v>
      </c>
      <c r="H57" s="29">
        <f t="shared" si="0"/>
        <v>0.63280000000000003</v>
      </c>
      <c r="I57" s="31">
        <f t="shared" si="1"/>
        <v>1.9174594505262892</v>
      </c>
      <c r="J57" s="31">
        <f t="shared" si="5"/>
        <v>1.2241332030635039</v>
      </c>
      <c r="K57" s="31">
        <f t="shared" si="6"/>
        <v>-0.63909901129637725</v>
      </c>
      <c r="L57" s="32">
        <f t="shared" si="7"/>
        <v>0.42412413246403691</v>
      </c>
      <c r="M57" s="32">
        <f t="shared" si="8"/>
        <v>0.43474202318230781</v>
      </c>
      <c r="N57" s="33">
        <f t="shared" si="2"/>
        <v>68.963465729244461</v>
      </c>
      <c r="O57" s="59">
        <f>+'CPT C9 &amp; Bearing Capacity'!N57</f>
        <v>511.50000000000006</v>
      </c>
      <c r="P57" s="59">
        <f>+'CPT C9 &amp; Bearing Capacity'!O57</f>
        <v>510.29999999999995</v>
      </c>
      <c r="Q57" s="35">
        <f>+'CPT C9 &amp; Bearing Capacity'!K57</f>
        <v>18.53</v>
      </c>
      <c r="R57" s="34">
        <f>+'CPT C9 &amp; Bearing Capacity'!L57</f>
        <v>0</v>
      </c>
      <c r="S57" s="35">
        <f>+'CPT C9 &amp; Bearing Capacity'!M57</f>
        <v>18.53</v>
      </c>
      <c r="T57" s="34">
        <f t="shared" si="9"/>
        <v>19.738040898344313</v>
      </c>
      <c r="U57" s="33">
        <f t="shared" si="10"/>
        <v>4475.1781779788616</v>
      </c>
      <c r="V57" s="33">
        <f t="shared" si="11"/>
        <v>2458.85</v>
      </c>
      <c r="W57" s="37">
        <f t="shared" si="3"/>
        <v>0.3082043350523786</v>
      </c>
      <c r="X57" s="37">
        <f t="shared" si="4"/>
        <v>0.5609408115927732</v>
      </c>
    </row>
    <row r="58" spans="5:24" x14ac:dyDescent="0.2">
      <c r="E58" s="28"/>
      <c r="F58" s="28">
        <f>+'CPT C9 &amp; Bearing Capacity'!I58</f>
        <v>1.1100000000000001</v>
      </c>
      <c r="G58" s="29">
        <f>'CPT C9 &amp; Bearing Capacity'!H58</f>
        <v>2.0000000000000018E-2</v>
      </c>
      <c r="H58" s="29">
        <f t="shared" si="0"/>
        <v>0.65280000000000005</v>
      </c>
      <c r="I58" s="31">
        <f t="shared" si="1"/>
        <v>1.9076348994040515</v>
      </c>
      <c r="J58" s="31">
        <f t="shared" si="5"/>
        <v>1.2339577541857416</v>
      </c>
      <c r="K58" s="31">
        <f t="shared" si="6"/>
        <v>-0.6238640083376914</v>
      </c>
      <c r="L58" s="32">
        <f t="shared" si="7"/>
        <v>0.41302017690719528</v>
      </c>
      <c r="M58" s="32">
        <f t="shared" si="8"/>
        <v>0.42238845660577162</v>
      </c>
      <c r="N58" s="33">
        <f t="shared" si="2"/>
        <v>67.157939469622264</v>
      </c>
      <c r="O58" s="59">
        <f>+'CPT C9 &amp; Bearing Capacity'!N58</f>
        <v>493</v>
      </c>
      <c r="P58" s="59">
        <f>+'CPT C9 &amp; Bearing Capacity'!O58</f>
        <v>491.6</v>
      </c>
      <c r="Q58" s="35">
        <f>+'CPT C9 &amp; Bearing Capacity'!K58</f>
        <v>18.87</v>
      </c>
      <c r="R58" s="34">
        <f>+'CPT C9 &amp; Bearing Capacity'!L58</f>
        <v>0</v>
      </c>
      <c r="S58" s="35">
        <f>+'CPT C9 &amp; Bearing Capacity'!M58</f>
        <v>18.87</v>
      </c>
      <c r="T58" s="34">
        <f t="shared" si="9"/>
        <v>19.289926147333851</v>
      </c>
      <c r="U58" s="33">
        <f t="shared" si="10"/>
        <v>4346.8281729146438</v>
      </c>
      <c r="V58" s="33">
        <f t="shared" si="11"/>
        <v>2363.65</v>
      </c>
      <c r="W58" s="37">
        <f t="shared" si="3"/>
        <v>0.30899744272427243</v>
      </c>
      <c r="X58" s="37">
        <f t="shared" si="4"/>
        <v>0.56825620941867294</v>
      </c>
    </row>
    <row r="59" spans="5:24" x14ac:dyDescent="0.2">
      <c r="E59" s="28"/>
      <c r="F59" s="28">
        <f>+'CPT C9 &amp; Bearing Capacity'!I59</f>
        <v>1.1299999999999999</v>
      </c>
      <c r="G59" s="29">
        <f>'CPT C9 &amp; Bearing Capacity'!H59</f>
        <v>1.9999999999999796E-2</v>
      </c>
      <c r="H59" s="29">
        <f t="shared" si="0"/>
        <v>0.67279999999999984</v>
      </c>
      <c r="I59" s="31">
        <f t="shared" si="1"/>
        <v>1.898332308409139</v>
      </c>
      <c r="J59" s="31">
        <f t="shared" si="5"/>
        <v>1.2432603451806541</v>
      </c>
      <c r="K59" s="31">
        <f t="shared" si="6"/>
        <v>-0.60921631204128679</v>
      </c>
      <c r="L59" s="32">
        <f t="shared" si="7"/>
        <v>0.40243545700462208</v>
      </c>
      <c r="M59" s="32">
        <f t="shared" si="8"/>
        <v>0.41056606570262533</v>
      </c>
      <c r="N59" s="33">
        <f t="shared" si="2"/>
        <v>65.436842006919747</v>
      </c>
      <c r="O59" s="59">
        <f>+'CPT C9 &amp; Bearing Capacity'!N59</f>
        <v>445.5</v>
      </c>
      <c r="P59" s="59">
        <f>+'CPT C9 &amp; Bearing Capacity'!O59</f>
        <v>443.7</v>
      </c>
      <c r="Q59" s="35">
        <f>+'CPT C9 &amp; Bearing Capacity'!K59</f>
        <v>19.209999999999997</v>
      </c>
      <c r="R59" s="34">
        <f>+'CPT C9 &amp; Bearing Capacity'!L59</f>
        <v>0</v>
      </c>
      <c r="S59" s="35">
        <f>+'CPT C9 &amp; Bearing Capacity'!M59</f>
        <v>19.209999999999997</v>
      </c>
      <c r="T59" s="34">
        <f t="shared" si="9"/>
        <v>18.255431103123431</v>
      </c>
      <c r="U59" s="33">
        <f t="shared" si="10"/>
        <v>3998.8211007220102</v>
      </c>
      <c r="V59" s="33">
        <f t="shared" si="11"/>
        <v>2122.4499999999998</v>
      </c>
      <c r="W59" s="37">
        <f t="shared" si="3"/>
        <v>0.32728066777032905</v>
      </c>
      <c r="X59" s="37">
        <f t="shared" si="4"/>
        <v>0.61661609938438211</v>
      </c>
    </row>
    <row r="60" spans="5:24" x14ac:dyDescent="0.2">
      <c r="E60" s="28"/>
      <c r="F60" s="28">
        <f>+'CPT C9 &amp; Bearing Capacity'!I60</f>
        <v>1.1499999999999999</v>
      </c>
      <c r="G60" s="29">
        <f>'CPT C9 &amp; Bearing Capacity'!H60</f>
        <v>2.0000000000000018E-2</v>
      </c>
      <c r="H60" s="29">
        <f t="shared" si="0"/>
        <v>0.69279999999999986</v>
      </c>
      <c r="I60" s="31">
        <f t="shared" si="1"/>
        <v>1.8895126468967958</v>
      </c>
      <c r="J60" s="31">
        <f t="shared" si="5"/>
        <v>1.2520800066929973</v>
      </c>
      <c r="K60" s="31">
        <f t="shared" si="6"/>
        <v>-0.59513420706619591</v>
      </c>
      <c r="L60" s="32">
        <f t="shared" si="7"/>
        <v>0.39233821286842563</v>
      </c>
      <c r="M60" s="32">
        <f t="shared" si="8"/>
        <v>0.3992478200016073</v>
      </c>
      <c r="N60" s="33">
        <f t="shared" si="2"/>
        <v>63.795009117334189</v>
      </c>
      <c r="O60" s="59">
        <f>+'CPT C9 &amp; Bearing Capacity'!N60</f>
        <v>388.5</v>
      </c>
      <c r="P60" s="59">
        <f>+'CPT C9 &amp; Bearing Capacity'!O60</f>
        <v>386.5</v>
      </c>
      <c r="Q60" s="35">
        <f>+'CPT C9 &amp; Bearing Capacity'!K60</f>
        <v>19.549999999999997</v>
      </c>
      <c r="R60" s="34">
        <f>+'CPT C9 &amp; Bearing Capacity'!L60</f>
        <v>0</v>
      </c>
      <c r="S60" s="35">
        <f>+'CPT C9 &amp; Bearing Capacity'!M60</f>
        <v>19.549999999999997</v>
      </c>
      <c r="T60" s="34">
        <f t="shared" si="9"/>
        <v>16.973011343127173</v>
      </c>
      <c r="U60" s="33">
        <f t="shared" si="10"/>
        <v>3565.2783181447239</v>
      </c>
      <c r="V60" s="33">
        <f t="shared" si="11"/>
        <v>1834.75</v>
      </c>
      <c r="W60" s="37">
        <f t="shared" si="3"/>
        <v>0.35786832569375104</v>
      </c>
      <c r="X60" s="37">
        <f t="shared" si="4"/>
        <v>0.69540819313077251</v>
      </c>
    </row>
    <row r="61" spans="5:24" x14ac:dyDescent="0.2">
      <c r="E61" s="28"/>
      <c r="F61" s="28">
        <f>+'CPT C9 &amp; Bearing Capacity'!I61</f>
        <v>1.17</v>
      </c>
      <c r="G61" s="29">
        <f>'CPT C9 &amp; Bearing Capacity'!H61</f>
        <v>2.0000000000000018E-2</v>
      </c>
      <c r="H61" s="29">
        <f t="shared" si="0"/>
        <v>0.71279999999999988</v>
      </c>
      <c r="I61" s="31">
        <f t="shared" si="1"/>
        <v>1.8811405317844487</v>
      </c>
      <c r="J61" s="31">
        <f t="shared" si="5"/>
        <v>1.2604521218053444</v>
      </c>
      <c r="K61" s="31">
        <f t="shared" si="6"/>
        <v>-0.58159530486570876</v>
      </c>
      <c r="L61" s="32">
        <f t="shared" si="7"/>
        <v>0.38269879243287752</v>
      </c>
      <c r="M61" s="32">
        <f t="shared" si="8"/>
        <v>0.38840790498826205</v>
      </c>
      <c r="N61" s="33">
        <f t="shared" si="2"/>
        <v>62.227619313328944</v>
      </c>
      <c r="O61" s="59">
        <f>+'CPT C9 &amp; Bearing Capacity'!N61</f>
        <v>369.5</v>
      </c>
      <c r="P61" s="59">
        <f>+'CPT C9 &amp; Bearing Capacity'!O61</f>
        <v>367.3</v>
      </c>
      <c r="Q61" s="35">
        <f>+'CPT C9 &amp; Bearing Capacity'!K61</f>
        <v>19.89</v>
      </c>
      <c r="R61" s="34">
        <f>+'CPT C9 &amp; Bearing Capacity'!L61</f>
        <v>0</v>
      </c>
      <c r="S61" s="35">
        <f>+'CPT C9 &amp; Bearing Capacity'!M61</f>
        <v>19.89</v>
      </c>
      <c r="T61" s="34">
        <f t="shared" si="9"/>
        <v>16.481571009183295</v>
      </c>
      <c r="U61" s="33">
        <f t="shared" si="10"/>
        <v>3419.8153722946413</v>
      </c>
      <c r="V61" s="33">
        <f t="shared" si="11"/>
        <v>1737.0500000000002</v>
      </c>
      <c r="W61" s="37">
        <f t="shared" si="3"/>
        <v>0.36392385283405088</v>
      </c>
      <c r="X61" s="37">
        <f t="shared" si="4"/>
        <v>0.71647470496910282</v>
      </c>
    </row>
    <row r="62" spans="5:24" x14ac:dyDescent="0.2">
      <c r="E62" s="28"/>
      <c r="F62" s="28">
        <f>+'CPT C9 &amp; Bearing Capacity'!I62</f>
        <v>1.19</v>
      </c>
      <c r="G62" s="29">
        <f>'CPT C9 &amp; Bearing Capacity'!H62</f>
        <v>2.0000000000000018E-2</v>
      </c>
      <c r="H62" s="29">
        <f t="shared" si="0"/>
        <v>0.7327999999999999</v>
      </c>
      <c r="I62" s="31">
        <f t="shared" si="1"/>
        <v>1.8731838296938526</v>
      </c>
      <c r="J62" s="31">
        <f t="shared" si="5"/>
        <v>1.2684088238959406</v>
      </c>
      <c r="K62" s="31">
        <f t="shared" si="6"/>
        <v>-0.56857700366124075</v>
      </c>
      <c r="L62" s="32">
        <f t="shared" si="7"/>
        <v>0.37348954458446498</v>
      </c>
      <c r="M62" s="32">
        <f t="shared" si="8"/>
        <v>0.3780217411698078</v>
      </c>
      <c r="N62" s="33">
        <f t="shared" si="2"/>
        <v>60.730176466357797</v>
      </c>
      <c r="O62" s="59">
        <f>+'CPT C9 &amp; Bearing Capacity'!N62</f>
        <v>340.99999999999994</v>
      </c>
      <c r="P62" s="59">
        <f>+'CPT C9 &amp; Bearing Capacity'!O62</f>
        <v>338.6</v>
      </c>
      <c r="Q62" s="35">
        <f>+'CPT C9 &amp; Bearing Capacity'!K62</f>
        <v>20.23</v>
      </c>
      <c r="R62" s="34">
        <f>+'CPT C9 &amp; Bearing Capacity'!L62</f>
        <v>0</v>
      </c>
      <c r="S62" s="35">
        <f>+'CPT C9 &amp; Bearing Capacity'!M62</f>
        <v>20.23</v>
      </c>
      <c r="T62" s="34">
        <f t="shared" si="9"/>
        <v>15.766246020834576</v>
      </c>
      <c r="U62" s="33">
        <f t="shared" si="10"/>
        <v>3195.269793627996</v>
      </c>
      <c r="V62" s="33">
        <f t="shared" si="11"/>
        <v>1591.85</v>
      </c>
      <c r="W62" s="37">
        <f t="shared" si="3"/>
        <v>0.38012550043483595</v>
      </c>
      <c r="X62" s="37">
        <f t="shared" si="4"/>
        <v>0.7630138074109728</v>
      </c>
    </row>
    <row r="63" spans="5:24" x14ac:dyDescent="0.2">
      <c r="E63" s="28"/>
      <c r="F63" s="28">
        <f>+'CPT C9 &amp; Bearing Capacity'!I63</f>
        <v>1.21</v>
      </c>
      <c r="G63" s="29">
        <f>'CPT C9 &amp; Bearing Capacity'!H63</f>
        <v>2.0000000000000018E-2</v>
      </c>
      <c r="H63" s="29">
        <f t="shared" si="0"/>
        <v>0.75279999999999991</v>
      </c>
      <c r="I63" s="31">
        <f t="shared" si="1"/>
        <v>1.8656133073162637</v>
      </c>
      <c r="J63" s="31">
        <f t="shared" si="5"/>
        <v>1.2759793462735294</v>
      </c>
      <c r="K63" s="31">
        <f t="shared" si="6"/>
        <v>-0.55605682898796693</v>
      </c>
      <c r="L63" s="32">
        <f t="shared" si="7"/>
        <v>0.3646847049764898</v>
      </c>
      <c r="M63" s="32">
        <f t="shared" si="8"/>
        <v>0.36806598072429553</v>
      </c>
      <c r="N63" s="33">
        <f t="shared" si="2"/>
        <v>59.298491240081319</v>
      </c>
      <c r="O63" s="59">
        <f>+'CPT C9 &amp; Bearing Capacity'!N63</f>
        <v>312.5</v>
      </c>
      <c r="P63" s="59">
        <f>+'CPT C9 &amp; Bearing Capacity'!O63</f>
        <v>310.3</v>
      </c>
      <c r="Q63" s="35">
        <f>+'CPT C9 &amp; Bearing Capacity'!K63</f>
        <v>20.57</v>
      </c>
      <c r="R63" s="34">
        <f>+'CPT C9 &amp; Bearing Capacity'!L63</f>
        <v>0</v>
      </c>
      <c r="S63" s="35">
        <f>+'CPT C9 &amp; Bearing Capacity'!M63</f>
        <v>20.57</v>
      </c>
      <c r="T63" s="34">
        <f t="shared" si="9"/>
        <v>15.03026086436399</v>
      </c>
      <c r="U63" s="33">
        <f t="shared" si="10"/>
        <v>2965.671647174634</v>
      </c>
      <c r="V63" s="33">
        <f t="shared" si="11"/>
        <v>1448.65</v>
      </c>
      <c r="W63" s="37">
        <f t="shared" si="3"/>
        <v>0.39989923561884849</v>
      </c>
      <c r="X63" s="37">
        <f t="shared" si="4"/>
        <v>0.81867243626937314</v>
      </c>
    </row>
    <row r="64" spans="5:24" x14ac:dyDescent="0.2">
      <c r="E64" s="28"/>
      <c r="F64" s="28">
        <f>+'CPT C9 &amp; Bearing Capacity'!I64</f>
        <v>1.23</v>
      </c>
      <c r="G64" s="29">
        <f>'CPT C9 &amp; Bearing Capacity'!H64</f>
        <v>2.0000000000000018E-2</v>
      </c>
      <c r="H64" s="29">
        <f t="shared" si="0"/>
        <v>0.77279999999999993</v>
      </c>
      <c r="I64" s="31">
        <f t="shared" si="1"/>
        <v>1.8584023237911838</v>
      </c>
      <c r="J64" s="31">
        <f t="shared" si="5"/>
        <v>1.2831903297986094</v>
      </c>
      <c r="K64" s="31">
        <f t="shared" si="6"/>
        <v>-0.54401268218867538</v>
      </c>
      <c r="L64" s="32">
        <f t="shared" si="7"/>
        <v>0.35626027928934356</v>
      </c>
      <c r="M64" s="32">
        <f t="shared" si="8"/>
        <v>0.3585184877260098</v>
      </c>
      <c r="N64" s="33">
        <f t="shared" si="2"/>
        <v>57.928662108244922</v>
      </c>
      <c r="O64" s="59">
        <f>+'CPT C9 &amp; Bearing Capacity'!N64</f>
        <v>293.5</v>
      </c>
      <c r="P64" s="59">
        <f>+'CPT C9 &amp; Bearing Capacity'!O64</f>
        <v>291.3</v>
      </c>
      <c r="Q64" s="35">
        <f>+'CPT C9 &amp; Bearing Capacity'!K64</f>
        <v>20.91</v>
      </c>
      <c r="R64" s="34">
        <f>+'CPT C9 &amp; Bearing Capacity'!L64</f>
        <v>0</v>
      </c>
      <c r="S64" s="35">
        <f>+'CPT C9 &amp; Bearing Capacity'!M64</f>
        <v>20.91</v>
      </c>
      <c r="T64" s="34">
        <f t="shared" si="9"/>
        <v>14.506599625447139</v>
      </c>
      <c r="U64" s="33">
        <f t="shared" si="10"/>
        <v>2810.6619114772325</v>
      </c>
      <c r="V64" s="33">
        <f t="shared" si="11"/>
        <v>1351.9499999999998</v>
      </c>
      <c r="W64" s="37">
        <f t="shared" si="3"/>
        <v>0.41220654730257994</v>
      </c>
      <c r="X64" s="37">
        <f t="shared" si="4"/>
        <v>0.8569645639002178</v>
      </c>
    </row>
    <row r="65" spans="5:24" x14ac:dyDescent="0.2">
      <c r="E65" s="28"/>
      <c r="F65" s="28">
        <f>+'CPT C9 &amp; Bearing Capacity'!I65</f>
        <v>1.25</v>
      </c>
      <c r="G65" s="29">
        <f>'CPT C9 &amp; Bearing Capacity'!H65</f>
        <v>2.0000000000000018E-2</v>
      </c>
      <c r="H65" s="29">
        <f t="shared" si="0"/>
        <v>0.79279999999999995</v>
      </c>
      <c r="I65" s="31">
        <f t="shared" si="1"/>
        <v>1.8515265596911368</v>
      </c>
      <c r="J65" s="31">
        <f t="shared" si="5"/>
        <v>1.2900660938986563</v>
      </c>
      <c r="K65" s="31">
        <f t="shared" si="6"/>
        <v>-0.53242301808869652</v>
      </c>
      <c r="L65" s="32">
        <f t="shared" si="7"/>
        <v>0.34819392725254583</v>
      </c>
      <c r="M65" s="32">
        <f t="shared" si="8"/>
        <v>0.34935830658877298</v>
      </c>
      <c r="N65" s="33">
        <f t="shared" si="2"/>
        <v>56.617056496421142</v>
      </c>
      <c r="O65" s="59">
        <f>+'CPT C9 &amp; Bearing Capacity'!N65</f>
        <v>274.49999999999994</v>
      </c>
      <c r="P65" s="59">
        <f>+'CPT C9 &amp; Bearing Capacity'!O65</f>
        <v>276.70000000000005</v>
      </c>
      <c r="Q65" s="35">
        <f>+'CPT C9 &amp; Bearing Capacity'!K65</f>
        <v>21.25</v>
      </c>
      <c r="R65" s="34">
        <f>+'CPT C9 &amp; Bearing Capacity'!L65</f>
        <v>0</v>
      </c>
      <c r="S65" s="35">
        <f>+'CPT C9 &amp; Bearing Capacity'!M65</f>
        <v>21.25</v>
      </c>
      <c r="T65" s="34">
        <f t="shared" si="9"/>
        <v>13.972738172483965</v>
      </c>
      <c r="U65" s="33">
        <f t="shared" si="10"/>
        <v>2653.0584157059079</v>
      </c>
      <c r="V65" s="33">
        <f t="shared" si="11"/>
        <v>1277.2500000000002</v>
      </c>
      <c r="W65" s="37">
        <f t="shared" si="3"/>
        <v>0.42680595467670401</v>
      </c>
      <c r="X65" s="37">
        <f t="shared" si="4"/>
        <v>0.88654619685137892</v>
      </c>
    </row>
    <row r="66" spans="5:24" x14ac:dyDescent="0.2">
      <c r="E66" s="28"/>
      <c r="F66" s="28">
        <f>+'CPT C9 &amp; Bearing Capacity'!I66</f>
        <v>1.27</v>
      </c>
      <c r="G66" s="29">
        <f>'CPT C9 &amp; Bearing Capacity'!H66</f>
        <v>2.0000000000000018E-2</v>
      </c>
      <c r="H66" s="29">
        <f t="shared" si="0"/>
        <v>0.81279999999999997</v>
      </c>
      <c r="I66" s="31">
        <f t="shared" si="1"/>
        <v>1.8449637779145553</v>
      </c>
      <c r="J66" s="31">
        <f t="shared" si="5"/>
        <v>1.2966288756752378</v>
      </c>
      <c r="K66" s="31">
        <f t="shared" si="6"/>
        <v>-0.521266968325792</v>
      </c>
      <c r="L66" s="32">
        <f t="shared" si="7"/>
        <v>0.34046484968154966</v>
      </c>
      <c r="M66" s="32">
        <f t="shared" si="8"/>
        <v>0.34056562230935306</v>
      </c>
      <c r="N66" s="33">
        <f t="shared" si="2"/>
        <v>55.360292413959357</v>
      </c>
      <c r="O66" s="59">
        <f>+'CPT C9 &amp; Bearing Capacity'!N66</f>
        <v>255.5</v>
      </c>
      <c r="P66" s="59">
        <f>+'CPT C9 &amp; Bearing Capacity'!O66</f>
        <v>259.3</v>
      </c>
      <c r="Q66" s="35">
        <f>+'CPT C9 &amp; Bearing Capacity'!K66</f>
        <v>21.59</v>
      </c>
      <c r="R66" s="34">
        <f>+'CPT C9 &amp; Bearing Capacity'!L66</f>
        <v>0</v>
      </c>
      <c r="S66" s="35">
        <f>+'CPT C9 &amp; Bearing Capacity'!M66</f>
        <v>21.59</v>
      </c>
      <c r="T66" s="34">
        <f t="shared" si="9"/>
        <v>13.427104593877326</v>
      </c>
      <c r="U66" s="33">
        <f t="shared" si="10"/>
        <v>2492.8010562776994</v>
      </c>
      <c r="V66" s="33">
        <f t="shared" si="11"/>
        <v>1188.55</v>
      </c>
      <c r="W66" s="37">
        <f t="shared" si="3"/>
        <v>0.44416133629712518</v>
      </c>
      <c r="X66" s="37">
        <f t="shared" si="4"/>
        <v>0.93156017692077575</v>
      </c>
    </row>
    <row r="67" spans="5:24" x14ac:dyDescent="0.2">
      <c r="E67" s="28"/>
      <c r="F67" s="28">
        <f>+'CPT C9 &amp; Bearing Capacity'!I67</f>
        <v>1.29</v>
      </c>
      <c r="G67" s="29">
        <f>'CPT C9 &amp; Bearing Capacity'!H67</f>
        <v>2.0000000000000018E-2</v>
      </c>
      <c r="H67" s="29">
        <f t="shared" ref="H67:H130" si="12">IF(F67&lt;$B$4,0,F67-$B$4)</f>
        <v>0.83279999999999998</v>
      </c>
      <c r="I67" s="31">
        <f t="shared" ref="I67:I130" si="13">IF($D$2&lt;$B$2/2, PI()+ATAN(H67/($D$2-$B$2/2)),ATAN(H67/($D$2-$B$2/2)))</f>
        <v>1.8386936124115318</v>
      </c>
      <c r="J67" s="31">
        <f t="shared" si="5"/>
        <v>1.3028990411782613</v>
      </c>
      <c r="K67" s="31">
        <f t="shared" si="6"/>
        <v>-0.51052442312008717</v>
      </c>
      <c r="L67" s="32">
        <f t="shared" si="7"/>
        <v>0.33305368000455565</v>
      </c>
      <c r="M67" s="32">
        <f t="shared" si="8"/>
        <v>0.33212171526283452</v>
      </c>
      <c r="N67" s="33">
        <f t="shared" ref="N67:N130" si="14">+$D$4*L67</f>
        <v>54.155220816020211</v>
      </c>
      <c r="O67" s="59">
        <f>+'CPT C9 &amp; Bearing Capacity'!N67</f>
        <v>246</v>
      </c>
      <c r="P67" s="59">
        <f>+'CPT C9 &amp; Bearing Capacity'!O67</f>
        <v>246.4</v>
      </c>
      <c r="Q67" s="35">
        <f>+'CPT C9 &amp; Bearing Capacity'!K67</f>
        <v>21.93</v>
      </c>
      <c r="R67" s="34">
        <f>+'CPT C9 &amp; Bearing Capacity'!L67</f>
        <v>0</v>
      </c>
      <c r="S67" s="35">
        <f>+'CPT C9 &amp; Bearing Capacity'!M67</f>
        <v>21.93</v>
      </c>
      <c r="T67" s="34">
        <f t="shared" si="9"/>
        <v>13.123750822847088</v>
      </c>
      <c r="U67" s="33">
        <f t="shared" si="10"/>
        <v>2412.7202870272686</v>
      </c>
      <c r="V67" s="33">
        <f t="shared" si="11"/>
        <v>1122.3499999999999</v>
      </c>
      <c r="W67" s="37">
        <f t="shared" ref="W67:W130" si="15">IF(F67&lt;$B$4,0,N67/U67*G67*1000)</f>
        <v>0.4489142078110126</v>
      </c>
      <c r="X67" s="37">
        <f t="shared" ref="X67:X130" si="16">IF(F67&lt;$B$4,0,N67/V67*G67*1000)</f>
        <v>0.9650326692390121</v>
      </c>
    </row>
    <row r="68" spans="5:24" x14ac:dyDescent="0.2">
      <c r="E68" s="28"/>
      <c r="F68" s="28">
        <f>+'CPT C9 &amp; Bearing Capacity'!I68</f>
        <v>1.31</v>
      </c>
      <c r="G68" s="29">
        <f>'CPT C9 &amp; Bearing Capacity'!H68</f>
        <v>2.0000000000000018E-2</v>
      </c>
      <c r="H68" s="29">
        <f t="shared" si="12"/>
        <v>0.8528</v>
      </c>
      <c r="I68" s="31">
        <f t="shared" si="13"/>
        <v>1.832697381210282</v>
      </c>
      <c r="J68" s="31">
        <f t="shared" ref="J68:J131" si="17">ATAN(H68/($D$2+$B$2/2))</f>
        <v>1.3088952723795111</v>
      </c>
      <c r="K68" s="31">
        <f t="shared" ref="K68:K131" si="18">$B$2*H68*($D$2^2-H68^2-$B$2^2/4)/(($D$2^2+H68^2-$B$2^2/4)^2+$B$2^2*H68^2)</f>
        <v>-0.50017608140744041</v>
      </c>
      <c r="L68" s="32">
        <f t="shared" ref="L68:L131" si="19">1/PI()*(I68-J68-K68)</f>
        <v>0.32594238118940905</v>
      </c>
      <c r="M68" s="32">
        <f t="shared" ref="M68:M131" si="20">IF(H68=0,1,1-(1/(1+($B$2/2/H68)^1.38))^2.6)</f>
        <v>0.32400891265176068</v>
      </c>
      <c r="N68" s="33">
        <f t="shared" si="14"/>
        <v>52.998908843674791</v>
      </c>
      <c r="O68" s="59">
        <f>+'CPT C9 &amp; Bearing Capacity'!N68</f>
        <v>236.5</v>
      </c>
      <c r="P68" s="59">
        <f>+'CPT C9 &amp; Bearing Capacity'!O68</f>
        <v>236.3</v>
      </c>
      <c r="Q68" s="35">
        <f>+'CPT C9 &amp; Bearing Capacity'!K68</f>
        <v>22.27</v>
      </c>
      <c r="R68" s="34">
        <f>+'CPT C9 &amp; Bearing Capacity'!L68</f>
        <v>0</v>
      </c>
      <c r="S68" s="35">
        <f>+'CPT C9 &amp; Bearing Capacity'!M68</f>
        <v>22.27</v>
      </c>
      <c r="T68" s="34">
        <f t="shared" ref="T68:T131" si="21">100*SQRT(O68/(305*SQRT(100*S68)))</f>
        <v>12.818452505869878</v>
      </c>
      <c r="U68" s="33">
        <f t="shared" ref="U68:U131" si="22">+O68*10^(1.09-0.0075*T68)</f>
        <v>2331.8078031061277</v>
      </c>
      <c r="V68" s="33">
        <f t="shared" ref="V68:V131" si="23">5*(P68-Q68)</f>
        <v>1070.1500000000001</v>
      </c>
      <c r="W68" s="37">
        <f t="shared" si="15"/>
        <v>0.45457356110633701</v>
      </c>
      <c r="X68" s="37">
        <f t="shared" si="16"/>
        <v>0.99049495572910018</v>
      </c>
    </row>
    <row r="69" spans="5:24" x14ac:dyDescent="0.2">
      <c r="E69" s="28"/>
      <c r="F69" s="28">
        <f>+'CPT C9 &amp; Bearing Capacity'!I69</f>
        <v>1.33</v>
      </c>
      <c r="G69" s="29">
        <f>'CPT C9 &amp; Bearing Capacity'!H69</f>
        <v>2.0000000000000018E-2</v>
      </c>
      <c r="H69" s="29">
        <f t="shared" si="12"/>
        <v>0.87280000000000002</v>
      </c>
      <c r="I69" s="31">
        <f t="shared" si="13"/>
        <v>1.826957920683836</v>
      </c>
      <c r="J69" s="31">
        <f t="shared" si="17"/>
        <v>1.3146347329059571</v>
      </c>
      <c r="K69" s="31">
        <f t="shared" si="18"/>
        <v>-0.4902034770375529</v>
      </c>
      <c r="L69" s="32">
        <f t="shared" si="19"/>
        <v>0.31911414857361536</v>
      </c>
      <c r="M69" s="32">
        <f t="shared" si="20"/>
        <v>0.31621053820266232</v>
      </c>
      <c r="N69" s="33">
        <f t="shared" si="14"/>
        <v>51.888624023863159</v>
      </c>
      <c r="O69" s="59">
        <f>+'CPT C9 &amp; Bearing Capacity'!N69</f>
        <v>227</v>
      </c>
      <c r="P69" s="59">
        <f>+'CPT C9 &amp; Bearing Capacity'!O69</f>
        <v>226.39999999999998</v>
      </c>
      <c r="Q69" s="35">
        <f>+'CPT C9 &amp; Bearing Capacity'!K69</f>
        <v>22.61</v>
      </c>
      <c r="R69" s="34">
        <f>+'CPT C9 &amp; Bearing Capacity'!L69</f>
        <v>0</v>
      </c>
      <c r="S69" s="35">
        <f>+'CPT C9 &amp; Bearing Capacity'!M69</f>
        <v>22.61</v>
      </c>
      <c r="T69" s="34">
        <f t="shared" si="21"/>
        <v>12.510880283068152</v>
      </c>
      <c r="U69" s="33">
        <f t="shared" si="22"/>
        <v>2250.060807850743</v>
      </c>
      <c r="V69" s="33">
        <f t="shared" si="23"/>
        <v>1018.9499999999998</v>
      </c>
      <c r="W69" s="37">
        <f t="shared" si="15"/>
        <v>0.46121974875360988</v>
      </c>
      <c r="X69" s="37">
        <f t="shared" si="16"/>
        <v>1.0184724279672843</v>
      </c>
    </row>
    <row r="70" spans="5:24" x14ac:dyDescent="0.2">
      <c r="E70" s="28"/>
      <c r="F70" s="28">
        <f>+'CPT C9 &amp; Bearing Capacity'!I70</f>
        <v>1.35</v>
      </c>
      <c r="G70" s="29">
        <f>'CPT C9 &amp; Bearing Capacity'!H70</f>
        <v>2.0000000000000018E-2</v>
      </c>
      <c r="H70" s="29">
        <f t="shared" si="12"/>
        <v>0.89280000000000004</v>
      </c>
      <c r="I70" s="31">
        <f t="shared" si="13"/>
        <v>1.8214594384048981</v>
      </c>
      <c r="J70" s="31">
        <f t="shared" si="17"/>
        <v>1.320133215184895</v>
      </c>
      <c r="K70" s="31">
        <f t="shared" si="18"/>
        <v>-0.48058898701100544</v>
      </c>
      <c r="L70" s="32">
        <f t="shared" si="19"/>
        <v>0.3125533188107652</v>
      </c>
      <c r="M70" s="32">
        <f t="shared" si="20"/>
        <v>0.30871086130686953</v>
      </c>
      <c r="N70" s="33">
        <f t="shared" si="14"/>
        <v>50.821819463893704</v>
      </c>
      <c r="O70" s="59">
        <f>+'CPT C9 &amp; Bearing Capacity'!N70</f>
        <v>227</v>
      </c>
      <c r="P70" s="59">
        <f>+'CPT C9 &amp; Bearing Capacity'!O70</f>
        <v>226.2</v>
      </c>
      <c r="Q70" s="35">
        <f>+'CPT C9 &amp; Bearing Capacity'!K70</f>
        <v>22.950000000000003</v>
      </c>
      <c r="R70" s="34">
        <f>+'CPT C9 &amp; Bearing Capacity'!L70</f>
        <v>0</v>
      </c>
      <c r="S70" s="35">
        <f>+'CPT C9 &amp; Bearing Capacity'!M70</f>
        <v>22.950000000000003</v>
      </c>
      <c r="T70" s="34">
        <f t="shared" si="21"/>
        <v>12.464284016328566</v>
      </c>
      <c r="U70" s="33">
        <f t="shared" si="22"/>
        <v>2251.8721357547252</v>
      </c>
      <c r="V70" s="33">
        <f t="shared" si="23"/>
        <v>1016.25</v>
      </c>
      <c r="W70" s="37">
        <f t="shared" si="15"/>
        <v>0.45137393599713055</v>
      </c>
      <c r="X70" s="37">
        <f t="shared" si="16"/>
        <v>1.0001834088835178</v>
      </c>
    </row>
    <row r="71" spans="5:24" x14ac:dyDescent="0.2">
      <c r="E71" s="28"/>
      <c r="F71" s="28">
        <f>+'CPT C9 &amp; Bearing Capacity'!I71</f>
        <v>1.37</v>
      </c>
      <c r="G71" s="29">
        <f>'CPT C9 &amp; Bearing Capacity'!H71</f>
        <v>1.9999999999999796E-2</v>
      </c>
      <c r="H71" s="29">
        <f t="shared" si="12"/>
        <v>0.91280000000000006</v>
      </c>
      <c r="I71" s="31">
        <f t="shared" si="13"/>
        <v>1.8161873822897427</v>
      </c>
      <c r="J71" s="31">
        <f t="shared" si="17"/>
        <v>1.3254052713000504</v>
      </c>
      <c r="K71" s="31">
        <f t="shared" si="18"/>
        <v>-0.4713158263857346</v>
      </c>
      <c r="L71" s="32">
        <f t="shared" si="19"/>
        <v>0.30624528494363196</v>
      </c>
      <c r="M71" s="32">
        <f t="shared" si="20"/>
        <v>0.3014950464934667</v>
      </c>
      <c r="N71" s="33">
        <f t="shared" si="14"/>
        <v>49.796120042152253</v>
      </c>
      <c r="O71" s="59">
        <f>+'CPT C9 &amp; Bearing Capacity'!N71</f>
        <v>227</v>
      </c>
      <c r="P71" s="59">
        <f>+'CPT C9 &amp; Bearing Capacity'!O71</f>
        <v>226.6</v>
      </c>
      <c r="Q71" s="35">
        <f>+'CPT C9 &amp; Bearing Capacity'!K71</f>
        <v>23.290000000000003</v>
      </c>
      <c r="R71" s="34">
        <f>+'CPT C9 &amp; Bearing Capacity'!L71</f>
        <v>0</v>
      </c>
      <c r="S71" s="35">
        <f>+'CPT C9 &amp; Bearing Capacity'!M71</f>
        <v>23.290000000000003</v>
      </c>
      <c r="T71" s="34">
        <f t="shared" si="21"/>
        <v>12.418542753109032</v>
      </c>
      <c r="U71" s="33">
        <f t="shared" si="22"/>
        <v>2253.6516455150281</v>
      </c>
      <c r="V71" s="33">
        <f t="shared" si="23"/>
        <v>1016.55</v>
      </c>
      <c r="W71" s="37">
        <f t="shared" si="15"/>
        <v>0.44191497067659552</v>
      </c>
      <c r="X71" s="37">
        <f t="shared" si="16"/>
        <v>0.9797082296424523</v>
      </c>
    </row>
    <row r="72" spans="5:24" x14ac:dyDescent="0.2">
      <c r="E72" s="28"/>
      <c r="F72" s="28">
        <f>+'CPT C9 &amp; Bearing Capacity'!I72</f>
        <v>1.39</v>
      </c>
      <c r="G72" s="29">
        <f>'CPT C9 &amp; Bearing Capacity'!H72</f>
        <v>2.0000000000000018E-2</v>
      </c>
      <c r="H72" s="29">
        <f t="shared" si="12"/>
        <v>0.93279999999999985</v>
      </c>
      <c r="I72" s="31">
        <f t="shared" si="13"/>
        <v>1.8111283240366354</v>
      </c>
      <c r="J72" s="31">
        <f t="shared" si="17"/>
        <v>1.3304643295531577</v>
      </c>
      <c r="K72" s="31">
        <f t="shared" si="18"/>
        <v>-0.46236803343720317</v>
      </c>
      <c r="L72" s="32">
        <f t="shared" si="19"/>
        <v>0.30017641747510121</v>
      </c>
      <c r="M72" s="32">
        <f t="shared" si="20"/>
        <v>0.29454910388202871</v>
      </c>
      <c r="N72" s="33">
        <f t="shared" si="14"/>
        <v>48.809309574071108</v>
      </c>
      <c r="O72" s="59">
        <f>+'CPT C9 &amp; Bearing Capacity'!N72</f>
        <v>217.5</v>
      </c>
      <c r="P72" s="59">
        <f>+'CPT C9 &amp; Bearing Capacity'!O72</f>
        <v>216.5</v>
      </c>
      <c r="Q72" s="35">
        <f>+'CPT C9 &amp; Bearing Capacity'!K72</f>
        <v>23.63</v>
      </c>
      <c r="R72" s="34">
        <f>+'CPT C9 &amp; Bearing Capacity'!L72</f>
        <v>0</v>
      </c>
      <c r="S72" s="35">
        <f>+'CPT C9 &amp; Bearing Capacity'!M72</f>
        <v>23.63</v>
      </c>
      <c r="T72" s="34">
        <f t="shared" si="21"/>
        <v>12.111941946801522</v>
      </c>
      <c r="U72" s="33">
        <f t="shared" si="22"/>
        <v>2170.7994190910467</v>
      </c>
      <c r="V72" s="33">
        <f t="shared" si="23"/>
        <v>964.35</v>
      </c>
      <c r="W72" s="37">
        <f t="shared" si="15"/>
        <v>0.44968972393136619</v>
      </c>
      <c r="X72" s="37">
        <f t="shared" si="16"/>
        <v>1.0122737506936517</v>
      </c>
    </row>
    <row r="73" spans="5:24" x14ac:dyDescent="0.2">
      <c r="E73" s="28"/>
      <c r="F73" s="28">
        <f>+'CPT C9 &amp; Bearing Capacity'!I73</f>
        <v>1.41</v>
      </c>
      <c r="G73" s="29">
        <f>'CPT C9 &amp; Bearing Capacity'!H73</f>
        <v>2.0000000000000018E-2</v>
      </c>
      <c r="H73" s="29">
        <f t="shared" si="12"/>
        <v>0.95279999999999987</v>
      </c>
      <c r="I73" s="31">
        <f t="shared" si="13"/>
        <v>1.80626985512699</v>
      </c>
      <c r="J73" s="31">
        <f t="shared" si="17"/>
        <v>1.3353227984628031</v>
      </c>
      <c r="K73" s="31">
        <f t="shared" si="18"/>
        <v>-0.45373044784122435</v>
      </c>
      <c r="L73" s="32">
        <f t="shared" si="19"/>
        <v>0.29433399121582904</v>
      </c>
      <c r="M73" s="32">
        <f t="shared" si="20"/>
        <v>0.28785984107667895</v>
      </c>
      <c r="N73" s="33">
        <f t="shared" si="14"/>
        <v>47.859318917406178</v>
      </c>
      <c r="O73" s="59">
        <f>+'CPT C9 &amp; Bearing Capacity'!N73</f>
        <v>180</v>
      </c>
      <c r="P73" s="59">
        <f>+'CPT C9 &amp; Bearing Capacity'!O73</f>
        <v>177</v>
      </c>
      <c r="Q73" s="35">
        <f>+'CPT C9 &amp; Bearing Capacity'!K73</f>
        <v>23.97</v>
      </c>
      <c r="R73" s="34">
        <f>+'CPT C9 &amp; Bearing Capacity'!L73</f>
        <v>0</v>
      </c>
      <c r="S73" s="35">
        <f>+'CPT C9 &amp; Bearing Capacity'!M73</f>
        <v>23.97</v>
      </c>
      <c r="T73" s="34">
        <f t="shared" si="21"/>
        <v>10.979165314993249</v>
      </c>
      <c r="U73" s="33">
        <f t="shared" si="22"/>
        <v>1832.0139033040896</v>
      </c>
      <c r="V73" s="33">
        <f t="shared" si="23"/>
        <v>765.15</v>
      </c>
      <c r="W73" s="37">
        <f t="shared" si="15"/>
        <v>0.52247768241376946</v>
      </c>
      <c r="X73" s="37">
        <f t="shared" si="16"/>
        <v>1.2509787340366261</v>
      </c>
    </row>
    <row r="74" spans="5:24" x14ac:dyDescent="0.2">
      <c r="E74" s="28"/>
      <c r="F74" s="28">
        <f>+'CPT C9 &amp; Bearing Capacity'!I74</f>
        <v>1.43</v>
      </c>
      <c r="G74" s="29">
        <f>'CPT C9 &amp; Bearing Capacity'!H74</f>
        <v>2.0000000000000018E-2</v>
      </c>
      <c r="H74" s="29">
        <f t="shared" si="12"/>
        <v>0.97279999999999989</v>
      </c>
      <c r="I74" s="31">
        <f t="shared" si="13"/>
        <v>1.8016004938840324</v>
      </c>
      <c r="J74" s="31">
        <f t="shared" si="17"/>
        <v>1.3399921597057607</v>
      </c>
      <c r="K74" s="31">
        <f t="shared" si="18"/>
        <v>-0.44538868401272275</v>
      </c>
      <c r="L74" s="32">
        <f t="shared" si="19"/>
        <v>0.28870611762941301</v>
      </c>
      <c r="M74" s="32">
        <f t="shared" si="20"/>
        <v>0.28141481681933456</v>
      </c>
      <c r="N74" s="33">
        <f t="shared" si="14"/>
        <v>46.94421497142114</v>
      </c>
      <c r="O74" s="59">
        <f>+'CPT C9 &amp; Bearing Capacity'!N74</f>
        <v>152</v>
      </c>
      <c r="P74" s="59">
        <f>+'CPT C9 &amp; Bearing Capacity'!O74</f>
        <v>148</v>
      </c>
      <c r="Q74" s="35">
        <f>+'CPT C9 &amp; Bearing Capacity'!K74</f>
        <v>24.31</v>
      </c>
      <c r="R74" s="34">
        <f>+'CPT C9 &amp; Bearing Capacity'!L74</f>
        <v>0</v>
      </c>
      <c r="S74" s="35">
        <f>+'CPT C9 &amp; Bearing Capacity'!M74</f>
        <v>24.31</v>
      </c>
      <c r="T74" s="34">
        <f t="shared" si="21"/>
        <v>10.053693350217578</v>
      </c>
      <c r="U74" s="33">
        <f t="shared" si="22"/>
        <v>1571.9578174197998</v>
      </c>
      <c r="V74" s="33">
        <f t="shared" si="23"/>
        <v>618.45000000000005</v>
      </c>
      <c r="W74" s="37">
        <f t="shared" si="15"/>
        <v>0.59727067038573689</v>
      </c>
      <c r="X74" s="37">
        <f t="shared" si="16"/>
        <v>1.5181248272753232</v>
      </c>
    </row>
    <row r="75" spans="5:24" x14ac:dyDescent="0.2">
      <c r="E75" s="28"/>
      <c r="F75" s="28">
        <f>+'CPT C9 &amp; Bearing Capacity'!I75</f>
        <v>1.45</v>
      </c>
      <c r="G75" s="29">
        <f>'CPT C9 &amp; Bearing Capacity'!H75</f>
        <v>2.0000000000000018E-2</v>
      </c>
      <c r="H75" s="29">
        <f t="shared" si="12"/>
        <v>0.9927999999999999</v>
      </c>
      <c r="I75" s="31">
        <f t="shared" si="13"/>
        <v>1.7971096022791262</v>
      </c>
      <c r="J75" s="31">
        <f t="shared" si="17"/>
        <v>1.3444830513106669</v>
      </c>
      <c r="K75" s="31">
        <f t="shared" si="18"/>
        <v>-0.43732910123789182</v>
      </c>
      <c r="L75" s="32">
        <f t="shared" si="19"/>
        <v>0.28328168236242485</v>
      </c>
      <c r="M75" s="32">
        <f t="shared" si="20"/>
        <v>0.27520229660966777</v>
      </c>
      <c r="N75" s="33">
        <f t="shared" si="14"/>
        <v>46.062190519140856</v>
      </c>
      <c r="O75" s="59">
        <f>+'CPT C9 &amp; Bearing Capacity'!N75</f>
        <v>142.50000000000003</v>
      </c>
      <c r="P75" s="59">
        <f>+'CPT C9 &amp; Bearing Capacity'!O75</f>
        <v>138.5</v>
      </c>
      <c r="Q75" s="35">
        <f>+'CPT C9 &amp; Bearing Capacity'!K75</f>
        <v>24.65</v>
      </c>
      <c r="R75" s="34">
        <f>+'CPT C9 &amp; Bearing Capacity'!L75</f>
        <v>0</v>
      </c>
      <c r="S75" s="35">
        <f>+'CPT C9 &amp; Bearing Capacity'!M75</f>
        <v>24.65</v>
      </c>
      <c r="T75" s="34">
        <f t="shared" si="21"/>
        <v>9.7007046375712456</v>
      </c>
      <c r="U75" s="33">
        <f t="shared" si="22"/>
        <v>1482.7214813251464</v>
      </c>
      <c r="V75" s="33">
        <f t="shared" si="23"/>
        <v>569.25</v>
      </c>
      <c r="W75" s="37">
        <f t="shared" si="15"/>
        <v>0.62131952762934173</v>
      </c>
      <c r="X75" s="37">
        <f t="shared" si="16"/>
        <v>1.6183466146382397</v>
      </c>
    </row>
    <row r="76" spans="5:24" x14ac:dyDescent="0.2">
      <c r="E76" s="28"/>
      <c r="F76" s="28">
        <f>+'CPT C9 &amp; Bearing Capacity'!I76</f>
        <v>1.47</v>
      </c>
      <c r="G76" s="29">
        <f>'CPT C9 &amp; Bearing Capacity'!H76</f>
        <v>2.0000000000000018E-2</v>
      </c>
      <c r="H76" s="29">
        <f t="shared" si="12"/>
        <v>1.0127999999999999</v>
      </c>
      <c r="I76" s="31">
        <f t="shared" si="13"/>
        <v>1.7927873113445039</v>
      </c>
      <c r="J76" s="31">
        <f t="shared" si="17"/>
        <v>1.3488053422452893</v>
      </c>
      <c r="K76" s="31">
        <f t="shared" si="18"/>
        <v>-0.42953877185043948</v>
      </c>
      <c r="L76" s="32">
        <f t="shared" si="19"/>
        <v>0.27805028763086492</v>
      </c>
      <c r="M76" s="32">
        <f t="shared" si="20"/>
        <v>0.26921121041505369</v>
      </c>
      <c r="N76" s="33">
        <f t="shared" si="14"/>
        <v>45.211554859269093</v>
      </c>
      <c r="O76" s="59">
        <f>+'CPT C9 &amp; Bearing Capacity'!N76</f>
        <v>123.5</v>
      </c>
      <c r="P76" s="59">
        <f>+'CPT C9 &amp; Bearing Capacity'!O76</f>
        <v>119.5</v>
      </c>
      <c r="Q76" s="35">
        <f>+'CPT C9 &amp; Bearing Capacity'!K76</f>
        <v>24.99</v>
      </c>
      <c r="R76" s="34">
        <f>+'CPT C9 &amp; Bearing Capacity'!L76</f>
        <v>0</v>
      </c>
      <c r="S76" s="35">
        <f>+'CPT C9 &amp; Bearing Capacity'!M76</f>
        <v>24.99</v>
      </c>
      <c r="T76" s="34">
        <f t="shared" si="21"/>
        <v>8.9999893410673071</v>
      </c>
      <c r="U76" s="33">
        <f t="shared" si="22"/>
        <v>1300.66974302368</v>
      </c>
      <c r="V76" s="33">
        <f t="shared" si="23"/>
        <v>472.55</v>
      </c>
      <c r="W76" s="37">
        <f t="shared" si="15"/>
        <v>0.69520422231342727</v>
      </c>
      <c r="X76" s="37">
        <f t="shared" si="16"/>
        <v>1.9135141195331342</v>
      </c>
    </row>
    <row r="77" spans="5:24" x14ac:dyDescent="0.2">
      <c r="E77" s="28"/>
      <c r="F77" s="28">
        <f>+'CPT C9 &amp; Bearing Capacity'!I77</f>
        <v>1.49</v>
      </c>
      <c r="G77" s="29">
        <f>'CPT C9 &amp; Bearing Capacity'!H77</f>
        <v>2.0000000000000018E-2</v>
      </c>
      <c r="H77" s="29">
        <f t="shared" si="12"/>
        <v>1.0327999999999999</v>
      </c>
      <c r="I77" s="31">
        <f t="shared" si="13"/>
        <v>1.7886244541967087</v>
      </c>
      <c r="J77" s="31">
        <f t="shared" si="17"/>
        <v>1.3529681993930844</v>
      </c>
      <c r="K77" s="31">
        <f t="shared" si="18"/>
        <v>-0.42200544840096887</v>
      </c>
      <c r="L77" s="32">
        <f t="shared" si="19"/>
        <v>0.27300219913125012</v>
      </c>
      <c r="M77" s="32">
        <f t="shared" si="20"/>
        <v>0.26343111252998508</v>
      </c>
      <c r="N77" s="33">
        <f t="shared" si="14"/>
        <v>44.390725173821053</v>
      </c>
      <c r="O77" s="59">
        <f>+'CPT C9 &amp; Bearing Capacity'!N77</f>
        <v>104.50000000000001</v>
      </c>
      <c r="P77" s="59">
        <f>+'CPT C9 &amp; Bearing Capacity'!O77</f>
        <v>100.7</v>
      </c>
      <c r="Q77" s="35">
        <f>+'CPT C9 &amp; Bearing Capacity'!K77</f>
        <v>25.33</v>
      </c>
      <c r="R77" s="34">
        <f>+'CPT C9 &amp; Bearing Capacity'!L77</f>
        <v>0</v>
      </c>
      <c r="S77" s="35">
        <f>+'CPT C9 &amp; Bearing Capacity'!M77</f>
        <v>25.33</v>
      </c>
      <c r="T77" s="34">
        <f t="shared" si="21"/>
        <v>8.2508639896913767</v>
      </c>
      <c r="U77" s="33">
        <f t="shared" si="22"/>
        <v>1114.8971634666277</v>
      </c>
      <c r="V77" s="33">
        <f t="shared" si="23"/>
        <v>376.85</v>
      </c>
      <c r="W77" s="37">
        <f t="shared" si="15"/>
        <v>0.79631963607825329</v>
      </c>
      <c r="X77" s="37">
        <f t="shared" si="16"/>
        <v>2.355882986536876</v>
      </c>
    </row>
    <row r="78" spans="5:24" x14ac:dyDescent="0.2">
      <c r="E78" s="28"/>
      <c r="F78" s="28">
        <f>+'CPT C9 &amp; Bearing Capacity'!I78</f>
        <v>1.51</v>
      </c>
      <c r="G78" s="29">
        <f>'CPT C9 &amp; Bearing Capacity'!H78</f>
        <v>2.0000000000000018E-2</v>
      </c>
      <c r="H78" s="29">
        <f t="shared" si="12"/>
        <v>1.0528</v>
      </c>
      <c r="I78" s="31">
        <f t="shared" si="13"/>
        <v>1.7846125058008198</v>
      </c>
      <c r="J78" s="31">
        <f t="shared" si="17"/>
        <v>1.3569801477889734</v>
      </c>
      <c r="K78" s="31">
        <f t="shared" si="18"/>
        <v>-0.41471753053343224</v>
      </c>
      <c r="L78" s="32">
        <f t="shared" si="19"/>
        <v>0.26812829714977643</v>
      </c>
      <c r="M78" s="32">
        <f t="shared" si="20"/>
        <v>0.25785214359660857</v>
      </c>
      <c r="N78" s="33">
        <f t="shared" si="14"/>
        <v>43.598218578371529</v>
      </c>
      <c r="O78" s="59">
        <f>+'CPT C9 &amp; Bearing Capacity'!N78</f>
        <v>85.499999999999986</v>
      </c>
      <c r="P78" s="59">
        <f>+'CPT C9 &amp; Bearing Capacity'!O78</f>
        <v>82.300000000000011</v>
      </c>
      <c r="Q78" s="35">
        <f>+'CPT C9 &amp; Bearing Capacity'!K78</f>
        <v>25.67</v>
      </c>
      <c r="R78" s="34">
        <f>+'CPT C9 &amp; Bearing Capacity'!L78</f>
        <v>0</v>
      </c>
      <c r="S78" s="35">
        <f>+'CPT C9 &amp; Bearing Capacity'!M78</f>
        <v>25.67</v>
      </c>
      <c r="T78" s="34">
        <f t="shared" si="21"/>
        <v>7.4383510442108083</v>
      </c>
      <c r="U78" s="33">
        <f t="shared" si="22"/>
        <v>925.07827501939073</v>
      </c>
      <c r="V78" s="33">
        <f t="shared" si="23"/>
        <v>283.15000000000003</v>
      </c>
      <c r="W78" s="37">
        <f t="shared" si="15"/>
        <v>0.942584422436203</v>
      </c>
      <c r="X78" s="37">
        <f t="shared" si="16"/>
        <v>3.0795139380802801</v>
      </c>
    </row>
    <row r="79" spans="5:24" x14ac:dyDescent="0.2">
      <c r="E79" s="28"/>
      <c r="F79" s="28">
        <f>+'CPT C9 &amp; Bearing Capacity'!I79</f>
        <v>1.53</v>
      </c>
      <c r="G79" s="29">
        <f>'CPT C9 &amp; Bearing Capacity'!H79</f>
        <v>2.0000000000000018E-2</v>
      </c>
      <c r="H79" s="29">
        <f t="shared" si="12"/>
        <v>1.0728</v>
      </c>
      <c r="I79" s="31">
        <f t="shared" si="13"/>
        <v>1.7807435287143449</v>
      </c>
      <c r="J79" s="31">
        <f t="shared" si="17"/>
        <v>1.3608491248754482</v>
      </c>
      <c r="K79" s="31">
        <f t="shared" si="18"/>
        <v>-0.40766403209953017</v>
      </c>
      <c r="L79" s="32">
        <f t="shared" si="19"/>
        <v>0.26342003155399651</v>
      </c>
      <c r="M79" s="32">
        <f t="shared" si="20"/>
        <v>0.25246499476267514</v>
      </c>
      <c r="N79" s="33">
        <f t="shared" si="14"/>
        <v>42.832644803608119</v>
      </c>
      <c r="O79" s="59">
        <f>+'CPT C9 &amp; Bearing Capacity'!N79</f>
        <v>76</v>
      </c>
      <c r="P79" s="59">
        <f>+'CPT C9 &amp; Bearing Capacity'!O79</f>
        <v>73.599999999999994</v>
      </c>
      <c r="Q79" s="35">
        <f>+'CPT C9 &amp; Bearing Capacity'!K79</f>
        <v>26.01</v>
      </c>
      <c r="R79" s="34">
        <f>+'CPT C9 &amp; Bearing Capacity'!L79</f>
        <v>0</v>
      </c>
      <c r="S79" s="35">
        <f>+'CPT C9 &amp; Bearing Capacity'!M79</f>
        <v>26.01</v>
      </c>
      <c r="T79" s="34">
        <f t="shared" si="21"/>
        <v>6.9899132911232922</v>
      </c>
      <c r="U79" s="33">
        <f t="shared" si="22"/>
        <v>828.68455127320885</v>
      </c>
      <c r="V79" s="33">
        <f t="shared" si="23"/>
        <v>237.94999999999993</v>
      </c>
      <c r="W79" s="37">
        <f t="shared" si="15"/>
        <v>1.0337502910558465</v>
      </c>
      <c r="X79" s="37">
        <f t="shared" si="16"/>
        <v>3.6001382478342649</v>
      </c>
    </row>
    <row r="80" spans="5:24" x14ac:dyDescent="0.2">
      <c r="E80" s="28"/>
      <c r="F80" s="28">
        <f>+'CPT C9 &amp; Bearing Capacity'!I80</f>
        <v>1.55</v>
      </c>
      <c r="G80" s="29">
        <f>'CPT C9 &amp; Bearing Capacity'!H80</f>
        <v>2.0000000000000018E-2</v>
      </c>
      <c r="H80" s="29">
        <f t="shared" si="12"/>
        <v>1.0928</v>
      </c>
      <c r="I80" s="31">
        <f t="shared" si="13"/>
        <v>1.7770101241438621</v>
      </c>
      <c r="J80" s="31">
        <f t="shared" si="17"/>
        <v>1.3645825294459311</v>
      </c>
      <c r="K80" s="31">
        <f t="shared" si="18"/>
        <v>-0.40083454889962034</v>
      </c>
      <c r="L80" s="32">
        <f t="shared" si="19"/>
        <v>0.25886938036612223</v>
      </c>
      <c r="M80" s="32">
        <f t="shared" si="20"/>
        <v>0.24726087392754958</v>
      </c>
      <c r="N80" s="33">
        <f t="shared" si="14"/>
        <v>42.09269945926409</v>
      </c>
      <c r="O80" s="59">
        <f>+'CPT C9 &amp; Bearing Capacity'!N80</f>
        <v>85.499999999999986</v>
      </c>
      <c r="P80" s="59">
        <f>+'CPT C9 &amp; Bearing Capacity'!O80</f>
        <v>84.1</v>
      </c>
      <c r="Q80" s="35">
        <f>+'CPT C9 &amp; Bearing Capacity'!K80</f>
        <v>26.35</v>
      </c>
      <c r="R80" s="34">
        <f>+'CPT C9 &amp; Bearing Capacity'!L80</f>
        <v>0</v>
      </c>
      <c r="S80" s="35">
        <f>+'CPT C9 &amp; Bearing Capacity'!M80</f>
        <v>26.35</v>
      </c>
      <c r="T80" s="34">
        <f t="shared" si="21"/>
        <v>7.3898901518049804</v>
      </c>
      <c r="U80" s="33">
        <f t="shared" si="22"/>
        <v>925.85278778884594</v>
      </c>
      <c r="V80" s="33">
        <f t="shared" si="23"/>
        <v>288.74999999999994</v>
      </c>
      <c r="W80" s="37">
        <f t="shared" si="15"/>
        <v>0.90927413114543598</v>
      </c>
      <c r="X80" s="37">
        <f t="shared" si="16"/>
        <v>2.9155116508581216</v>
      </c>
    </row>
    <row r="81" spans="5:24" x14ac:dyDescent="0.2">
      <c r="E81" s="28"/>
      <c r="F81" s="28">
        <f>+'CPT C9 &amp; Bearing Capacity'!I81</f>
        <v>1.57</v>
      </c>
      <c r="G81" s="29">
        <f>'CPT C9 &amp; Bearing Capacity'!H81</f>
        <v>2.0000000000000018E-2</v>
      </c>
      <c r="H81" s="29">
        <f t="shared" si="12"/>
        <v>1.1128</v>
      </c>
      <c r="I81" s="31">
        <f t="shared" si="13"/>
        <v>1.7734053877291831</v>
      </c>
      <c r="J81" s="31">
        <f t="shared" si="17"/>
        <v>1.36818726586061</v>
      </c>
      <c r="K81" s="31">
        <f t="shared" si="18"/>
        <v>-0.39421922732832576</v>
      </c>
      <c r="L81" s="32">
        <f t="shared" si="19"/>
        <v>0.2544688116339362</v>
      </c>
      <c r="M81" s="32">
        <f t="shared" si="20"/>
        <v>0.24223147400878808</v>
      </c>
      <c r="N81" s="33">
        <f t="shared" si="14"/>
        <v>41.377157834249324</v>
      </c>
      <c r="O81" s="59">
        <f>+'CPT C9 &amp; Bearing Capacity'!N81</f>
        <v>95</v>
      </c>
      <c r="P81" s="59">
        <f>+'CPT C9 &amp; Bearing Capacity'!O81</f>
        <v>95.4</v>
      </c>
      <c r="Q81" s="35">
        <f>+'CPT C9 &amp; Bearing Capacity'!K81</f>
        <v>26.69</v>
      </c>
      <c r="R81" s="34">
        <f>+'CPT C9 &amp; Bearing Capacity'!L81</f>
        <v>0</v>
      </c>
      <c r="S81" s="35">
        <f>+'CPT C9 &amp; Bearing Capacity'!M81</f>
        <v>26.69</v>
      </c>
      <c r="T81" s="34">
        <f t="shared" si="21"/>
        <v>7.7647010496276732</v>
      </c>
      <c r="U81" s="33">
        <f t="shared" si="22"/>
        <v>1022.0881365192052</v>
      </c>
      <c r="V81" s="33">
        <f t="shared" si="23"/>
        <v>343.55000000000007</v>
      </c>
      <c r="W81" s="37">
        <f t="shared" si="15"/>
        <v>0.80965929171553153</v>
      </c>
      <c r="X81" s="37">
        <f t="shared" si="16"/>
        <v>2.4087997574879552</v>
      </c>
    </row>
    <row r="82" spans="5:24" x14ac:dyDescent="0.2">
      <c r="E82" s="28"/>
      <c r="F82" s="28">
        <f>+'CPT C9 &amp; Bearing Capacity'!I82</f>
        <v>1.59</v>
      </c>
      <c r="G82" s="29">
        <f>'CPT C9 &amp; Bearing Capacity'!H82</f>
        <v>2.0000000000000018E-2</v>
      </c>
      <c r="H82" s="29">
        <f t="shared" si="12"/>
        <v>1.1328</v>
      </c>
      <c r="I82" s="31">
        <f t="shared" si="13"/>
        <v>1.7699228695407099</v>
      </c>
      <c r="J82" s="31">
        <f t="shared" si="17"/>
        <v>1.3716697840490832</v>
      </c>
      <c r="K82" s="31">
        <f t="shared" si="18"/>
        <v>-0.3878087341176723</v>
      </c>
      <c r="L82" s="32">
        <f t="shared" si="19"/>
        <v>0.25021124833325936</v>
      </c>
      <c r="M82" s="32">
        <f t="shared" si="20"/>
        <v>0.23736894314946688</v>
      </c>
      <c r="N82" s="33">
        <f t="shared" si="14"/>
        <v>40.684869189718555</v>
      </c>
      <c r="O82" s="59">
        <f>+'CPT C9 &amp; Bearing Capacity'!N82</f>
        <v>104.50000000000001</v>
      </c>
      <c r="P82" s="59">
        <f>+'CPT C9 &amp; Bearing Capacity'!O82</f>
        <v>106.69999999999999</v>
      </c>
      <c r="Q82" s="35">
        <f>+'CPT C9 &amp; Bearing Capacity'!K82</f>
        <v>27.03</v>
      </c>
      <c r="R82" s="34">
        <f>+'CPT C9 &amp; Bearing Capacity'!L82</f>
        <v>0</v>
      </c>
      <c r="S82" s="35">
        <f>+'CPT C9 &amp; Bearing Capacity'!M82</f>
        <v>27.03</v>
      </c>
      <c r="T82" s="34">
        <f t="shared" si="21"/>
        <v>8.117956393476442</v>
      </c>
      <c r="U82" s="33">
        <f t="shared" si="22"/>
        <v>1117.4590510262894</v>
      </c>
      <c r="V82" s="33">
        <f t="shared" si="23"/>
        <v>398.34999999999991</v>
      </c>
      <c r="W82" s="37">
        <f t="shared" si="15"/>
        <v>0.72816751812700542</v>
      </c>
      <c r="X82" s="37">
        <f t="shared" si="16"/>
        <v>2.0426694710540279</v>
      </c>
    </row>
    <row r="83" spans="5:24" x14ac:dyDescent="0.2">
      <c r="E83" s="28"/>
      <c r="F83" s="28">
        <f>+'CPT C9 &amp; Bearing Capacity'!I83</f>
        <v>1.61</v>
      </c>
      <c r="G83" s="29">
        <f>'CPT C9 &amp; Bearing Capacity'!H83</f>
        <v>2.0000000000000018E-2</v>
      </c>
      <c r="H83" s="29">
        <f t="shared" si="12"/>
        <v>1.1528</v>
      </c>
      <c r="I83" s="31">
        <f t="shared" si="13"/>
        <v>1.7665565378372918</v>
      </c>
      <c r="J83" s="31">
        <f t="shared" si="17"/>
        <v>1.3750361157525013</v>
      </c>
      <c r="K83" s="31">
        <f t="shared" si="18"/>
        <v>-0.38159422730486647</v>
      </c>
      <c r="L83" s="32">
        <f t="shared" si="19"/>
        <v>0.24609003605424298</v>
      </c>
      <c r="M83" s="32">
        <f t="shared" si="20"/>
        <v>0.23266585677859297</v>
      </c>
      <c r="N83" s="33">
        <f t="shared" si="14"/>
        <v>40.014751504795292</v>
      </c>
      <c r="O83" s="59">
        <f>+'CPT C9 &amp; Bearing Capacity'!N83</f>
        <v>114</v>
      </c>
      <c r="P83" s="59">
        <f>+'CPT C9 &amp; Bearing Capacity'!O83</f>
        <v>117</v>
      </c>
      <c r="Q83" s="35">
        <f>+'CPT C9 &amp; Bearing Capacity'!K83</f>
        <v>27.37</v>
      </c>
      <c r="R83" s="34">
        <f>+'CPT C9 &amp; Bearing Capacity'!L83</f>
        <v>0</v>
      </c>
      <c r="S83" s="35">
        <f>+'CPT C9 &amp; Bearing Capacity'!M83</f>
        <v>27.37</v>
      </c>
      <c r="T83" s="34">
        <f t="shared" si="21"/>
        <v>8.4524732818719599</v>
      </c>
      <c r="U83" s="33">
        <f t="shared" si="22"/>
        <v>1212.0242290863002</v>
      </c>
      <c r="V83" s="33">
        <f t="shared" si="23"/>
        <v>448.15</v>
      </c>
      <c r="W83" s="37">
        <f t="shared" si="15"/>
        <v>0.66029623079335553</v>
      </c>
      <c r="X83" s="37">
        <f t="shared" si="16"/>
        <v>1.78577491932591</v>
      </c>
    </row>
    <row r="84" spans="5:24" x14ac:dyDescent="0.2">
      <c r="E84" s="28"/>
      <c r="F84" s="28">
        <f>+'CPT C9 &amp; Bearing Capacity'!I84</f>
        <v>1.63</v>
      </c>
      <c r="G84" s="29">
        <f>'CPT C9 &amp; Bearing Capacity'!H84</f>
        <v>1.9999999999999796E-2</v>
      </c>
      <c r="H84" s="29">
        <f t="shared" si="12"/>
        <v>1.1727999999999998</v>
      </c>
      <c r="I84" s="31">
        <f t="shared" si="13"/>
        <v>1.7633007461855392</v>
      </c>
      <c r="J84" s="31">
        <f t="shared" si="17"/>
        <v>1.3782919074042539</v>
      </c>
      <c r="K84" s="31">
        <f t="shared" si="18"/>
        <v>-0.37556732850147284</v>
      </c>
      <c r="L84" s="32">
        <f t="shared" si="19"/>
        <v>0.24209891324187852</v>
      </c>
      <c r="M84" s="32">
        <f t="shared" si="20"/>
        <v>0.22811519143246894</v>
      </c>
      <c r="N84" s="33">
        <f t="shared" si="14"/>
        <v>39.365786637616836</v>
      </c>
      <c r="O84" s="59">
        <f>+'CPT C9 &amp; Bearing Capacity'!N84</f>
        <v>123.5</v>
      </c>
      <c r="P84" s="59">
        <f>+'CPT C9 &amp; Bearing Capacity'!O84</f>
        <v>126.9</v>
      </c>
      <c r="Q84" s="35">
        <f>+'CPT C9 &amp; Bearing Capacity'!K84</f>
        <v>27.709999999999997</v>
      </c>
      <c r="R84" s="34">
        <f>+'CPT C9 &amp; Bearing Capacity'!L84</f>
        <v>0</v>
      </c>
      <c r="S84" s="35">
        <f>+'CPT C9 &amp; Bearing Capacity'!M84</f>
        <v>27.709999999999997</v>
      </c>
      <c r="T84" s="34">
        <f t="shared" si="21"/>
        <v>8.7705015102886428</v>
      </c>
      <c r="U84" s="33">
        <f t="shared" si="22"/>
        <v>1305.834673905046</v>
      </c>
      <c r="V84" s="33">
        <f t="shared" si="23"/>
        <v>495.95000000000005</v>
      </c>
      <c r="W84" s="37">
        <f t="shared" si="15"/>
        <v>0.60292144823960969</v>
      </c>
      <c r="X84" s="37">
        <f t="shared" si="16"/>
        <v>1.5874901356030418</v>
      </c>
    </row>
    <row r="85" spans="5:24" x14ac:dyDescent="0.2">
      <c r="E85" s="28"/>
      <c r="F85" s="28">
        <f>+'CPT C9 &amp; Bearing Capacity'!I85</f>
        <v>1.65</v>
      </c>
      <c r="G85" s="29">
        <f>'CPT C9 &amp; Bearing Capacity'!H85</f>
        <v>2.0000000000000018E-2</v>
      </c>
      <c r="H85" s="29">
        <f t="shared" si="12"/>
        <v>1.1927999999999999</v>
      </c>
      <c r="I85" s="31">
        <f t="shared" si="13"/>
        <v>1.7601502035883052</v>
      </c>
      <c r="J85" s="31">
        <f t="shared" si="17"/>
        <v>1.3814424500014879</v>
      </c>
      <c r="K85" s="31">
        <f t="shared" si="18"/>
        <v>-0.36972009650245724</v>
      </c>
      <c r="L85" s="32">
        <f t="shared" si="19"/>
        <v>0.23823198377869612</v>
      </c>
      <c r="M85" s="32">
        <f t="shared" si="20"/>
        <v>0.22371030024301797</v>
      </c>
      <c r="N85" s="33">
        <f t="shared" si="14"/>
        <v>38.737015867224045</v>
      </c>
      <c r="O85" s="59">
        <f>+'CPT C9 &amp; Bearing Capacity'!N85</f>
        <v>133</v>
      </c>
      <c r="P85" s="59">
        <f>+'CPT C9 &amp; Bearing Capacity'!O85</f>
        <v>136.6</v>
      </c>
      <c r="Q85" s="35">
        <f>+'CPT C9 &amp; Bearing Capacity'!K85</f>
        <v>28.049999999999997</v>
      </c>
      <c r="R85" s="34">
        <f>+'CPT C9 &amp; Bearing Capacity'!L85</f>
        <v>0</v>
      </c>
      <c r="S85" s="35">
        <f>+'CPT C9 &amp; Bearing Capacity'!M85</f>
        <v>28.049999999999997</v>
      </c>
      <c r="T85" s="34">
        <f t="shared" si="21"/>
        <v>9.073872747699669</v>
      </c>
      <c r="U85" s="33">
        <f t="shared" si="22"/>
        <v>1398.9351914068134</v>
      </c>
      <c r="V85" s="33">
        <f t="shared" si="23"/>
        <v>542.75</v>
      </c>
      <c r="W85" s="37">
        <f t="shared" si="15"/>
        <v>0.55380715425807414</v>
      </c>
      <c r="X85" s="37">
        <f t="shared" si="16"/>
        <v>1.4274349467424812</v>
      </c>
    </row>
    <row r="86" spans="5:24" x14ac:dyDescent="0.2">
      <c r="E86" s="28"/>
      <c r="F86" s="28">
        <f>+'CPT C9 &amp; Bearing Capacity'!I86</f>
        <v>1.67</v>
      </c>
      <c r="G86" s="29">
        <f>'CPT C9 &amp; Bearing Capacity'!H86</f>
        <v>2.0000000000000018E-2</v>
      </c>
      <c r="H86" s="29">
        <f t="shared" si="12"/>
        <v>1.2127999999999999</v>
      </c>
      <c r="I86" s="31">
        <f t="shared" si="13"/>
        <v>1.7570999473108764</v>
      </c>
      <c r="J86" s="31">
        <f t="shared" si="17"/>
        <v>1.3844927062789167</v>
      </c>
      <c r="K86" s="31">
        <f t="shared" si="18"/>
        <v>-0.36404500224470238</v>
      </c>
      <c r="L86" s="32">
        <f t="shared" si="19"/>
        <v>0.23448369171442837</v>
      </c>
      <c r="M86" s="32">
        <f t="shared" si="20"/>
        <v>0.21944488999910172</v>
      </c>
      <c r="N86" s="33">
        <f t="shared" si="14"/>
        <v>38.127535784552151</v>
      </c>
      <c r="O86" s="59">
        <f>+'CPT C9 &amp; Bearing Capacity'!N86</f>
        <v>133</v>
      </c>
      <c r="P86" s="59">
        <f>+'CPT C9 &amp; Bearing Capacity'!O86</f>
        <v>136.39999999999998</v>
      </c>
      <c r="Q86" s="35">
        <f>+'CPT C9 &amp; Bearing Capacity'!K86</f>
        <v>28.39</v>
      </c>
      <c r="R86" s="34">
        <f>+'CPT C9 &amp; Bearing Capacity'!L86</f>
        <v>0</v>
      </c>
      <c r="S86" s="35">
        <f>+'CPT C9 &amp; Bearing Capacity'!M86</f>
        <v>28.39</v>
      </c>
      <c r="T86" s="34">
        <f t="shared" si="21"/>
        <v>9.0465825958267541</v>
      </c>
      <c r="U86" s="33">
        <f t="shared" si="22"/>
        <v>1399.5946428789771</v>
      </c>
      <c r="V86" s="33">
        <f t="shared" si="23"/>
        <v>540.04999999999984</v>
      </c>
      <c r="W86" s="37">
        <f t="shared" si="15"/>
        <v>0.54483683512997083</v>
      </c>
      <c r="X86" s="37">
        <f t="shared" si="16"/>
        <v>1.4120002142228385</v>
      </c>
    </row>
    <row r="87" spans="5:24" x14ac:dyDescent="0.2">
      <c r="E87" s="28"/>
      <c r="F87" s="28">
        <f>+'CPT C9 &amp; Bearing Capacity'!I87</f>
        <v>1.69</v>
      </c>
      <c r="G87" s="29">
        <f>'CPT C9 &amp; Bearing Capacity'!H87</f>
        <v>2.0000000000000018E-2</v>
      </c>
      <c r="H87" s="29">
        <f t="shared" si="12"/>
        <v>1.2327999999999999</v>
      </c>
      <c r="I87" s="31">
        <f t="shared" si="13"/>
        <v>1.7541453181290811</v>
      </c>
      <c r="J87" s="31">
        <f t="shared" si="17"/>
        <v>1.387447335460712</v>
      </c>
      <c r="K87" s="31">
        <f t="shared" si="18"/>
        <v>-0.35853490510312053</v>
      </c>
      <c r="L87" s="32">
        <f t="shared" si="19"/>
        <v>0.23084879796328475</v>
      </c>
      <c r="M87" s="32">
        <f t="shared" si="20"/>
        <v>0.21531299968835604</v>
      </c>
      <c r="N87" s="33">
        <f t="shared" si="14"/>
        <v>37.536494503359094</v>
      </c>
      <c r="O87" s="59">
        <f>+'CPT C9 &amp; Bearing Capacity'!N87</f>
        <v>133</v>
      </c>
      <c r="P87" s="59">
        <f>+'CPT C9 &amp; Bearing Capacity'!O87</f>
        <v>136</v>
      </c>
      <c r="Q87" s="35">
        <f>+'CPT C9 &amp; Bearing Capacity'!K87</f>
        <v>28.73</v>
      </c>
      <c r="R87" s="34">
        <f>+'CPT C9 &amp; Bearing Capacity'!L87</f>
        <v>0</v>
      </c>
      <c r="S87" s="35">
        <f>+'CPT C9 &amp; Bearing Capacity'!M87</f>
        <v>28.73</v>
      </c>
      <c r="T87" s="34">
        <f t="shared" si="21"/>
        <v>9.0196979521000582</v>
      </c>
      <c r="U87" s="33">
        <f t="shared" si="22"/>
        <v>1400.2445994375978</v>
      </c>
      <c r="V87" s="33">
        <f t="shared" si="23"/>
        <v>536.35</v>
      </c>
      <c r="W87" s="37">
        <f t="shared" si="15"/>
        <v>0.53614196431731276</v>
      </c>
      <c r="X87" s="37">
        <f t="shared" si="16"/>
        <v>1.3997014823663327</v>
      </c>
    </row>
    <row r="88" spans="5:24" x14ac:dyDescent="0.2">
      <c r="E88" s="28"/>
      <c r="F88" s="28">
        <f>+'CPT C9 &amp; Bearing Capacity'!I88</f>
        <v>1.71</v>
      </c>
      <c r="G88" s="29">
        <f>'CPT C9 &amp; Bearing Capacity'!H88</f>
        <v>2.0000000000000018E-2</v>
      </c>
      <c r="H88" s="29">
        <f t="shared" si="12"/>
        <v>1.2527999999999999</v>
      </c>
      <c r="I88" s="31">
        <f t="shared" si="13"/>
        <v>1.7512819377547653</v>
      </c>
      <c r="J88" s="31">
        <f t="shared" si="17"/>
        <v>1.3903107158350279</v>
      </c>
      <c r="K88" s="31">
        <f t="shared" si="18"/>
        <v>-0.35318303049675853</v>
      </c>
      <c r="L88" s="32">
        <f t="shared" si="19"/>
        <v>0.22732235880436494</v>
      </c>
      <c r="M88" s="32">
        <f t="shared" si="20"/>
        <v>0.21130898042953794</v>
      </c>
      <c r="N88" s="33">
        <f t="shared" si="14"/>
        <v>36.963088164348065</v>
      </c>
      <c r="O88" s="59">
        <f>+'CPT C9 &amp; Bearing Capacity'!N88</f>
        <v>133</v>
      </c>
      <c r="P88" s="59">
        <f>+'CPT C9 &amp; Bearing Capacity'!O88</f>
        <v>135.80000000000001</v>
      </c>
      <c r="Q88" s="35">
        <f>+'CPT C9 &amp; Bearing Capacity'!K88</f>
        <v>29.07</v>
      </c>
      <c r="R88" s="34">
        <f>+'CPT C9 &amp; Bearing Capacity'!L88</f>
        <v>0</v>
      </c>
      <c r="S88" s="35">
        <f>+'CPT C9 &amp; Bearing Capacity'!M88</f>
        <v>29.07</v>
      </c>
      <c r="T88" s="34">
        <f t="shared" si="21"/>
        <v>8.9932080979380782</v>
      </c>
      <c r="U88" s="33">
        <f t="shared" si="22"/>
        <v>1400.8853068766593</v>
      </c>
      <c r="V88" s="33">
        <f t="shared" si="23"/>
        <v>533.65000000000009</v>
      </c>
      <c r="W88" s="37">
        <f t="shared" si="15"/>
        <v>0.52771041259272067</v>
      </c>
      <c r="X88" s="37">
        <f t="shared" si="16"/>
        <v>1.3852932882731412</v>
      </c>
    </row>
    <row r="89" spans="5:24" x14ac:dyDescent="0.2">
      <c r="E89" s="28"/>
      <c r="F89" s="28">
        <f>+'CPT C9 &amp; Bearing Capacity'!I89</f>
        <v>1.73</v>
      </c>
      <c r="G89" s="29">
        <f>'CPT C9 &amp; Bearing Capacity'!H89</f>
        <v>2.0000000000000018E-2</v>
      </c>
      <c r="H89" s="29">
        <f t="shared" si="12"/>
        <v>1.2727999999999999</v>
      </c>
      <c r="I89" s="31">
        <f t="shared" si="13"/>
        <v>1.7485056882214702</v>
      </c>
      <c r="J89" s="31">
        <f t="shared" si="17"/>
        <v>1.3930869653683229</v>
      </c>
      <c r="K89" s="31">
        <f t="shared" si="18"/>
        <v>-0.34798294876604829</v>
      </c>
      <c r="L89" s="32">
        <f t="shared" si="19"/>
        <v>0.22389970603459428</v>
      </c>
      <c r="M89" s="32">
        <f t="shared" si="20"/>
        <v>0.20742747670858808</v>
      </c>
      <c r="N89" s="33">
        <f t="shared" si="14"/>
        <v>36.406557707993528</v>
      </c>
      <c r="O89" s="59">
        <f>+'CPT C9 &amp; Bearing Capacity'!N89</f>
        <v>133</v>
      </c>
      <c r="P89" s="59">
        <f>+'CPT C9 &amp; Bearing Capacity'!O89</f>
        <v>135.80000000000001</v>
      </c>
      <c r="Q89" s="35">
        <f>+'CPT C9 &amp; Bearing Capacity'!K89</f>
        <v>29.41</v>
      </c>
      <c r="R89" s="34">
        <f>+'CPT C9 &amp; Bearing Capacity'!L89</f>
        <v>0</v>
      </c>
      <c r="S89" s="35">
        <f>+'CPT C9 &amp; Bearing Capacity'!M89</f>
        <v>29.41</v>
      </c>
      <c r="T89" s="34">
        <f t="shared" si="21"/>
        <v>8.9671027192488459</v>
      </c>
      <c r="U89" s="33">
        <f t="shared" si="22"/>
        <v>1401.5170018611561</v>
      </c>
      <c r="V89" s="33">
        <f t="shared" si="23"/>
        <v>531.95000000000005</v>
      </c>
      <c r="W89" s="37">
        <f t="shared" si="15"/>
        <v>0.5195307321944318</v>
      </c>
      <c r="X89" s="37">
        <f t="shared" si="16"/>
        <v>1.368796229269426</v>
      </c>
    </row>
    <row r="90" spans="5:24" x14ac:dyDescent="0.2">
      <c r="E90" s="28"/>
      <c r="F90" s="28">
        <f>+'CPT C9 &amp; Bearing Capacity'!I90</f>
        <v>1.75</v>
      </c>
      <c r="G90" s="29">
        <f>'CPT C9 &amp; Bearing Capacity'!H90</f>
        <v>2.0000000000000018E-2</v>
      </c>
      <c r="H90" s="29">
        <f t="shared" si="12"/>
        <v>1.2927999999999999</v>
      </c>
      <c r="I90" s="31">
        <f t="shared" si="13"/>
        <v>1.74581269303718</v>
      </c>
      <c r="J90" s="31">
        <f t="shared" si="17"/>
        <v>1.3957799605526131</v>
      </c>
      <c r="K90" s="31">
        <f t="shared" si="18"/>
        <v>-0.34292855527457872</v>
      </c>
      <c r="L90" s="32">
        <f t="shared" si="19"/>
        <v>0.22057642863638666</v>
      </c>
      <c r="M90" s="32">
        <f t="shared" si="20"/>
        <v>0.20366340883528899</v>
      </c>
      <c r="N90" s="33">
        <f t="shared" si="14"/>
        <v>35.866185893665097</v>
      </c>
      <c r="O90" s="59">
        <f>+'CPT C9 &amp; Bearing Capacity'!N90</f>
        <v>142.50000000000003</v>
      </c>
      <c r="P90" s="59">
        <f>+'CPT C9 &amp; Bearing Capacity'!O90</f>
        <v>145.30000000000001</v>
      </c>
      <c r="Q90" s="35">
        <f>+'CPT C9 &amp; Bearing Capacity'!K90</f>
        <v>29.75</v>
      </c>
      <c r="R90" s="34">
        <f>+'CPT C9 &amp; Bearing Capacity'!L90</f>
        <v>0</v>
      </c>
      <c r="S90" s="35">
        <f>+'CPT C9 &amp; Bearing Capacity'!M90</f>
        <v>29.75</v>
      </c>
      <c r="T90" s="34">
        <f t="shared" si="21"/>
        <v>9.2551991884232443</v>
      </c>
      <c r="U90" s="33">
        <f t="shared" si="22"/>
        <v>1494.1729520882777</v>
      </c>
      <c r="V90" s="33">
        <f t="shared" si="23"/>
        <v>577.75</v>
      </c>
      <c r="W90" s="37">
        <f t="shared" si="15"/>
        <v>0.48008078105734719</v>
      </c>
      <c r="X90" s="37">
        <f t="shared" si="16"/>
        <v>1.2415815108148898</v>
      </c>
    </row>
    <row r="91" spans="5:24" x14ac:dyDescent="0.2">
      <c r="E91" s="28"/>
      <c r="F91" s="28">
        <f>+'CPT C9 &amp; Bearing Capacity'!I91</f>
        <v>1.77</v>
      </c>
      <c r="G91" s="29">
        <f>'CPT C9 &amp; Bearing Capacity'!H91</f>
        <v>2.0000000000000018E-2</v>
      </c>
      <c r="H91" s="29">
        <f t="shared" si="12"/>
        <v>1.3128</v>
      </c>
      <c r="I91" s="31">
        <f t="shared" si="13"/>
        <v>1.7431992999321497</v>
      </c>
      <c r="J91" s="31">
        <f t="shared" si="17"/>
        <v>1.3983933536576434</v>
      </c>
      <c r="K91" s="31">
        <f t="shared" si="18"/>
        <v>-0.33801405168367804</v>
      </c>
      <c r="L91" s="32">
        <f t="shared" si="19"/>
        <v>0.21734835583408585</v>
      </c>
      <c r="M91" s="32">
        <f t="shared" si="20"/>
        <v>0.20001195654137927</v>
      </c>
      <c r="N91" s="33">
        <f t="shared" si="14"/>
        <v>35.341294544569664</v>
      </c>
      <c r="O91" s="59">
        <f>+'CPT C9 &amp; Bearing Capacity'!N91</f>
        <v>152</v>
      </c>
      <c r="P91" s="59">
        <f>+'CPT C9 &amp; Bearing Capacity'!O91</f>
        <v>154.80000000000001</v>
      </c>
      <c r="Q91" s="35">
        <f>+'CPT C9 &amp; Bearing Capacity'!K91</f>
        <v>30.09</v>
      </c>
      <c r="R91" s="34">
        <f>+'CPT C9 &amp; Bearing Capacity'!L91</f>
        <v>0</v>
      </c>
      <c r="S91" s="35">
        <f>+'CPT C9 &amp; Bearing Capacity'!M91</f>
        <v>30.09</v>
      </c>
      <c r="T91" s="34">
        <f t="shared" si="21"/>
        <v>9.5316113855512565</v>
      </c>
      <c r="U91" s="33">
        <f t="shared" si="22"/>
        <v>1586.1947296946039</v>
      </c>
      <c r="V91" s="33">
        <f t="shared" si="23"/>
        <v>623.55000000000007</v>
      </c>
      <c r="W91" s="37">
        <f t="shared" si="15"/>
        <v>0.44561104488569431</v>
      </c>
      <c r="X91" s="37">
        <f t="shared" si="16"/>
        <v>1.1335512643595442</v>
      </c>
    </row>
    <row r="92" spans="5:24" x14ac:dyDescent="0.2">
      <c r="E92" s="28"/>
      <c r="F92" s="28">
        <f>+'CPT C9 &amp; Bearing Capacity'!I92</f>
        <v>1.79</v>
      </c>
      <c r="G92" s="29">
        <f>'CPT C9 &amp; Bearing Capacity'!H92</f>
        <v>2.0000000000000018E-2</v>
      </c>
      <c r="H92" s="29">
        <f t="shared" si="12"/>
        <v>1.3328</v>
      </c>
      <c r="I92" s="31">
        <f t="shared" si="13"/>
        <v>1.7406620650484288</v>
      </c>
      <c r="J92" s="31">
        <f t="shared" si="17"/>
        <v>1.4009305885413643</v>
      </c>
      <c r="K92" s="31">
        <f t="shared" si="18"/>
        <v>-0.3332339283450666</v>
      </c>
      <c r="L92" s="32">
        <f t="shared" si="19"/>
        <v>0.21421154142411047</v>
      </c>
      <c r="M92" s="32">
        <f t="shared" si="20"/>
        <v>0.19646854364511157</v>
      </c>
      <c r="N92" s="33">
        <f t="shared" si="14"/>
        <v>34.831241999800405</v>
      </c>
      <c r="O92" s="59">
        <f>+'CPT C9 &amp; Bearing Capacity'!N92</f>
        <v>152</v>
      </c>
      <c r="P92" s="59">
        <f>+'CPT C9 &amp; Bearing Capacity'!O92</f>
        <v>155</v>
      </c>
      <c r="Q92" s="35">
        <f>+'CPT C9 &amp; Bearing Capacity'!K92</f>
        <v>30.43</v>
      </c>
      <c r="R92" s="34">
        <f>+'CPT C9 &amp; Bearing Capacity'!L92</f>
        <v>0</v>
      </c>
      <c r="S92" s="35">
        <f>+'CPT C9 &amp; Bearing Capacity'!M92</f>
        <v>30.43</v>
      </c>
      <c r="T92" s="34">
        <f t="shared" si="21"/>
        <v>9.5048744843846436</v>
      </c>
      <c r="U92" s="33">
        <f t="shared" si="22"/>
        <v>1586.9272923789263</v>
      </c>
      <c r="V92" s="33">
        <f t="shared" si="23"/>
        <v>622.84999999999991</v>
      </c>
      <c r="W92" s="37">
        <f t="shared" si="15"/>
        <v>0.43897716255904479</v>
      </c>
      <c r="X92" s="37">
        <f t="shared" si="16"/>
        <v>1.1184472023697662</v>
      </c>
    </row>
    <row r="93" spans="5:24" x14ac:dyDescent="0.2">
      <c r="E93" s="28"/>
      <c r="F93" s="28">
        <f>+'CPT C9 &amp; Bearing Capacity'!I93</f>
        <v>1.81</v>
      </c>
      <c r="G93" s="29">
        <f>'CPT C9 &amp; Bearing Capacity'!H93</f>
        <v>2.0000000000000018E-2</v>
      </c>
      <c r="H93" s="29">
        <f t="shared" si="12"/>
        <v>1.3528</v>
      </c>
      <c r="I93" s="31">
        <f t="shared" si="13"/>
        <v>1.7381977384341067</v>
      </c>
      <c r="J93" s="31">
        <f t="shared" si="17"/>
        <v>1.4033949151556864</v>
      </c>
      <c r="K93" s="31">
        <f t="shared" si="18"/>
        <v>-0.32858294775537789</v>
      </c>
      <c r="L93" s="32">
        <f t="shared" si="19"/>
        <v>0.21116224927371455</v>
      </c>
      <c r="M93" s="32">
        <f t="shared" si="20"/>
        <v>0.19302882371141938</v>
      </c>
      <c r="N93" s="33">
        <f t="shared" si="14"/>
        <v>34.335420756405078</v>
      </c>
      <c r="O93" s="59">
        <f>+'CPT C9 &amp; Bearing Capacity'!N93</f>
        <v>161</v>
      </c>
      <c r="P93" s="59">
        <f>+'CPT C9 &amp; Bearing Capacity'!O93</f>
        <v>164.2</v>
      </c>
      <c r="Q93" s="35">
        <f>+'CPT C9 &amp; Bearing Capacity'!K93</f>
        <v>30.77</v>
      </c>
      <c r="R93" s="34">
        <f>+'CPT C9 &amp; Bearing Capacity'!L93</f>
        <v>0</v>
      </c>
      <c r="S93" s="35">
        <f>+'CPT C9 &amp; Bearing Capacity'!M93</f>
        <v>30.77</v>
      </c>
      <c r="T93" s="34">
        <f t="shared" si="21"/>
        <v>9.7550869395913313</v>
      </c>
      <c r="U93" s="33">
        <f t="shared" si="22"/>
        <v>1673.6426090890377</v>
      </c>
      <c r="V93" s="33">
        <f t="shared" si="23"/>
        <v>667.14999999999986</v>
      </c>
      <c r="W93" s="37">
        <f t="shared" si="15"/>
        <v>0.41030767942857105</v>
      </c>
      <c r="X93" s="37">
        <f t="shared" si="16"/>
        <v>1.0293163683251179</v>
      </c>
    </row>
    <row r="94" spans="5:24" x14ac:dyDescent="0.2">
      <c r="E94" s="28"/>
      <c r="F94" s="28">
        <f>+'CPT C9 &amp; Bearing Capacity'!I94</f>
        <v>1.83</v>
      </c>
      <c r="G94" s="29">
        <f>'CPT C9 &amp; Bearing Capacity'!H94</f>
        <v>2.0000000000000018E-2</v>
      </c>
      <c r="H94" s="29">
        <f t="shared" si="12"/>
        <v>1.3728</v>
      </c>
      <c r="I94" s="31">
        <f t="shared" si="13"/>
        <v>1.7358032507197931</v>
      </c>
      <c r="J94" s="31">
        <f t="shared" si="17"/>
        <v>1.40578940287</v>
      </c>
      <c r="K94" s="31">
        <f t="shared" si="18"/>
        <v>-0.32405612901606939</v>
      </c>
      <c r="L94" s="32">
        <f t="shared" si="19"/>
        <v>0.20819693989240731</v>
      </c>
      <c r="M94" s="32">
        <f t="shared" si="20"/>
        <v>0.18968866664102835</v>
      </c>
      <c r="N94" s="33">
        <f t="shared" si="14"/>
        <v>33.853255285870979</v>
      </c>
      <c r="O94" s="59">
        <f>+'CPT C9 &amp; Bearing Capacity'!N94</f>
        <v>170</v>
      </c>
      <c r="P94" s="59">
        <f>+'CPT C9 &amp; Bearing Capacity'!O94</f>
        <v>173.2</v>
      </c>
      <c r="Q94" s="35">
        <f>+'CPT C9 &amp; Bearing Capacity'!K94</f>
        <v>31.11</v>
      </c>
      <c r="R94" s="34">
        <f>+'CPT C9 &amp; Bearing Capacity'!L94</f>
        <v>0</v>
      </c>
      <c r="S94" s="35">
        <f>+'CPT C9 &amp; Bearing Capacity'!M94</f>
        <v>31.11</v>
      </c>
      <c r="T94" s="34">
        <f t="shared" si="21"/>
        <v>9.9965360899828237</v>
      </c>
      <c r="U94" s="33">
        <f t="shared" si="22"/>
        <v>1759.8469535589759</v>
      </c>
      <c r="V94" s="33">
        <f t="shared" si="23"/>
        <v>710.44999999999982</v>
      </c>
      <c r="W94" s="37">
        <f t="shared" si="15"/>
        <v>0.38472953818408873</v>
      </c>
      <c r="X94" s="37">
        <f t="shared" si="16"/>
        <v>0.95300880528878928</v>
      </c>
    </row>
    <row r="95" spans="5:24" x14ac:dyDescent="0.2">
      <c r="E95" s="28"/>
      <c r="F95" s="28">
        <f>+'CPT C9 &amp; Bearing Capacity'!I95</f>
        <v>1.85</v>
      </c>
      <c r="G95" s="29">
        <f>'CPT C9 &amp; Bearing Capacity'!H95</f>
        <v>2.0000000000000018E-2</v>
      </c>
      <c r="H95" s="29">
        <f t="shared" si="12"/>
        <v>1.3928</v>
      </c>
      <c r="I95" s="31">
        <f t="shared" si="13"/>
        <v>1.7334757008676556</v>
      </c>
      <c r="J95" s="31">
        <f t="shared" si="17"/>
        <v>1.4081169527221375</v>
      </c>
      <c r="K95" s="31">
        <f t="shared" si="18"/>
        <v>-0.31964873324285153</v>
      </c>
      <c r="L95" s="32">
        <f t="shared" si="19"/>
        <v>0.2053122579884254</v>
      </c>
      <c r="M95" s="32">
        <f t="shared" si="20"/>
        <v>0.18644414612590077</v>
      </c>
      <c r="N95" s="33">
        <f t="shared" si="14"/>
        <v>33.384200010781441</v>
      </c>
      <c r="O95" s="59">
        <f>+'CPT C9 &amp; Bearing Capacity'!N95</f>
        <v>161</v>
      </c>
      <c r="P95" s="59">
        <f>+'CPT C9 &amp; Bearing Capacity'!O95</f>
        <v>164</v>
      </c>
      <c r="Q95" s="35">
        <f>+'CPT C9 &amp; Bearing Capacity'!K95</f>
        <v>31.450000000000003</v>
      </c>
      <c r="R95" s="34">
        <f>+'CPT C9 &amp; Bearing Capacity'!L95</f>
        <v>0</v>
      </c>
      <c r="S95" s="35">
        <f>+'CPT C9 &amp; Bearing Capacity'!M95</f>
        <v>31.450000000000003</v>
      </c>
      <c r="T95" s="34">
        <f t="shared" si="21"/>
        <v>9.7019237238545628</v>
      </c>
      <c r="U95" s="33">
        <f t="shared" si="22"/>
        <v>1675.1798795991124</v>
      </c>
      <c r="V95" s="33">
        <f t="shared" si="23"/>
        <v>662.75</v>
      </c>
      <c r="W95" s="37">
        <f t="shared" si="15"/>
        <v>0.39857451032387814</v>
      </c>
      <c r="X95" s="37">
        <f t="shared" si="16"/>
        <v>1.007444738160135</v>
      </c>
    </row>
    <row r="96" spans="5:24" x14ac:dyDescent="0.2">
      <c r="E96" s="28"/>
      <c r="F96" s="28">
        <f>+'CPT C9 &amp; Bearing Capacity'!I96</f>
        <v>1.87</v>
      </c>
      <c r="G96" s="29">
        <f>'CPT C9 &amp; Bearing Capacity'!H96</f>
        <v>1.9999999999999796E-2</v>
      </c>
      <c r="H96" s="29">
        <f t="shared" si="12"/>
        <v>1.4128000000000001</v>
      </c>
      <c r="I96" s="31">
        <f t="shared" si="13"/>
        <v>1.7312123448946775</v>
      </c>
      <c r="J96" s="31">
        <f t="shared" si="17"/>
        <v>1.4103803086951157</v>
      </c>
      <c r="K96" s="31">
        <f t="shared" si="18"/>
        <v>-0.31535624987001171</v>
      </c>
      <c r="L96" s="32">
        <f t="shared" si="19"/>
        <v>0.20250502093026684</v>
      </c>
      <c r="M96" s="32">
        <f t="shared" si="20"/>
        <v>0.18329152791236736</v>
      </c>
      <c r="N96" s="33">
        <f t="shared" si="14"/>
        <v>32.927737428637293</v>
      </c>
      <c r="O96" s="59">
        <f>+'CPT C9 &amp; Bearing Capacity'!N96</f>
        <v>152</v>
      </c>
      <c r="P96" s="59">
        <f>+'CPT C9 &amp; Bearing Capacity'!O96</f>
        <v>155.19999999999999</v>
      </c>
      <c r="Q96" s="35">
        <f>+'CPT C9 &amp; Bearing Capacity'!K96</f>
        <v>31.790000000000003</v>
      </c>
      <c r="R96" s="34">
        <f>+'CPT C9 &amp; Bearing Capacity'!L96</f>
        <v>0</v>
      </c>
      <c r="S96" s="35">
        <f>+'CPT C9 &amp; Bearing Capacity'!M96</f>
        <v>31.790000000000003</v>
      </c>
      <c r="T96" s="34">
        <f t="shared" si="21"/>
        <v>9.4015452858788162</v>
      </c>
      <c r="U96" s="33">
        <f t="shared" si="22"/>
        <v>1589.7615843350011</v>
      </c>
      <c r="V96" s="33">
        <f t="shared" si="23"/>
        <v>617.04999999999995</v>
      </c>
      <c r="W96" s="37">
        <f t="shared" si="15"/>
        <v>0.4142474916125321</v>
      </c>
      <c r="X96" s="37">
        <f t="shared" si="16"/>
        <v>1.0672631854351176</v>
      </c>
    </row>
    <row r="97" spans="5:24" x14ac:dyDescent="0.2">
      <c r="E97" s="28"/>
      <c r="F97" s="28">
        <f>+'CPT C9 &amp; Bearing Capacity'!I97</f>
        <v>1.89</v>
      </c>
      <c r="G97" s="29">
        <f>'CPT C9 &amp; Bearing Capacity'!H97</f>
        <v>2.0000000000000018E-2</v>
      </c>
      <c r="H97" s="29">
        <f t="shared" si="12"/>
        <v>1.4327999999999999</v>
      </c>
      <c r="I97" s="31">
        <f t="shared" si="13"/>
        <v>1.7290105854818592</v>
      </c>
      <c r="J97" s="31">
        <f t="shared" si="17"/>
        <v>1.412582068107934</v>
      </c>
      <c r="K97" s="31">
        <f t="shared" si="18"/>
        <v>-0.31117438379672036</v>
      </c>
      <c r="L97" s="32">
        <f t="shared" si="19"/>
        <v>0.19977220804024501</v>
      </c>
      <c r="M97" s="32">
        <f t="shared" si="20"/>
        <v>0.18022725881707324</v>
      </c>
      <c r="N97" s="33">
        <f t="shared" si="14"/>
        <v>32.483376370966425</v>
      </c>
      <c r="O97" s="59">
        <f>+'CPT C9 &amp; Bearing Capacity'!N97</f>
        <v>142.50000000000003</v>
      </c>
      <c r="P97" s="59">
        <f>+'CPT C9 &amp; Bearing Capacity'!O97</f>
        <v>145.89999999999998</v>
      </c>
      <c r="Q97" s="35">
        <f>+'CPT C9 &amp; Bearing Capacity'!K97</f>
        <v>32.129999999999995</v>
      </c>
      <c r="R97" s="34">
        <f>+'CPT C9 &amp; Bearing Capacity'!L97</f>
        <v>0</v>
      </c>
      <c r="S97" s="35">
        <f>+'CPT C9 &amp; Bearing Capacity'!M97</f>
        <v>32.129999999999995</v>
      </c>
      <c r="T97" s="34">
        <f t="shared" si="21"/>
        <v>9.0788288930600238</v>
      </c>
      <c r="U97" s="33">
        <f t="shared" si="22"/>
        <v>1498.7308523890126</v>
      </c>
      <c r="V97" s="33">
        <f t="shared" si="23"/>
        <v>568.84999999999991</v>
      </c>
      <c r="W97" s="37">
        <f t="shared" si="15"/>
        <v>0.43347845037268939</v>
      </c>
      <c r="X97" s="37">
        <f t="shared" si="16"/>
        <v>1.1420717718543187</v>
      </c>
    </row>
    <row r="98" spans="5:24" x14ac:dyDescent="0.2">
      <c r="E98" s="28"/>
      <c r="F98" s="28">
        <f>+'CPT C9 &amp; Bearing Capacity'!I98</f>
        <v>1.91</v>
      </c>
      <c r="G98" s="29">
        <f>'CPT C9 &amp; Bearing Capacity'!H98</f>
        <v>2.0000000000000018E-2</v>
      </c>
      <c r="H98" s="29">
        <f t="shared" si="12"/>
        <v>1.4527999999999999</v>
      </c>
      <c r="I98" s="31">
        <f t="shared" si="13"/>
        <v>1.7268679623900045</v>
      </c>
      <c r="J98" s="31">
        <f t="shared" si="17"/>
        <v>1.4147246911997886</v>
      </c>
      <c r="K98" s="31">
        <f t="shared" si="18"/>
        <v>-0.30709904332443261</v>
      </c>
      <c r="L98" s="32">
        <f t="shared" si="19"/>
        <v>0.19711095065334489</v>
      </c>
      <c r="M98" s="32">
        <f t="shared" si="20"/>
        <v>0.17724795644451197</v>
      </c>
      <c r="N98" s="33">
        <f t="shared" si="14"/>
        <v>32.050650386873201</v>
      </c>
      <c r="O98" s="59">
        <f>+'CPT C9 &amp; Bearing Capacity'!N98</f>
        <v>133</v>
      </c>
      <c r="P98" s="59">
        <f>+'CPT C9 &amp; Bearing Capacity'!O98</f>
        <v>136.19999999999999</v>
      </c>
      <c r="Q98" s="35">
        <f>+'CPT C9 &amp; Bearing Capacity'!K98</f>
        <v>32.47</v>
      </c>
      <c r="R98" s="34">
        <f>+'CPT C9 &amp; Bearing Capacity'!L98</f>
        <v>0</v>
      </c>
      <c r="S98" s="35">
        <f>+'CPT C9 &amp; Bearing Capacity'!M98</f>
        <v>32.47</v>
      </c>
      <c r="T98" s="34">
        <f t="shared" si="21"/>
        <v>8.7479305932499383</v>
      </c>
      <c r="U98" s="33">
        <f t="shared" si="22"/>
        <v>1406.8317513365919</v>
      </c>
      <c r="V98" s="33">
        <f t="shared" si="23"/>
        <v>518.65</v>
      </c>
      <c r="W98" s="37">
        <f t="shared" si="15"/>
        <v>0.45564297729878206</v>
      </c>
      <c r="X98" s="37">
        <f t="shared" si="16"/>
        <v>1.2359259765496282</v>
      </c>
    </row>
    <row r="99" spans="5:24" x14ac:dyDescent="0.2">
      <c r="E99" s="28"/>
      <c r="F99" s="28">
        <f>+'CPT C9 &amp; Bearing Capacity'!I99</f>
        <v>1.93</v>
      </c>
      <c r="G99" s="29">
        <f>'CPT C9 &amp; Bearing Capacity'!H99</f>
        <v>2.0000000000000018E-2</v>
      </c>
      <c r="H99" s="29">
        <f t="shared" si="12"/>
        <v>1.4727999999999999</v>
      </c>
      <c r="I99" s="31">
        <f t="shared" si="13"/>
        <v>1.7247821436106818</v>
      </c>
      <c r="J99" s="31">
        <f t="shared" si="17"/>
        <v>1.4168105099791113</v>
      </c>
      <c r="K99" s="31">
        <f t="shared" si="18"/>
        <v>-0.30312632883673513</v>
      </c>
      <c r="L99" s="32">
        <f t="shared" si="19"/>
        <v>0.19451852288043278</v>
      </c>
      <c r="M99" s="32">
        <f t="shared" si="20"/>
        <v>0.17435039955833798</v>
      </c>
      <c r="N99" s="33">
        <f t="shared" si="14"/>
        <v>31.629116241117124</v>
      </c>
      <c r="O99" s="59">
        <f>+'CPT C9 &amp; Bearing Capacity'!N99</f>
        <v>133</v>
      </c>
      <c r="P99" s="59">
        <f>+'CPT C9 &amp; Bearing Capacity'!O99</f>
        <v>136.39999999999998</v>
      </c>
      <c r="Q99" s="35">
        <f>+'CPT C9 &amp; Bearing Capacity'!K99</f>
        <v>32.81</v>
      </c>
      <c r="R99" s="34">
        <f>+'CPT C9 &amp; Bearing Capacity'!L99</f>
        <v>0</v>
      </c>
      <c r="S99" s="35">
        <f>+'CPT C9 &amp; Bearing Capacity'!M99</f>
        <v>32.81</v>
      </c>
      <c r="T99" s="34">
        <f t="shared" si="21"/>
        <v>8.7251789556554051</v>
      </c>
      <c r="U99" s="33">
        <f t="shared" si="22"/>
        <v>1407.3846137896298</v>
      </c>
      <c r="V99" s="33">
        <f t="shared" si="23"/>
        <v>517.94999999999982</v>
      </c>
      <c r="W99" s="37">
        <f t="shared" si="15"/>
        <v>0.44947366812473827</v>
      </c>
      <c r="X99" s="37">
        <f t="shared" si="16"/>
        <v>1.221319287233021</v>
      </c>
    </row>
    <row r="100" spans="5:24" x14ac:dyDescent="0.2">
      <c r="E100" s="28"/>
      <c r="F100" s="28">
        <f>+'CPT C9 &amp; Bearing Capacity'!I100</f>
        <v>1.95</v>
      </c>
      <c r="G100" s="29">
        <f>'CPT C9 &amp; Bearing Capacity'!H100</f>
        <v>2.0000000000000018E-2</v>
      </c>
      <c r="H100" s="29">
        <f t="shared" si="12"/>
        <v>1.4927999999999999</v>
      </c>
      <c r="I100" s="31">
        <f t="shared" si="13"/>
        <v>1.7227509171879989</v>
      </c>
      <c r="J100" s="31">
        <f t="shared" si="17"/>
        <v>1.4188417364017942</v>
      </c>
      <c r="K100" s="31">
        <f t="shared" si="18"/>
        <v>-0.29925252217533338</v>
      </c>
      <c r="L100" s="32">
        <f t="shared" si="19"/>
        <v>0.19199233302010854</v>
      </c>
      <c r="M100" s="32">
        <f t="shared" si="20"/>
        <v>0.17153151906191766</v>
      </c>
      <c r="N100" s="33">
        <f t="shared" si="14"/>
        <v>31.218352517662158</v>
      </c>
      <c r="O100" s="59">
        <f>+'CPT C9 &amp; Bearing Capacity'!N100</f>
        <v>123.5</v>
      </c>
      <c r="P100" s="59">
        <f>+'CPT C9 &amp; Bearing Capacity'!O100</f>
        <v>127.1</v>
      </c>
      <c r="Q100" s="35">
        <f>+'CPT C9 &amp; Bearing Capacity'!K100</f>
        <v>33.15</v>
      </c>
      <c r="R100" s="34">
        <f>+'CPT C9 &amp; Bearing Capacity'!L100</f>
        <v>0</v>
      </c>
      <c r="S100" s="35">
        <f>+'CPT C9 &amp; Bearing Capacity'!M100</f>
        <v>33.15</v>
      </c>
      <c r="T100" s="34">
        <f t="shared" si="21"/>
        <v>8.3861509603849864</v>
      </c>
      <c r="U100" s="33">
        <f t="shared" si="22"/>
        <v>1314.5309789818102</v>
      </c>
      <c r="V100" s="33">
        <f t="shared" si="23"/>
        <v>469.74999999999994</v>
      </c>
      <c r="W100" s="37">
        <f t="shared" si="15"/>
        <v>0.47497324927013634</v>
      </c>
      <c r="X100" s="37">
        <f t="shared" si="16"/>
        <v>1.3291475260313865</v>
      </c>
    </row>
    <row r="101" spans="5:24" x14ac:dyDescent="0.2">
      <c r="E101" s="28"/>
      <c r="F101" s="28">
        <f>+'CPT C9 &amp; Bearing Capacity'!I101</f>
        <v>1.97</v>
      </c>
      <c r="G101" s="29">
        <f>'CPT C9 &amp; Bearing Capacity'!H101</f>
        <v>2.0000000000000018E-2</v>
      </c>
      <c r="H101" s="29">
        <f t="shared" si="12"/>
        <v>1.5127999999999999</v>
      </c>
      <c r="I101" s="31">
        <f t="shared" si="13"/>
        <v>1.7207721836531438</v>
      </c>
      <c r="J101" s="31">
        <f t="shared" si="17"/>
        <v>1.4208204699366493</v>
      </c>
      <c r="K101" s="31">
        <f t="shared" si="18"/>
        <v>-0.29547407666828807</v>
      </c>
      <c r="L101" s="32">
        <f t="shared" si="19"/>
        <v>0.18952991556827373</v>
      </c>
      <c r="M101" s="32">
        <f t="shared" si="20"/>
        <v>0.16878838954662878</v>
      </c>
      <c r="N101" s="33">
        <f t="shared" si="14"/>
        <v>30.817958320415897</v>
      </c>
      <c r="O101" s="59">
        <f>+'CPT C9 &amp; Bearing Capacity'!N101</f>
        <v>114</v>
      </c>
      <c r="P101" s="59">
        <f>+'CPT C9 &amp; Bearing Capacity'!O101</f>
        <v>118</v>
      </c>
      <c r="Q101" s="35">
        <f>+'CPT C9 &amp; Bearing Capacity'!K101</f>
        <v>33.49</v>
      </c>
      <c r="R101" s="34">
        <f>+'CPT C9 &amp; Bearing Capacity'!L101</f>
        <v>0</v>
      </c>
      <c r="S101" s="35">
        <f>+'CPT C9 &amp; Bearing Capacity'!M101</f>
        <v>33.49</v>
      </c>
      <c r="T101" s="34">
        <f t="shared" si="21"/>
        <v>8.0366252792105985</v>
      </c>
      <c r="U101" s="33">
        <f t="shared" si="22"/>
        <v>1220.7596379472695</v>
      </c>
      <c r="V101" s="33">
        <f t="shared" si="23"/>
        <v>422.54999999999995</v>
      </c>
      <c r="W101" s="37">
        <f t="shared" si="15"/>
        <v>0.50489805466106175</v>
      </c>
      <c r="X101" s="37">
        <f t="shared" si="16"/>
        <v>1.4586656405356018</v>
      </c>
    </row>
    <row r="102" spans="5:24" x14ac:dyDescent="0.2">
      <c r="E102" s="28"/>
      <c r="F102" s="28">
        <f>+'CPT C9 &amp; Bearing Capacity'!I102</f>
        <v>1.99</v>
      </c>
      <c r="G102" s="29">
        <f>'CPT C9 &amp; Bearing Capacity'!H102</f>
        <v>2.0000000000000018E-2</v>
      </c>
      <c r="H102" s="29">
        <f t="shared" si="12"/>
        <v>1.5327999999999999</v>
      </c>
      <c r="I102" s="31">
        <f t="shared" si="13"/>
        <v>1.7188439490192438</v>
      </c>
      <c r="J102" s="31">
        <f t="shared" si="17"/>
        <v>1.4227487045705494</v>
      </c>
      <c r="K102" s="31">
        <f t="shared" si="18"/>
        <v>-0.29178760776902085</v>
      </c>
      <c r="L102" s="32">
        <f t="shared" si="19"/>
        <v>0.1871289237788232</v>
      </c>
      <c r="M102" s="32">
        <f t="shared" si="20"/>
        <v>0.16611822136931098</v>
      </c>
      <c r="N102" s="33">
        <f t="shared" si="14"/>
        <v>30.427552063582567</v>
      </c>
      <c r="O102" s="59">
        <f>+'CPT C9 &amp; Bearing Capacity'!N102</f>
        <v>114</v>
      </c>
      <c r="P102" s="59">
        <f>+'CPT C9 &amp; Bearing Capacity'!O102</f>
        <v>119</v>
      </c>
      <c r="Q102" s="35">
        <f>+'CPT C9 &amp; Bearing Capacity'!K102</f>
        <v>33.83</v>
      </c>
      <c r="R102" s="34">
        <f>+'CPT C9 &amp; Bearing Capacity'!L102</f>
        <v>0</v>
      </c>
      <c r="S102" s="35">
        <f>+'CPT C9 &amp; Bearing Capacity'!M102</f>
        <v>33.83</v>
      </c>
      <c r="T102" s="34">
        <f t="shared" si="21"/>
        <v>8.0163562016309928</v>
      </c>
      <c r="U102" s="36">
        <f t="shared" si="22"/>
        <v>1221.1870208161713</v>
      </c>
      <c r="V102" s="33">
        <f t="shared" si="23"/>
        <v>425.85</v>
      </c>
      <c r="W102" s="37">
        <f t="shared" si="15"/>
        <v>0.49832747228588403</v>
      </c>
      <c r="X102" s="37">
        <f t="shared" si="16"/>
        <v>1.4290267494931357</v>
      </c>
    </row>
    <row r="103" spans="5:24" x14ac:dyDescent="0.2">
      <c r="E103" s="28"/>
      <c r="F103" s="28">
        <f>+'CPT C9 &amp; Bearing Capacity'!I103</f>
        <v>2.0099999999999998</v>
      </c>
      <c r="G103" s="29">
        <f>'CPT C9 &amp; Bearing Capacity'!H103</f>
        <v>2.0000000000000018E-2</v>
      </c>
      <c r="H103" s="29">
        <f t="shared" si="12"/>
        <v>1.5527999999999997</v>
      </c>
      <c r="I103" s="31">
        <f t="shared" si="13"/>
        <v>1.7169643182891328</v>
      </c>
      <c r="J103" s="31">
        <f t="shared" si="17"/>
        <v>1.4246283353006604</v>
      </c>
      <c r="K103" s="31">
        <f t="shared" si="18"/>
        <v>-0.28818988426698899</v>
      </c>
      <c r="L103" s="32">
        <f t="shared" si="19"/>
        <v>0.18478712273283229</v>
      </c>
      <c r="M103" s="32">
        <f t="shared" si="20"/>
        <v>0.16351835322294794</v>
      </c>
      <c r="N103" s="33">
        <f t="shared" si="14"/>
        <v>30.046770344698423</v>
      </c>
      <c r="O103" s="59">
        <f>+'CPT C9 &amp; Bearing Capacity'!N103</f>
        <v>114</v>
      </c>
      <c r="P103" s="59">
        <f>+'CPT C9 &amp; Bearing Capacity'!O103</f>
        <v>119.8</v>
      </c>
      <c r="Q103" s="35">
        <f>+'CPT C9 &amp; Bearing Capacity'!K103</f>
        <v>34.169999999999995</v>
      </c>
      <c r="R103" s="34">
        <f>+'CPT C9 &amp; Bearing Capacity'!L103</f>
        <v>0</v>
      </c>
      <c r="S103" s="35">
        <f>+'CPT C9 &amp; Bearing Capacity'!M103</f>
        <v>34.169999999999995</v>
      </c>
      <c r="T103" s="34">
        <f t="shared" si="21"/>
        <v>7.9963401747842386</v>
      </c>
      <c r="U103" s="36">
        <f t="shared" si="22"/>
        <v>1221.6092148278187</v>
      </c>
      <c r="V103" s="33">
        <f t="shared" si="23"/>
        <v>428.15</v>
      </c>
      <c r="W103" s="37">
        <f t="shared" si="15"/>
        <v>0.49192114761402539</v>
      </c>
      <c r="X103" s="37">
        <f t="shared" si="16"/>
        <v>1.4035627861589839</v>
      </c>
    </row>
    <row r="104" spans="5:24" x14ac:dyDescent="0.2">
      <c r="E104" s="28"/>
      <c r="F104" s="28">
        <f>+'CPT C9 &amp; Bearing Capacity'!I104</f>
        <v>2.0300000000000002</v>
      </c>
      <c r="G104" s="29">
        <f>'CPT C9 &amp; Bearing Capacity'!H104</f>
        <v>2.0000000000000018E-2</v>
      </c>
      <c r="H104" s="29">
        <f t="shared" si="12"/>
        <v>1.5728000000000002</v>
      </c>
      <c r="I104" s="31">
        <f t="shared" si="13"/>
        <v>1.7151314894330925</v>
      </c>
      <c r="J104" s="31">
        <f t="shared" si="17"/>
        <v>1.4264611641567007</v>
      </c>
      <c r="K104" s="31">
        <f t="shared" si="18"/>
        <v>-0.28467782003325626</v>
      </c>
      <c r="L104" s="32">
        <f t="shared" si="19"/>
        <v>0.18250238287720155</v>
      </c>
      <c r="M104" s="32">
        <f t="shared" si="20"/>
        <v>0.16098624516719695</v>
      </c>
      <c r="N104" s="33">
        <f t="shared" si="14"/>
        <v>29.675266894001968</v>
      </c>
      <c r="O104" s="59">
        <f>+'CPT C9 &amp; Bearing Capacity'!N104</f>
        <v>114</v>
      </c>
      <c r="P104" s="59">
        <f>+'CPT C9 &amp; Bearing Capacity'!O104</f>
        <v>120.4</v>
      </c>
      <c r="Q104" s="35">
        <f>+'CPT C9 &amp; Bearing Capacity'!K104</f>
        <v>34.510000000000005</v>
      </c>
      <c r="R104" s="34">
        <f>+'CPT C9 &amp; Bearing Capacity'!L104</f>
        <v>0</v>
      </c>
      <c r="S104" s="35">
        <f>+'CPT C9 &amp; Bearing Capacity'!M104</f>
        <v>34.510000000000005</v>
      </c>
      <c r="T104" s="34">
        <f t="shared" si="21"/>
        <v>7.9765715682566212</v>
      </c>
      <c r="U104" s="36">
        <f t="shared" si="22"/>
        <v>1222.0263333199246</v>
      </c>
      <c r="V104" s="33">
        <f t="shared" si="23"/>
        <v>429.45</v>
      </c>
      <c r="W104" s="37">
        <f t="shared" si="15"/>
        <v>0.48567311660759532</v>
      </c>
      <c r="X104" s="37">
        <f t="shared" si="16"/>
        <v>1.3820126624287807</v>
      </c>
    </row>
    <row r="105" spans="5:24" x14ac:dyDescent="0.2">
      <c r="E105" s="28"/>
      <c r="F105" s="28">
        <f>+'CPT C9 &amp; Bearing Capacity'!I105</f>
        <v>2.0499999999999998</v>
      </c>
      <c r="G105" s="29">
        <f>'CPT C9 &amp; Bearing Capacity'!H105</f>
        <v>2.0000000000000018E-2</v>
      </c>
      <c r="H105" s="29">
        <f t="shared" si="12"/>
        <v>1.5927999999999998</v>
      </c>
      <c r="I105" s="31">
        <f t="shared" si="13"/>
        <v>1.7133437477976698</v>
      </c>
      <c r="J105" s="31">
        <f t="shared" si="17"/>
        <v>1.4282489057921233</v>
      </c>
      <c r="K105" s="31">
        <f t="shared" si="18"/>
        <v>-0.28124846626643546</v>
      </c>
      <c r="L105" s="32">
        <f t="shared" si="19"/>
        <v>0.18027267399700608</v>
      </c>
      <c r="M105" s="32">
        <f t="shared" si="20"/>
        <v>0.15851947208772854</v>
      </c>
      <c r="N105" s="33">
        <f t="shared" si="14"/>
        <v>29.312711594325425</v>
      </c>
      <c r="O105" s="59">
        <f>+'CPT C9 &amp; Bearing Capacity'!N105</f>
        <v>123.5</v>
      </c>
      <c r="P105" s="59">
        <f>+'CPT C9 &amp; Bearing Capacity'!O105</f>
        <v>130.5</v>
      </c>
      <c r="Q105" s="35">
        <f>+'CPT C9 &amp; Bearing Capacity'!K105</f>
        <v>34.849999999999994</v>
      </c>
      <c r="R105" s="34">
        <f>+'CPT C9 &amp; Bearing Capacity'!L105</f>
        <v>0</v>
      </c>
      <c r="S105" s="35">
        <f>+'CPT C9 &amp; Bearing Capacity'!M105</f>
        <v>34.849999999999994</v>
      </c>
      <c r="T105" s="34">
        <f t="shared" si="21"/>
        <v>8.2819549443560927</v>
      </c>
      <c r="U105" s="36">
        <f t="shared" si="22"/>
        <v>1316.8984773318941</v>
      </c>
      <c r="V105" s="33">
        <f t="shared" si="23"/>
        <v>478.25</v>
      </c>
      <c r="W105" s="37">
        <f t="shared" si="15"/>
        <v>0.44517800117309808</v>
      </c>
      <c r="X105" s="37">
        <f t="shared" si="16"/>
        <v>1.225832162857311</v>
      </c>
    </row>
    <row r="106" spans="5:24" x14ac:dyDescent="0.2">
      <c r="E106" s="28"/>
      <c r="F106" s="28">
        <f>+'CPT C9 &amp; Bearing Capacity'!I106</f>
        <v>2.0700000000000003</v>
      </c>
      <c r="G106" s="29">
        <f>'CPT C9 &amp; Bearing Capacity'!H106</f>
        <v>2.0000000000000018E-2</v>
      </c>
      <c r="H106" s="29">
        <f t="shared" si="12"/>
        <v>1.6128000000000002</v>
      </c>
      <c r="I106" s="31">
        <f t="shared" si="13"/>
        <v>1.7115994609102672</v>
      </c>
      <c r="J106" s="31">
        <f t="shared" si="17"/>
        <v>1.429993192679526</v>
      </c>
      <c r="K106" s="31">
        <f t="shared" si="18"/>
        <v>-0.27789900420663161</v>
      </c>
      <c r="L106" s="32">
        <f t="shared" si="19"/>
        <v>0.17809605958877095</v>
      </c>
      <c r="M106" s="32">
        <f t="shared" si="20"/>
        <v>0.156115717555524</v>
      </c>
      <c r="N106" s="33">
        <f t="shared" si="14"/>
        <v>28.958789566177614</v>
      </c>
      <c r="O106" s="59">
        <f>+'CPT C9 &amp; Bearing Capacity'!N106</f>
        <v>133</v>
      </c>
      <c r="P106" s="59">
        <f>+'CPT C9 &amp; Bearing Capacity'!O106</f>
        <v>140.39999999999998</v>
      </c>
      <c r="Q106" s="35">
        <f>+'CPT C9 &amp; Bearing Capacity'!K106</f>
        <v>35.190000000000005</v>
      </c>
      <c r="R106" s="34">
        <f>+'CPT C9 &amp; Bearing Capacity'!L106</f>
        <v>0</v>
      </c>
      <c r="S106" s="35">
        <f>+'CPT C9 &amp; Bearing Capacity'!M106</f>
        <v>35.190000000000005</v>
      </c>
      <c r="T106" s="34">
        <f t="shared" si="21"/>
        <v>8.5737552954366159</v>
      </c>
      <c r="U106" s="36">
        <f t="shared" si="22"/>
        <v>1411.0697322503177</v>
      </c>
      <c r="V106" s="33">
        <f t="shared" si="23"/>
        <v>526.04999999999995</v>
      </c>
      <c r="W106" s="37">
        <f t="shared" si="15"/>
        <v>0.41045157307704871</v>
      </c>
      <c r="X106" s="37">
        <f t="shared" si="16"/>
        <v>1.100990003466501</v>
      </c>
    </row>
    <row r="107" spans="5:24" x14ac:dyDescent="0.2">
      <c r="E107" s="28"/>
      <c r="F107" s="28">
        <f>+'CPT C9 &amp; Bearing Capacity'!I107</f>
        <v>2.09</v>
      </c>
      <c r="G107" s="29">
        <f>'CPT C9 &amp; Bearing Capacity'!H107</f>
        <v>2.0000000000000018E-2</v>
      </c>
      <c r="H107" s="29">
        <f t="shared" si="12"/>
        <v>1.6327999999999998</v>
      </c>
      <c r="I107" s="31">
        <f t="shared" si="13"/>
        <v>1.7098970736474499</v>
      </c>
      <c r="J107" s="31">
        <f t="shared" si="17"/>
        <v>1.4316955799423432</v>
      </c>
      <c r="K107" s="31">
        <f t="shared" si="18"/>
        <v>-0.27462673828708295</v>
      </c>
      <c r="L107" s="32">
        <f t="shared" si="19"/>
        <v>0.17597069160462012</v>
      </c>
      <c r="M107" s="32">
        <f t="shared" si="20"/>
        <v>0.15377276805933227</v>
      </c>
      <c r="N107" s="33">
        <f t="shared" si="14"/>
        <v>28.613200313131639</v>
      </c>
      <c r="O107" s="59">
        <f>+'CPT C9 &amp; Bearing Capacity'!N107</f>
        <v>133</v>
      </c>
      <c r="P107" s="59">
        <f>+'CPT C9 &amp; Bearing Capacity'!O107</f>
        <v>141</v>
      </c>
      <c r="Q107" s="35">
        <f>+'CPT C9 &amp; Bearing Capacity'!K107</f>
        <v>35.53</v>
      </c>
      <c r="R107" s="34">
        <f>+'CPT C9 &amp; Bearing Capacity'!L107</f>
        <v>0</v>
      </c>
      <c r="S107" s="35">
        <f>+'CPT C9 &amp; Bearing Capacity'!M107</f>
        <v>35.53</v>
      </c>
      <c r="T107" s="34">
        <f t="shared" si="21"/>
        <v>8.5531699001161705</v>
      </c>
      <c r="U107" s="36">
        <f t="shared" si="22"/>
        <v>1411.5714527399568</v>
      </c>
      <c r="V107" s="33">
        <f t="shared" si="23"/>
        <v>527.35</v>
      </c>
      <c r="W107" s="37">
        <f t="shared" si="15"/>
        <v>0.40540916660777582</v>
      </c>
      <c r="X107" s="37">
        <f t="shared" si="16"/>
        <v>1.0851692543142755</v>
      </c>
    </row>
    <row r="108" spans="5:24" x14ac:dyDescent="0.2">
      <c r="E108" s="28"/>
      <c r="F108" s="28">
        <f>+'CPT C9 &amp; Bearing Capacity'!I108</f>
        <v>2.1100000000000003</v>
      </c>
      <c r="G108" s="29">
        <f>'CPT C9 &amp; Bearing Capacity'!H108</f>
        <v>2.0000000000000018E-2</v>
      </c>
      <c r="H108" s="29">
        <f t="shared" si="12"/>
        <v>1.6528000000000003</v>
      </c>
      <c r="I108" s="31">
        <f t="shared" si="13"/>
        <v>1.7082351037378238</v>
      </c>
      <c r="J108" s="31">
        <f t="shared" si="17"/>
        <v>1.4333575498519693</v>
      </c>
      <c r="K108" s="31">
        <f t="shared" si="18"/>
        <v>-0.27142908969514357</v>
      </c>
      <c r="L108" s="32">
        <f t="shared" si="19"/>
        <v>0.17389480553971623</v>
      </c>
      <c r="M108" s="32">
        <f t="shared" si="20"/>
        <v>0.15148850758637511</v>
      </c>
      <c r="N108" s="33">
        <f t="shared" si="14"/>
        <v>28.275656923032386</v>
      </c>
      <c r="O108" s="59">
        <f>+'CPT C9 &amp; Bearing Capacity'!N108</f>
        <v>133</v>
      </c>
      <c r="P108" s="59">
        <f>+'CPT C9 &amp; Bearing Capacity'!O108</f>
        <v>143</v>
      </c>
      <c r="Q108" s="35">
        <f>+'CPT C9 &amp; Bearing Capacity'!K108</f>
        <v>35.870000000000005</v>
      </c>
      <c r="R108" s="34">
        <f>+'CPT C9 &amp; Bearing Capacity'!L108</f>
        <v>0</v>
      </c>
      <c r="S108" s="35">
        <f>+'CPT C9 &amp; Bearing Capacity'!M108</f>
        <v>35.870000000000005</v>
      </c>
      <c r="T108" s="34">
        <f t="shared" si="21"/>
        <v>8.532829280762936</v>
      </c>
      <c r="U108" s="36">
        <f t="shared" si="22"/>
        <v>1412.06738261482</v>
      </c>
      <c r="V108" s="33">
        <f t="shared" si="23"/>
        <v>535.65</v>
      </c>
      <c r="W108" s="37">
        <f t="shared" si="15"/>
        <v>0.40048594381767361</v>
      </c>
      <c r="X108" s="37">
        <f t="shared" si="16"/>
        <v>1.055751215272376</v>
      </c>
    </row>
    <row r="109" spans="5:24" x14ac:dyDescent="0.2">
      <c r="E109" s="28"/>
      <c r="F109" s="28">
        <f>+'CPT C9 &amp; Bearing Capacity'!I109</f>
        <v>2.13</v>
      </c>
      <c r="G109" s="29">
        <f>'CPT C9 &amp; Bearing Capacity'!H109</f>
        <v>2.0000000000000018E-2</v>
      </c>
      <c r="H109" s="29">
        <f t="shared" si="12"/>
        <v>1.6727999999999998</v>
      </c>
      <c r="I109" s="31">
        <f t="shared" si="13"/>
        <v>1.7066121375729515</v>
      </c>
      <c r="J109" s="31">
        <f t="shared" si="17"/>
        <v>1.4349805160168416</v>
      </c>
      <c r="K109" s="31">
        <f t="shared" si="18"/>
        <v>-0.26830359031611739</v>
      </c>
      <c r="L109" s="32">
        <f t="shared" si="19"/>
        <v>0.17186671583766958</v>
      </c>
      <c r="M109" s="32">
        <f t="shared" si="20"/>
        <v>0.14926091252815354</v>
      </c>
      <c r="N109" s="33">
        <f t="shared" si="14"/>
        <v>27.945885320906473</v>
      </c>
      <c r="O109" s="59">
        <f>+'CPT C9 &amp; Bearing Capacity'!N109</f>
        <v>133</v>
      </c>
      <c r="P109" s="59">
        <f>+'CPT C9 &amp; Bearing Capacity'!O109</f>
        <v>144.6</v>
      </c>
      <c r="Q109" s="35">
        <f>+'CPT C9 &amp; Bearing Capacity'!K109</f>
        <v>36.21</v>
      </c>
      <c r="R109" s="34">
        <f>+'CPT C9 &amp; Bearing Capacity'!L109</f>
        <v>0</v>
      </c>
      <c r="S109" s="35">
        <f>+'CPT C9 &amp; Bearing Capacity'!M109</f>
        <v>36.21</v>
      </c>
      <c r="T109" s="34">
        <f t="shared" si="21"/>
        <v>8.5127282476858337</v>
      </c>
      <c r="U109" s="36">
        <f t="shared" si="22"/>
        <v>1412.5576422443814</v>
      </c>
      <c r="V109" s="33">
        <f t="shared" si="23"/>
        <v>541.94999999999993</v>
      </c>
      <c r="W109" s="37">
        <f t="shared" si="15"/>
        <v>0.39567780436207761</v>
      </c>
      <c r="X109" s="37">
        <f t="shared" si="16"/>
        <v>1.031308619647809</v>
      </c>
    </row>
    <row r="110" spans="5:24" x14ac:dyDescent="0.2">
      <c r="E110" s="28"/>
      <c r="F110" s="28">
        <f>+'CPT C9 &amp; Bearing Capacity'!I110</f>
        <v>2.1500000000000004</v>
      </c>
      <c r="G110" s="29">
        <f>'CPT C9 &amp; Bearing Capacity'!H110</f>
        <v>2.0000000000000018E-2</v>
      </c>
      <c r="H110" s="29">
        <f t="shared" si="12"/>
        <v>1.6928000000000003</v>
      </c>
      <c r="I110" s="31">
        <f t="shared" si="13"/>
        <v>1.7050268263021402</v>
      </c>
      <c r="J110" s="31">
        <f t="shared" si="17"/>
        <v>1.4365658272876529</v>
      </c>
      <c r="K110" s="31">
        <f t="shared" si="18"/>
        <v>-0.26524787703518543</v>
      </c>
      <c r="L110" s="32">
        <f t="shared" si="19"/>
        <v>0.16988481159065016</v>
      </c>
      <c r="M110" s="32">
        <f t="shared" si="20"/>
        <v>0.14708804688985289</v>
      </c>
      <c r="N110" s="33">
        <f t="shared" si="14"/>
        <v>27.62362356979153</v>
      </c>
      <c r="O110" s="59">
        <f>+'CPT C9 &amp; Bearing Capacity'!N110</f>
        <v>133</v>
      </c>
      <c r="P110" s="59">
        <f>+'CPT C9 &amp; Bearing Capacity'!O110</f>
        <v>144.6</v>
      </c>
      <c r="Q110" s="35">
        <f>+'CPT C9 &amp; Bearing Capacity'!K110</f>
        <v>36.550000000000004</v>
      </c>
      <c r="R110" s="34">
        <f>+'CPT C9 &amp; Bearing Capacity'!L110</f>
        <v>0</v>
      </c>
      <c r="S110" s="35">
        <f>+'CPT C9 &amp; Bearing Capacity'!M110</f>
        <v>36.550000000000004</v>
      </c>
      <c r="T110" s="34">
        <f t="shared" si="21"/>
        <v>8.4928617686443477</v>
      </c>
      <c r="U110" s="36">
        <f t="shared" si="22"/>
        <v>1413.0423484009948</v>
      </c>
      <c r="V110" s="33">
        <f t="shared" si="23"/>
        <v>540.24999999999989</v>
      </c>
      <c r="W110" s="37">
        <f t="shared" si="15"/>
        <v>0.39098083084417923</v>
      </c>
      <c r="X110" s="37">
        <f t="shared" si="16"/>
        <v>1.0226237323384195</v>
      </c>
    </row>
    <row r="111" spans="5:24" x14ac:dyDescent="0.2">
      <c r="E111" s="28"/>
      <c r="F111" s="28">
        <f>+'CPT C9 &amp; Bearing Capacity'!I111</f>
        <v>2.17</v>
      </c>
      <c r="G111" s="29">
        <f>'CPT C9 &amp; Bearing Capacity'!H111</f>
        <v>2.0000000000000018E-2</v>
      </c>
      <c r="H111" s="29">
        <f t="shared" si="12"/>
        <v>1.7127999999999999</v>
      </c>
      <c r="I111" s="31">
        <f t="shared" si="13"/>
        <v>1.7034778821890588</v>
      </c>
      <c r="J111" s="31">
        <f t="shared" si="17"/>
        <v>1.4381147714007343</v>
      </c>
      <c r="K111" s="31">
        <f t="shared" si="18"/>
        <v>-0.26225968637432917</v>
      </c>
      <c r="L111" s="32">
        <f t="shared" si="19"/>
        <v>0.16794755251281759</v>
      </c>
      <c r="M111" s="32">
        <f t="shared" si="20"/>
        <v>0.14496805778335253</v>
      </c>
      <c r="N111" s="33">
        <f t="shared" si="14"/>
        <v>27.308621216007516</v>
      </c>
      <c r="O111" s="59">
        <f>+'CPT C9 &amp; Bearing Capacity'!N111</f>
        <v>133</v>
      </c>
      <c r="P111" s="59">
        <f>+'CPT C9 &amp; Bearing Capacity'!O111</f>
        <v>144.6</v>
      </c>
      <c r="Q111" s="35">
        <f>+'CPT C9 &amp; Bearing Capacity'!K111</f>
        <v>36.89</v>
      </c>
      <c r="R111" s="34">
        <f>+'CPT C9 &amp; Bearing Capacity'!L111</f>
        <v>0</v>
      </c>
      <c r="S111" s="35">
        <f>+'CPT C9 &amp; Bearing Capacity'!M111</f>
        <v>36.89</v>
      </c>
      <c r="T111" s="34">
        <f t="shared" si="21"/>
        <v>8.4732249626595486</v>
      </c>
      <c r="U111" s="36">
        <f t="shared" si="22"/>
        <v>1413.5216143995463</v>
      </c>
      <c r="V111" s="33">
        <f t="shared" si="23"/>
        <v>538.54999999999995</v>
      </c>
      <c r="W111" s="37">
        <f t="shared" si="15"/>
        <v>0.38639127888550956</v>
      </c>
      <c r="X111" s="37">
        <f t="shared" si="16"/>
        <v>1.0141536056450671</v>
      </c>
    </row>
    <row r="112" spans="5:24" x14ac:dyDescent="0.2">
      <c r="E112" s="28"/>
      <c r="F112" s="28">
        <f>+'CPT C9 &amp; Bearing Capacity'!I112</f>
        <v>2.1900000000000004</v>
      </c>
      <c r="G112" s="29">
        <f>'CPT C9 &amp; Bearing Capacity'!H112</f>
        <v>2.0000000000000018E-2</v>
      </c>
      <c r="H112" s="29">
        <f t="shared" si="12"/>
        <v>1.7328000000000003</v>
      </c>
      <c r="I112" s="31">
        <f t="shared" si="13"/>
        <v>1.7019640752100644</v>
      </c>
      <c r="J112" s="31">
        <f t="shared" si="17"/>
        <v>1.4396285783797287</v>
      </c>
      <c r="K112" s="31">
        <f t="shared" si="18"/>
        <v>-0.25933684944268032</v>
      </c>
      <c r="L112" s="32">
        <f t="shared" si="19"/>
        <v>0.16605346516739478</v>
      </c>
      <c r="M112" s="32">
        <f t="shared" si="20"/>
        <v>0.1428991711852623</v>
      </c>
      <c r="N112" s="33">
        <f t="shared" si="14"/>
        <v>27.000638675671077</v>
      </c>
      <c r="O112" s="59">
        <f>+'CPT C9 &amp; Bearing Capacity'!N112</f>
        <v>123.5</v>
      </c>
      <c r="P112" s="59">
        <f>+'CPT C9 &amp; Bearing Capacity'!O112</f>
        <v>135.1</v>
      </c>
      <c r="Q112" s="35">
        <f>+'CPT C9 &amp; Bearing Capacity'!K112</f>
        <v>37.230000000000004</v>
      </c>
      <c r="R112" s="34">
        <f>+'CPT C9 &amp; Bearing Capacity'!L112</f>
        <v>0</v>
      </c>
      <c r="S112" s="35">
        <f>+'CPT C9 &amp; Bearing Capacity'!M112</f>
        <v>37.230000000000004</v>
      </c>
      <c r="T112" s="34">
        <f t="shared" si="21"/>
        <v>8.1462981329590214</v>
      </c>
      <c r="U112" s="36">
        <f t="shared" si="22"/>
        <v>1319.9872053295323</v>
      </c>
      <c r="V112" s="33">
        <f t="shared" si="23"/>
        <v>489.34999999999997</v>
      </c>
      <c r="W112" s="37">
        <f t="shared" si="15"/>
        <v>0.40910455141768498</v>
      </c>
      <c r="X112" s="37">
        <f t="shared" si="16"/>
        <v>1.1035307520454116</v>
      </c>
    </row>
    <row r="113" spans="5:24" x14ac:dyDescent="0.2">
      <c r="E113" s="28"/>
      <c r="F113" s="28">
        <f>+'CPT C9 &amp; Bearing Capacity'!I113</f>
        <v>2.21</v>
      </c>
      <c r="G113" s="29">
        <f>'CPT C9 &amp; Bearing Capacity'!H113</f>
        <v>2.0000000000000018E-2</v>
      </c>
      <c r="H113" s="29">
        <f t="shared" si="12"/>
        <v>1.7527999999999999</v>
      </c>
      <c r="I113" s="31">
        <f t="shared" si="13"/>
        <v>1.7004842298758538</v>
      </c>
      <c r="J113" s="31">
        <f t="shared" si="17"/>
        <v>1.4411084237139393</v>
      </c>
      <c r="K113" s="31">
        <f t="shared" si="18"/>
        <v>-0.25647728718018997</v>
      </c>
      <c r="L113" s="32">
        <f t="shared" si="19"/>
        <v>0.16420113942928161</v>
      </c>
      <c r="M113" s="32">
        <f t="shared" si="20"/>
        <v>0.14087968794271521</v>
      </c>
      <c r="N113" s="33">
        <f t="shared" si="14"/>
        <v>26.699446659509164</v>
      </c>
      <c r="O113" s="59">
        <f>+'CPT C9 &amp; Bearing Capacity'!N113</f>
        <v>114</v>
      </c>
      <c r="P113" s="59">
        <f>+'CPT C9 &amp; Bearing Capacity'!O113</f>
        <v>125.6</v>
      </c>
      <c r="Q113" s="35">
        <f>+'CPT C9 &amp; Bearing Capacity'!K113</f>
        <v>37.57</v>
      </c>
      <c r="R113" s="34">
        <f>+'CPT C9 &amp; Bearing Capacity'!L113</f>
        <v>0</v>
      </c>
      <c r="S113" s="35">
        <f>+'CPT C9 &amp; Bearing Capacity'!M113</f>
        <v>37.57</v>
      </c>
      <c r="T113" s="34">
        <f t="shared" si="21"/>
        <v>7.8089421808756248</v>
      </c>
      <c r="U113" s="36">
        <f t="shared" si="22"/>
        <v>1225.5690501162474</v>
      </c>
      <c r="V113" s="33">
        <f t="shared" si="23"/>
        <v>440.15</v>
      </c>
      <c r="W113" s="37">
        <f t="shared" si="15"/>
        <v>0.43570693396633497</v>
      </c>
      <c r="X113" s="37">
        <f t="shared" si="16"/>
        <v>1.2131976216975662</v>
      </c>
    </row>
    <row r="114" spans="5:24" x14ac:dyDescent="0.2">
      <c r="E114" s="28"/>
      <c r="F114" s="28">
        <f>+'CPT C9 &amp; Bearing Capacity'!I114</f>
        <v>2.2300000000000004</v>
      </c>
      <c r="G114" s="29">
        <f>'CPT C9 &amp; Bearing Capacity'!H114</f>
        <v>2.0000000000000018E-2</v>
      </c>
      <c r="H114" s="29">
        <f t="shared" si="12"/>
        <v>1.7728000000000004</v>
      </c>
      <c r="I114" s="31">
        <f t="shared" si="13"/>
        <v>1.6990372222596255</v>
      </c>
      <c r="J114" s="31">
        <f t="shared" si="17"/>
        <v>1.4425554313301676</v>
      </c>
      <c r="K114" s="31">
        <f t="shared" si="18"/>
        <v>-0.25367900587585063</v>
      </c>
      <c r="L114" s="32">
        <f t="shared" si="19"/>
        <v>0.16238922516652973</v>
      </c>
      <c r="M114" s="32">
        <f t="shared" si="20"/>
        <v>0.13890798001085369</v>
      </c>
      <c r="N114" s="33">
        <f t="shared" si="14"/>
        <v>26.404825633259936</v>
      </c>
      <c r="O114" s="59">
        <f>+'CPT C9 &amp; Bearing Capacity'!N114</f>
        <v>57</v>
      </c>
      <c r="P114" s="59">
        <f>+'CPT C9 &amp; Bearing Capacity'!O114</f>
        <v>65</v>
      </c>
      <c r="Q114" s="35">
        <f>+'CPT C9 &amp; Bearing Capacity'!K114</f>
        <v>37.910000000000011</v>
      </c>
      <c r="R114" s="34">
        <f>+'CPT C9 &amp; Bearing Capacity'!L114</f>
        <v>0</v>
      </c>
      <c r="S114" s="35">
        <f>+'CPT C9 &amp; Bearing Capacity'!M114</f>
        <v>37.910000000000011</v>
      </c>
      <c r="T114" s="34">
        <f t="shared" si="21"/>
        <v>5.5093334931778486</v>
      </c>
      <c r="U114" s="36">
        <f t="shared" si="22"/>
        <v>637.60961056566293</v>
      </c>
      <c r="V114" s="33">
        <f t="shared" si="23"/>
        <v>135.44999999999993</v>
      </c>
      <c r="W114" s="37">
        <f t="shared" si="15"/>
        <v>0.8282442797508841</v>
      </c>
      <c r="X114" s="37">
        <f t="shared" si="16"/>
        <v>3.898829920008855</v>
      </c>
    </row>
    <row r="115" spans="5:24" x14ac:dyDescent="0.2">
      <c r="E115" s="28"/>
      <c r="F115" s="28">
        <f>+'CPT C9 &amp; Bearing Capacity'!I115</f>
        <v>2.25</v>
      </c>
      <c r="G115" s="29">
        <f>'CPT C9 &amp; Bearing Capacity'!H115</f>
        <v>1.9999999999999574E-2</v>
      </c>
      <c r="H115" s="29">
        <f t="shared" si="12"/>
        <v>1.7927999999999999</v>
      </c>
      <c r="I115" s="31">
        <f t="shared" si="13"/>
        <v>1.6976219772163601</v>
      </c>
      <c r="J115" s="31">
        <f t="shared" si="17"/>
        <v>1.443970676373433</v>
      </c>
      <c r="K115" s="31">
        <f t="shared" si="18"/>
        <v>-0.25094009294297953</v>
      </c>
      <c r="L115" s="32">
        <f t="shared" si="19"/>
        <v>0.16061642912531224</v>
      </c>
      <c r="M115" s="32">
        <f t="shared" si="20"/>
        <v>0.13698248690707338</v>
      </c>
      <c r="N115" s="33">
        <f t="shared" si="14"/>
        <v>26.116565311162351</v>
      </c>
      <c r="O115" s="59">
        <f>+'CPT C9 &amp; Bearing Capacity'!N115</f>
        <v>47.5</v>
      </c>
      <c r="P115" s="59">
        <f>+'CPT C9 &amp; Bearing Capacity'!O115</f>
        <v>59.7</v>
      </c>
      <c r="Q115" s="35">
        <f>+'CPT C9 &amp; Bearing Capacity'!K115</f>
        <v>38.25</v>
      </c>
      <c r="R115" s="34">
        <f>+'CPT C9 &amp; Bearing Capacity'!L115</f>
        <v>0</v>
      </c>
      <c r="S115" s="35">
        <f>+'CPT C9 &amp; Bearing Capacity'!M115</f>
        <v>38.25</v>
      </c>
      <c r="T115" s="34">
        <f t="shared" si="21"/>
        <v>5.0180966912445379</v>
      </c>
      <c r="U115" s="36">
        <f t="shared" si="22"/>
        <v>535.8680753139256</v>
      </c>
      <c r="V115" s="33">
        <f t="shared" si="23"/>
        <v>107.25000000000001</v>
      </c>
      <c r="W115" s="37">
        <f t="shared" si="15"/>
        <v>0.97473861624848701</v>
      </c>
      <c r="X115" s="37">
        <f t="shared" si="16"/>
        <v>4.87022196944742</v>
      </c>
    </row>
    <row r="116" spans="5:24" x14ac:dyDescent="0.2">
      <c r="E116" s="28"/>
      <c r="F116" s="28">
        <f>+'CPT C9 &amp; Bearing Capacity'!I116</f>
        <v>2.2699999999999996</v>
      </c>
      <c r="G116" s="29">
        <f>'CPT C9 &amp; Bearing Capacity'!H116</f>
        <v>2.0000000000000018E-2</v>
      </c>
      <c r="H116" s="29">
        <f t="shared" si="12"/>
        <v>1.8127999999999995</v>
      </c>
      <c r="I116" s="31">
        <f t="shared" si="13"/>
        <v>1.6962374657791173</v>
      </c>
      <c r="J116" s="31">
        <f t="shared" si="17"/>
        <v>1.4453551878106758</v>
      </c>
      <c r="K116" s="31">
        <f t="shared" si="18"/>
        <v>-0.24825871293524546</v>
      </c>
      <c r="L116" s="32">
        <f t="shared" si="19"/>
        <v>0.15888151200421707</v>
      </c>
      <c r="M116" s="32">
        <f t="shared" si="20"/>
        <v>0.13510171236812862</v>
      </c>
      <c r="N116" s="33">
        <f t="shared" si="14"/>
        <v>25.834464180230192</v>
      </c>
      <c r="O116" s="59">
        <f>+'CPT C9 &amp; Bearing Capacity'!N116</f>
        <v>95</v>
      </c>
      <c r="P116" s="59">
        <f>+'CPT C9 &amp; Bearing Capacity'!O116</f>
        <v>115</v>
      </c>
      <c r="Q116" s="35">
        <f>+'CPT C9 &amp; Bearing Capacity'!K116</f>
        <v>38.589999999999989</v>
      </c>
      <c r="R116" s="34">
        <f>+'CPT C9 &amp; Bearing Capacity'!L116</f>
        <v>0</v>
      </c>
      <c r="S116" s="35">
        <f>+'CPT C9 &amp; Bearing Capacity'!M116</f>
        <v>38.589999999999989</v>
      </c>
      <c r="T116" s="34">
        <f t="shared" si="21"/>
        <v>7.080977074808291</v>
      </c>
      <c r="U116" s="36">
        <f t="shared" si="22"/>
        <v>1034.22796626283</v>
      </c>
      <c r="V116" s="33">
        <f t="shared" si="23"/>
        <v>382.05000000000007</v>
      </c>
      <c r="W116" s="37">
        <f t="shared" si="15"/>
        <v>0.49958935598275744</v>
      </c>
      <c r="X116" s="37">
        <f t="shared" si="16"/>
        <v>1.3524127302829581</v>
      </c>
    </row>
    <row r="117" spans="5:24" x14ac:dyDescent="0.2">
      <c r="E117" s="28"/>
      <c r="F117" s="28">
        <f>+'CPT C9 &amp; Bearing Capacity'!I117</f>
        <v>2.29</v>
      </c>
      <c r="G117" s="29">
        <f>'CPT C9 &amp; Bearing Capacity'!H117</f>
        <v>2.0000000000000018E-2</v>
      </c>
      <c r="H117" s="29">
        <f t="shared" si="12"/>
        <v>1.8328</v>
      </c>
      <c r="I117" s="31">
        <f t="shared" si="13"/>
        <v>1.6948827027194169</v>
      </c>
      <c r="J117" s="31">
        <f t="shared" si="17"/>
        <v>1.4467099508703762</v>
      </c>
      <c r="K117" s="31">
        <f t="shared" si="18"/>
        <v>-0.24563310378822997</v>
      </c>
      <c r="L117" s="32">
        <f t="shared" si="19"/>
        <v>0.15718328570478898</v>
      </c>
      <c r="M117" s="32">
        <f t="shared" si="20"/>
        <v>0.1332642211971643</v>
      </c>
      <c r="N117" s="33">
        <f t="shared" si="14"/>
        <v>25.558329053184476</v>
      </c>
      <c r="O117" s="59">
        <f>+'CPT C9 &amp; Bearing Capacity'!N117</f>
        <v>95</v>
      </c>
      <c r="P117" s="59">
        <f>+'CPT C9 &amp; Bearing Capacity'!O117</f>
        <v>115.4</v>
      </c>
      <c r="Q117" s="35">
        <f>+'CPT C9 &amp; Bearing Capacity'!K117</f>
        <v>38.93</v>
      </c>
      <c r="R117" s="34">
        <f>+'CPT C9 &amp; Bearing Capacity'!L117</f>
        <v>0</v>
      </c>
      <c r="S117" s="35">
        <f>+'CPT C9 &amp; Bearing Capacity'!M117</f>
        <v>38.93</v>
      </c>
      <c r="T117" s="34">
        <f t="shared" si="21"/>
        <v>7.0654655313346844</v>
      </c>
      <c r="U117" s="36">
        <f t="shared" si="22"/>
        <v>1034.5050470503184</v>
      </c>
      <c r="V117" s="33">
        <f t="shared" si="23"/>
        <v>382.35</v>
      </c>
      <c r="W117" s="37">
        <f t="shared" si="15"/>
        <v>0.49411704903826031</v>
      </c>
      <c r="X117" s="37">
        <f t="shared" si="16"/>
        <v>1.3369074959165421</v>
      </c>
    </row>
    <row r="118" spans="5:24" x14ac:dyDescent="0.2">
      <c r="E118" s="28"/>
      <c r="F118" s="28">
        <f>+'CPT C9 &amp; Bearing Capacity'!I118</f>
        <v>2.3099999999999996</v>
      </c>
      <c r="G118" s="29">
        <f>'CPT C9 &amp; Bearing Capacity'!H118</f>
        <v>2.0000000000000018E-2</v>
      </c>
      <c r="H118" s="29">
        <f t="shared" si="12"/>
        <v>1.8527999999999996</v>
      </c>
      <c r="I118" s="31">
        <f t="shared" si="13"/>
        <v>1.6935567442598303</v>
      </c>
      <c r="J118" s="31">
        <f t="shared" si="17"/>
        <v>1.4480359093299628</v>
      </c>
      <c r="K118" s="31">
        <f t="shared" si="18"/>
        <v>-0.24306157327233358</v>
      </c>
      <c r="L118" s="32">
        <f t="shared" si="19"/>
        <v>0.15552061074624496</v>
      </c>
      <c r="M118" s="32">
        <f t="shared" si="20"/>
        <v>0.13146863628865091</v>
      </c>
      <c r="N118" s="33">
        <f t="shared" si="14"/>
        <v>25.287974648080809</v>
      </c>
      <c r="O118" s="59">
        <f>+'CPT C9 &amp; Bearing Capacity'!N118</f>
        <v>95</v>
      </c>
      <c r="P118" s="59">
        <f>+'CPT C9 &amp; Bearing Capacity'!O118</f>
        <v>115.8</v>
      </c>
      <c r="Q118" s="35">
        <f>+'CPT C9 &amp; Bearing Capacity'!K118</f>
        <v>39.269999999999996</v>
      </c>
      <c r="R118" s="34">
        <f>+'CPT C9 &amp; Bearing Capacity'!L118</f>
        <v>0</v>
      </c>
      <c r="S118" s="35">
        <f>+'CPT C9 &amp; Bearing Capacity'!M118</f>
        <v>39.269999999999996</v>
      </c>
      <c r="T118" s="34">
        <f t="shared" si="21"/>
        <v>7.0501224103253364</v>
      </c>
      <c r="U118" s="36">
        <f t="shared" si="22"/>
        <v>1034.7791923563132</v>
      </c>
      <c r="V118" s="33">
        <f t="shared" si="23"/>
        <v>382.65</v>
      </c>
      <c r="W118" s="37">
        <f t="shared" si="15"/>
        <v>0.48876078751636198</v>
      </c>
      <c r="X118" s="37">
        <f t="shared" si="16"/>
        <v>1.3217287154360815</v>
      </c>
    </row>
    <row r="119" spans="5:24" x14ac:dyDescent="0.2">
      <c r="E119" s="28"/>
      <c r="F119" s="28">
        <f>+'CPT C9 &amp; Bearing Capacity'!I119</f>
        <v>2.33</v>
      </c>
      <c r="G119" s="29">
        <f>'CPT C9 &amp; Bearing Capacity'!H119</f>
        <v>2.0000000000000018E-2</v>
      </c>
      <c r="H119" s="29">
        <f t="shared" si="12"/>
        <v>1.8728</v>
      </c>
      <c r="I119" s="31">
        <f t="shared" si="13"/>
        <v>1.6922586859278816</v>
      </c>
      <c r="J119" s="31">
        <f t="shared" si="17"/>
        <v>1.4493339676619115</v>
      </c>
      <c r="K119" s="31">
        <f t="shared" si="18"/>
        <v>-0.24054249564379837</v>
      </c>
      <c r="L119" s="32">
        <f t="shared" si="19"/>
        <v>0.15389239383321282</v>
      </c>
      <c r="M119" s="32">
        <f t="shared" si="20"/>
        <v>0.12971363581999396</v>
      </c>
      <c r="N119" s="33">
        <f t="shared" si="14"/>
        <v>25.023223192818616</v>
      </c>
      <c r="O119" s="59">
        <f>+'CPT C9 &amp; Bearing Capacity'!N119</f>
        <v>104.50000000000001</v>
      </c>
      <c r="P119" s="59">
        <f>+'CPT C9 &amp; Bearing Capacity'!O119</f>
        <v>125.30000000000001</v>
      </c>
      <c r="Q119" s="35">
        <f>+'CPT C9 &amp; Bearing Capacity'!K119</f>
        <v>39.61</v>
      </c>
      <c r="R119" s="34">
        <f>+'CPT C9 &amp; Bearing Capacity'!L119</f>
        <v>0</v>
      </c>
      <c r="S119" s="35">
        <f>+'CPT C9 &amp; Bearing Capacity'!M119</f>
        <v>39.61</v>
      </c>
      <c r="T119" s="34">
        <f t="shared" si="21"/>
        <v>7.3783119839010229</v>
      </c>
      <c r="U119" s="36">
        <f t="shared" si="22"/>
        <v>1131.8241349507032</v>
      </c>
      <c r="V119" s="33">
        <f t="shared" si="23"/>
        <v>428.45000000000005</v>
      </c>
      <c r="W119" s="37">
        <f t="shared" si="15"/>
        <v>0.44217511219459077</v>
      </c>
      <c r="X119" s="37">
        <f t="shared" si="16"/>
        <v>1.1680813720536183</v>
      </c>
    </row>
    <row r="120" spans="5:24" x14ac:dyDescent="0.2">
      <c r="E120" s="28"/>
      <c r="F120" s="28">
        <f>+'CPT C9 &amp; Bearing Capacity'!I120</f>
        <v>2.3499999999999996</v>
      </c>
      <c r="G120" s="29">
        <f>'CPT C9 &amp; Bearing Capacity'!H120</f>
        <v>2.0000000000000018E-2</v>
      </c>
      <c r="H120" s="29">
        <f t="shared" si="12"/>
        <v>1.8927999999999996</v>
      </c>
      <c r="I120" s="31">
        <f t="shared" si="13"/>
        <v>1.6909876605412295</v>
      </c>
      <c r="J120" s="31">
        <f t="shared" si="17"/>
        <v>1.4506049930485636</v>
      </c>
      <c r="K120" s="31">
        <f t="shared" si="18"/>
        <v>-0.23807430848150923</v>
      </c>
      <c r="L120" s="32">
        <f t="shared" si="19"/>
        <v>0.15229758556618037</v>
      </c>
      <c r="M120" s="32">
        <f t="shared" si="20"/>
        <v>0.12799795059940566</v>
      </c>
      <c r="N120" s="33">
        <f t="shared" si="14"/>
        <v>24.763904052855427</v>
      </c>
      <c r="O120" s="59">
        <f>+'CPT C9 &amp; Bearing Capacity'!N120</f>
        <v>114</v>
      </c>
      <c r="P120" s="59">
        <f>+'CPT C9 &amp; Bearing Capacity'!O120</f>
        <v>135.4</v>
      </c>
      <c r="Q120" s="35">
        <f>+'CPT C9 &amp; Bearing Capacity'!K120</f>
        <v>39.949999999999996</v>
      </c>
      <c r="R120" s="34">
        <f>+'CPT C9 &amp; Bearing Capacity'!L120</f>
        <v>0</v>
      </c>
      <c r="S120" s="35">
        <f>+'CPT C9 &amp; Bearing Capacity'!M120</f>
        <v>39.949999999999996</v>
      </c>
      <c r="T120" s="34">
        <f t="shared" si="21"/>
        <v>7.6899463533166843</v>
      </c>
      <c r="U120" s="36">
        <f t="shared" si="22"/>
        <v>1228.0901658427335</v>
      </c>
      <c r="V120" s="33">
        <f t="shared" si="23"/>
        <v>477.25000000000011</v>
      </c>
      <c r="W120" s="37">
        <f t="shared" si="15"/>
        <v>0.40329130126796664</v>
      </c>
      <c r="X120" s="37">
        <f t="shared" si="16"/>
        <v>1.0377749210206577</v>
      </c>
    </row>
    <row r="121" spans="5:24" x14ac:dyDescent="0.2">
      <c r="E121" s="28"/>
      <c r="F121" s="28">
        <f>+'CPT C9 &amp; Bearing Capacity'!I121</f>
        <v>2.37</v>
      </c>
      <c r="G121" s="29">
        <f>'CPT C9 &amp; Bearing Capacity'!H121</f>
        <v>2.0000000000000018E-2</v>
      </c>
      <c r="H121" s="29">
        <f t="shared" si="12"/>
        <v>1.9128000000000001</v>
      </c>
      <c r="I121" s="31">
        <f t="shared" si="13"/>
        <v>1.6897428363149041</v>
      </c>
      <c r="J121" s="31">
        <f t="shared" si="17"/>
        <v>1.451849817274889</v>
      </c>
      <c r="K121" s="31">
        <f t="shared" si="18"/>
        <v>-0.23565550969806001</v>
      </c>
      <c r="L121" s="32">
        <f t="shared" si="19"/>
        <v>0.1507351782851182</v>
      </c>
      <c r="M121" s="32">
        <f t="shared" si="20"/>
        <v>0.12632036156028814</v>
      </c>
      <c r="N121" s="33">
        <f t="shared" si="14"/>
        <v>24.509853380575446</v>
      </c>
      <c r="O121" s="59">
        <f>+'CPT C9 &amp; Bearing Capacity'!N121</f>
        <v>114</v>
      </c>
      <c r="P121" s="59">
        <f>+'CPT C9 &amp; Bearing Capacity'!O121</f>
        <v>136.4</v>
      </c>
      <c r="Q121" s="35">
        <f>+'CPT C9 &amp; Bearing Capacity'!K121</f>
        <v>40.29</v>
      </c>
      <c r="R121" s="34">
        <f>+'CPT C9 &amp; Bearing Capacity'!L121</f>
        <v>0</v>
      </c>
      <c r="S121" s="35">
        <f>+'CPT C9 &amp; Bearing Capacity'!M121</f>
        <v>40.29</v>
      </c>
      <c r="T121" s="34">
        <f t="shared" si="21"/>
        <v>7.6736712433590624</v>
      </c>
      <c r="U121" s="36">
        <f t="shared" si="22"/>
        <v>1228.4353828396781</v>
      </c>
      <c r="V121" s="33">
        <f t="shared" si="23"/>
        <v>480.55000000000007</v>
      </c>
      <c r="W121" s="37">
        <f t="shared" si="15"/>
        <v>0.39904180102526771</v>
      </c>
      <c r="X121" s="37">
        <f t="shared" si="16"/>
        <v>1.0200750548569542</v>
      </c>
    </row>
    <row r="122" spans="5:24" x14ac:dyDescent="0.2">
      <c r="E122" s="28"/>
      <c r="F122" s="28">
        <f>+'CPT C9 &amp; Bearing Capacity'!I122</f>
        <v>2.3899999999999997</v>
      </c>
      <c r="G122" s="29">
        <f>'CPT C9 &amp; Bearing Capacity'!H122</f>
        <v>2.0000000000000018E-2</v>
      </c>
      <c r="H122" s="29">
        <f t="shared" si="12"/>
        <v>1.9327999999999996</v>
      </c>
      <c r="I122" s="31">
        <f t="shared" si="13"/>
        <v>1.6885234150821054</v>
      </c>
      <c r="J122" s="31">
        <f t="shared" si="17"/>
        <v>1.4530692385076878</v>
      </c>
      <c r="K122" s="31">
        <f t="shared" si="18"/>
        <v>-0.23328465471434892</v>
      </c>
      <c r="L122" s="32">
        <f t="shared" si="19"/>
        <v>0.14920420403745033</v>
      </c>
      <c r="M122" s="32">
        <f t="shared" si="20"/>
        <v>0.12467969739308837</v>
      </c>
      <c r="N122" s="33">
        <f t="shared" si="14"/>
        <v>24.260913784877356</v>
      </c>
      <c r="O122" s="59">
        <f>+'CPT C9 &amp; Bearing Capacity'!N122</f>
        <v>114</v>
      </c>
      <c r="P122" s="59">
        <f>+'CPT C9 &amp; Bearing Capacity'!O122</f>
        <v>137</v>
      </c>
      <c r="Q122" s="35">
        <f>+'CPT C9 &amp; Bearing Capacity'!K122</f>
        <v>40.629999999999995</v>
      </c>
      <c r="R122" s="34">
        <f>+'CPT C9 &amp; Bearing Capacity'!L122</f>
        <v>0</v>
      </c>
      <c r="S122" s="35">
        <f>+'CPT C9 &amp; Bearing Capacity'!M122</f>
        <v>40.629999999999995</v>
      </c>
      <c r="T122" s="34">
        <f t="shared" si="21"/>
        <v>7.6575669127518449</v>
      </c>
      <c r="U122" s="36">
        <f t="shared" si="22"/>
        <v>1228.7770728952155</v>
      </c>
      <c r="V122" s="33">
        <f t="shared" si="23"/>
        <v>481.85</v>
      </c>
      <c r="W122" s="37">
        <f t="shared" si="15"/>
        <v>0.3948790113362774</v>
      </c>
      <c r="X122" s="37">
        <f t="shared" si="16"/>
        <v>1.0069902992581665</v>
      </c>
    </row>
    <row r="123" spans="5:24" x14ac:dyDescent="0.2">
      <c r="E123" s="28"/>
      <c r="F123" s="28">
        <f>+'CPT C9 &amp; Bearing Capacity'!I123</f>
        <v>2.41</v>
      </c>
      <c r="G123" s="29">
        <f>'CPT C9 &amp; Bearing Capacity'!H123</f>
        <v>2.0000000000000018E-2</v>
      </c>
      <c r="H123" s="29">
        <f t="shared" si="12"/>
        <v>1.9528000000000001</v>
      </c>
      <c r="I123" s="31">
        <f t="shared" si="13"/>
        <v>1.6873286306207305</v>
      </c>
      <c r="J123" s="31">
        <f t="shared" si="17"/>
        <v>1.4542640229690627</v>
      </c>
      <c r="K123" s="31">
        <f t="shared" si="18"/>
        <v>-0.23096035378767721</v>
      </c>
      <c r="L123" s="32">
        <f t="shared" si="19"/>
        <v>0.14770373266219577</v>
      </c>
      <c r="M123" s="32">
        <f t="shared" si="20"/>
        <v>0.1230748323061488</v>
      </c>
      <c r="N123" s="33">
        <f t="shared" si="14"/>
        <v>24.016934019651774</v>
      </c>
      <c r="O123" s="59">
        <f>+'CPT C9 &amp; Bearing Capacity'!N123</f>
        <v>114</v>
      </c>
      <c r="P123" s="59">
        <f>+'CPT C9 &amp; Bearing Capacity'!O123</f>
        <v>137.39999999999998</v>
      </c>
      <c r="Q123" s="35">
        <f>+'CPT C9 &amp; Bearing Capacity'!K123</f>
        <v>40.97</v>
      </c>
      <c r="R123" s="34">
        <f>+'CPT C9 &amp; Bearing Capacity'!L123</f>
        <v>0</v>
      </c>
      <c r="S123" s="35">
        <f>+'CPT C9 &amp; Bearing Capacity'!M123</f>
        <v>40.97</v>
      </c>
      <c r="T123" s="34">
        <f t="shared" si="21"/>
        <v>7.6416301626688181</v>
      </c>
      <c r="U123" s="36">
        <f t="shared" si="22"/>
        <v>1229.1153009110897</v>
      </c>
      <c r="V123" s="33">
        <f t="shared" si="23"/>
        <v>482.14999999999986</v>
      </c>
      <c r="W123" s="37">
        <f t="shared" si="15"/>
        <v>0.39080034235761424</v>
      </c>
      <c r="X123" s="37">
        <f t="shared" si="16"/>
        <v>0.9962432446189694</v>
      </c>
    </row>
    <row r="124" spans="5:24" x14ac:dyDescent="0.2">
      <c r="E124" s="28"/>
      <c r="F124" s="28">
        <f>+'CPT C9 &amp; Bearing Capacity'!I124</f>
        <v>2.4299999999999997</v>
      </c>
      <c r="G124" s="29">
        <f>'CPT C9 &amp; Bearing Capacity'!H124</f>
        <v>2.0000000000000018E-2</v>
      </c>
      <c r="H124" s="29">
        <f t="shared" si="12"/>
        <v>1.9727999999999997</v>
      </c>
      <c r="I124" s="31">
        <f t="shared" si="13"/>
        <v>1.6861577470784066</v>
      </c>
      <c r="J124" s="31">
        <f t="shared" si="17"/>
        <v>1.4554349065113865</v>
      </c>
      <c r="K124" s="31">
        <f t="shared" si="18"/>
        <v>-0.22868126948400003</v>
      </c>
      <c r="L124" s="32">
        <f t="shared" si="19"/>
        <v>0.14623286998270588</v>
      </c>
      <c r="M124" s="32">
        <f t="shared" si="20"/>
        <v>0.12150468390769353</v>
      </c>
      <c r="N124" s="33">
        <f t="shared" si="14"/>
        <v>23.777768689916552</v>
      </c>
      <c r="O124" s="59">
        <f>+'CPT C9 &amp; Bearing Capacity'!N124</f>
        <v>114</v>
      </c>
      <c r="P124" s="59">
        <f>+'CPT C9 &amp; Bearing Capacity'!O124</f>
        <v>137.6</v>
      </c>
      <c r="Q124" s="35">
        <f>+'CPT C9 &amp; Bearing Capacity'!K124</f>
        <v>41.309999999999995</v>
      </c>
      <c r="R124" s="34">
        <f>+'CPT C9 &amp; Bearing Capacity'!L124</f>
        <v>0</v>
      </c>
      <c r="S124" s="35">
        <f>+'CPT C9 &amp; Bearing Capacity'!M124</f>
        <v>41.309999999999995</v>
      </c>
      <c r="T124" s="34">
        <f t="shared" si="21"/>
        <v>7.6258578801155634</v>
      </c>
      <c r="U124" s="36">
        <f t="shared" si="22"/>
        <v>1229.4501300710476</v>
      </c>
      <c r="V124" s="33">
        <f t="shared" si="23"/>
        <v>481.44999999999993</v>
      </c>
      <c r="W124" s="37">
        <f t="shared" si="15"/>
        <v>0.38680330512539779</v>
      </c>
      <c r="X124" s="37">
        <f t="shared" si="16"/>
        <v>0.98775651427631428</v>
      </c>
    </row>
    <row r="125" spans="5:24" x14ac:dyDescent="0.2">
      <c r="E125" s="28"/>
      <c r="F125" s="28">
        <f>+'CPT C9 &amp; Bearing Capacity'!I125</f>
        <v>2.4500000000000002</v>
      </c>
      <c r="G125" s="29">
        <f>'CPT C9 &amp; Bearing Capacity'!H125</f>
        <v>2.0000000000000018E-2</v>
      </c>
      <c r="H125" s="29">
        <f t="shared" si="12"/>
        <v>1.9928000000000001</v>
      </c>
      <c r="I125" s="31">
        <f t="shared" si="13"/>
        <v>1.6850100574893663</v>
      </c>
      <c r="J125" s="31">
        <f t="shared" si="17"/>
        <v>1.4565825961004268</v>
      </c>
      <c r="K125" s="31">
        <f t="shared" si="18"/>
        <v>-0.22644611428559216</v>
      </c>
      <c r="L125" s="32">
        <f t="shared" si="19"/>
        <v>0.14479075610097406</v>
      </c>
      <c r="M125" s="32">
        <f t="shared" si="20"/>
        <v>0.11996821120158152</v>
      </c>
      <c r="N125" s="33">
        <f t="shared" si="14"/>
        <v>23.543277974468019</v>
      </c>
      <c r="O125" s="59">
        <f>+'CPT C9 &amp; Bearing Capacity'!N125</f>
        <v>114</v>
      </c>
      <c r="P125" s="59">
        <f>+'CPT C9 &amp; Bearing Capacity'!O125</f>
        <v>137.80000000000001</v>
      </c>
      <c r="Q125" s="35">
        <f>+'CPT C9 &amp; Bearing Capacity'!K125</f>
        <v>41.650000000000006</v>
      </c>
      <c r="R125" s="34">
        <f>+'CPT C9 &amp; Bearing Capacity'!L125</f>
        <v>0</v>
      </c>
      <c r="S125" s="35">
        <f>+'CPT C9 &amp; Bearing Capacity'!M125</f>
        <v>41.650000000000006</v>
      </c>
      <c r="T125" s="34">
        <f t="shared" si="21"/>
        <v>7.6102470349424038</v>
      </c>
      <c r="U125" s="36">
        <f t="shared" si="22"/>
        <v>1229.781621899969</v>
      </c>
      <c r="V125" s="33">
        <f t="shared" si="23"/>
        <v>480.75</v>
      </c>
      <c r="W125" s="37">
        <f t="shared" si="15"/>
        <v>0.38288550674703548</v>
      </c>
      <c r="X125" s="37">
        <f t="shared" si="16"/>
        <v>0.97943954131952315</v>
      </c>
    </row>
    <row r="126" spans="5:24" x14ac:dyDescent="0.2">
      <c r="E126" s="28"/>
      <c r="F126" s="28">
        <f>+'CPT C9 &amp; Bearing Capacity'!I126</f>
        <v>2.4699999999999998</v>
      </c>
      <c r="G126" s="29">
        <f>'CPT C9 &amp; Bearing Capacity'!H126</f>
        <v>2.0000000000000018E-2</v>
      </c>
      <c r="H126" s="29">
        <f t="shared" si="12"/>
        <v>2.0127999999999999</v>
      </c>
      <c r="I126" s="31">
        <f t="shared" si="13"/>
        <v>1.6838848823770034</v>
      </c>
      <c r="J126" s="31">
        <f t="shared" si="17"/>
        <v>1.4577077712127897</v>
      </c>
      <c r="K126" s="31">
        <f t="shared" si="18"/>
        <v>-0.22425364832597394</v>
      </c>
      <c r="L126" s="32">
        <f t="shared" si="19"/>
        <v>0.14337656378700003</v>
      </c>
      <c r="M126" s="32">
        <f t="shared" si="20"/>
        <v>0.11846441268996588</v>
      </c>
      <c r="N126" s="33">
        <f t="shared" si="14"/>
        <v>23.31332736398825</v>
      </c>
      <c r="O126" s="59">
        <f>+'CPT C9 &amp; Bearing Capacity'!N126</f>
        <v>114</v>
      </c>
      <c r="P126" s="59">
        <f>+'CPT C9 &amp; Bearing Capacity'!O126</f>
        <v>138.19999999999999</v>
      </c>
      <c r="Q126" s="35">
        <f>+'CPT C9 &amp; Bearing Capacity'!K126</f>
        <v>41.989999999999995</v>
      </c>
      <c r="R126" s="34">
        <f>+'CPT C9 &amp; Bearing Capacity'!L126</f>
        <v>0</v>
      </c>
      <c r="S126" s="35">
        <f>+'CPT C9 &amp; Bearing Capacity'!M126</f>
        <v>41.989999999999995</v>
      </c>
      <c r="T126" s="34">
        <f t="shared" si="21"/>
        <v>7.5947946769847352</v>
      </c>
      <c r="U126" s="36">
        <f t="shared" si="22"/>
        <v>1230.1098363204926</v>
      </c>
      <c r="V126" s="33">
        <f t="shared" si="23"/>
        <v>481.04999999999995</v>
      </c>
      <c r="W126" s="37">
        <f t="shared" si="15"/>
        <v>0.37904464586224512</v>
      </c>
      <c r="X126" s="37">
        <f t="shared" si="16"/>
        <v>0.96926836561639207</v>
      </c>
    </row>
    <row r="127" spans="5:24" x14ac:dyDescent="0.2">
      <c r="E127" s="28"/>
      <c r="F127" s="28">
        <f>+'CPT C9 &amp; Bearing Capacity'!I127</f>
        <v>2.4900000000000002</v>
      </c>
      <c r="G127" s="29">
        <f>'CPT C9 &amp; Bearing Capacity'!H127</f>
        <v>2.0000000000000018E-2</v>
      </c>
      <c r="H127" s="29">
        <f t="shared" si="12"/>
        <v>2.0328000000000004</v>
      </c>
      <c r="I127" s="31">
        <f t="shared" si="13"/>
        <v>1.6827815684364156</v>
      </c>
      <c r="J127" s="31">
        <f t="shared" si="17"/>
        <v>1.4588110851533775</v>
      </c>
      <c r="K127" s="31">
        <f t="shared" si="18"/>
        <v>-0.22210267724447583</v>
      </c>
      <c r="L127" s="32">
        <f t="shared" si="19"/>
        <v>0.14198949695715674</v>
      </c>
      <c r="M127" s="32">
        <f t="shared" si="20"/>
        <v>0.11699232457645248</v>
      </c>
      <c r="N127" s="33">
        <f t="shared" si="14"/>
        <v>23.087787413624351</v>
      </c>
      <c r="O127" s="59">
        <f>+'CPT C9 &amp; Bearing Capacity'!N127</f>
        <v>123.5</v>
      </c>
      <c r="P127" s="59">
        <f>+'CPT C9 &amp; Bearing Capacity'!O127</f>
        <v>147.9</v>
      </c>
      <c r="Q127" s="35">
        <f>+'CPT C9 &amp; Bearing Capacity'!K127</f>
        <v>42.330000000000005</v>
      </c>
      <c r="R127" s="34">
        <f>+'CPT C9 &amp; Bearing Capacity'!L127</f>
        <v>0</v>
      </c>
      <c r="S127" s="35">
        <f>+'CPT C9 &amp; Bearing Capacity'!M127</f>
        <v>42.330000000000005</v>
      </c>
      <c r="T127" s="34">
        <f t="shared" si="21"/>
        <v>7.8889915704124984</v>
      </c>
      <c r="U127" s="36">
        <f t="shared" si="22"/>
        <v>1325.8656548549147</v>
      </c>
      <c r="V127" s="33">
        <f t="shared" si="23"/>
        <v>527.84999999999991</v>
      </c>
      <c r="W127" s="37">
        <f t="shared" si="15"/>
        <v>0.3482673727776861</v>
      </c>
      <c r="X127" s="37">
        <f t="shared" si="16"/>
        <v>0.87478592075871464</v>
      </c>
    </row>
    <row r="128" spans="5:24" x14ac:dyDescent="0.2">
      <c r="E128" s="28"/>
      <c r="F128" s="28">
        <f>+'CPT C9 &amp; Bearing Capacity'!I128</f>
        <v>2.5099999999999998</v>
      </c>
      <c r="G128" s="29">
        <f>'CPT C9 &amp; Bearing Capacity'!H128</f>
        <v>2.0000000000000018E-2</v>
      </c>
      <c r="H128" s="29">
        <f t="shared" si="12"/>
        <v>2.0528</v>
      </c>
      <c r="I128" s="31">
        <f t="shared" si="13"/>
        <v>1.6816994872916706</v>
      </c>
      <c r="J128" s="31">
        <f t="shared" si="17"/>
        <v>1.4598931662981225</v>
      </c>
      <c r="K128" s="31">
        <f t="shared" si="18"/>
        <v>-0.21999205015332224</v>
      </c>
      <c r="L128" s="32">
        <f t="shared" si="19"/>
        <v>0.14062878923594443</v>
      </c>
      <c r="M128" s="32">
        <f t="shared" si="20"/>
        <v>0.1155510190637663</v>
      </c>
      <c r="N128" s="33">
        <f t="shared" si="14"/>
        <v>22.866533509126711</v>
      </c>
      <c r="O128" s="59">
        <f>+'CPT C9 &amp; Bearing Capacity'!N128</f>
        <v>133</v>
      </c>
      <c r="P128" s="59">
        <f>+'CPT C9 &amp; Bearing Capacity'!O128</f>
        <v>157.4</v>
      </c>
      <c r="Q128" s="35">
        <f>+'CPT C9 &amp; Bearing Capacity'!K128</f>
        <v>42.669999999999995</v>
      </c>
      <c r="R128" s="34">
        <f>+'CPT C9 &amp; Bearing Capacity'!L128</f>
        <v>0</v>
      </c>
      <c r="S128" s="35">
        <f>+'CPT C9 &amp; Bearing Capacity'!M128</f>
        <v>42.669999999999995</v>
      </c>
      <c r="T128" s="34">
        <f t="shared" si="21"/>
        <v>8.1704361436133208</v>
      </c>
      <c r="U128" s="36">
        <f t="shared" si="22"/>
        <v>1420.9322454671817</v>
      </c>
      <c r="V128" s="33">
        <f t="shared" si="23"/>
        <v>573.65000000000009</v>
      </c>
      <c r="W128" s="37">
        <f t="shared" si="15"/>
        <v>0.32185255253474176</v>
      </c>
      <c r="X128" s="37">
        <f t="shared" si="16"/>
        <v>0.79722944335837975</v>
      </c>
    </row>
    <row r="129" spans="5:24" x14ac:dyDescent="0.2">
      <c r="E129" s="28"/>
      <c r="F129" s="28">
        <f>+'CPT C9 &amp; Bearing Capacity'!I129</f>
        <v>2.5300000000000002</v>
      </c>
      <c r="G129" s="29">
        <f>'CPT C9 &amp; Bearing Capacity'!H129</f>
        <v>2.0000000000000018E-2</v>
      </c>
      <c r="H129" s="29">
        <f t="shared" si="12"/>
        <v>2.0728000000000004</v>
      </c>
      <c r="I129" s="31">
        <f t="shared" si="13"/>
        <v>1.680638034322915</v>
      </c>
      <c r="J129" s="31">
        <f t="shared" si="17"/>
        <v>1.4609546192668781</v>
      </c>
      <c r="K129" s="31">
        <f t="shared" si="18"/>
        <v>-0.21792065771057662</v>
      </c>
      <c r="L129" s="32">
        <f t="shared" si="19"/>
        <v>0.13929370259590401</v>
      </c>
      <c r="M129" s="32">
        <f t="shared" si="20"/>
        <v>0.11413960274033408</v>
      </c>
      <c r="N129" s="33">
        <f t="shared" si="14"/>
        <v>22.649445645696051</v>
      </c>
      <c r="O129" s="59">
        <f>+'CPT C9 &amp; Bearing Capacity'!N129</f>
        <v>133</v>
      </c>
      <c r="P129" s="59">
        <f>+'CPT C9 &amp; Bearing Capacity'!O129</f>
        <v>157.4</v>
      </c>
      <c r="Q129" s="35">
        <f>+'CPT C9 &amp; Bearing Capacity'!K129</f>
        <v>43.010000000000005</v>
      </c>
      <c r="R129" s="34">
        <f>+'CPT C9 &amp; Bearing Capacity'!L129</f>
        <v>0</v>
      </c>
      <c r="S129" s="35">
        <f>+'CPT C9 &amp; Bearing Capacity'!M129</f>
        <v>43.010000000000005</v>
      </c>
      <c r="T129" s="34">
        <f t="shared" si="21"/>
        <v>8.1542409477551718</v>
      </c>
      <c r="U129" s="36">
        <f t="shared" si="22"/>
        <v>1421.3297089739467</v>
      </c>
      <c r="V129" s="33">
        <f t="shared" si="23"/>
        <v>571.95000000000005</v>
      </c>
      <c r="W129" s="37">
        <f t="shared" si="15"/>
        <v>0.31870783397677144</v>
      </c>
      <c r="X129" s="37">
        <f t="shared" si="16"/>
        <v>0.79200789039937303</v>
      </c>
    </row>
    <row r="130" spans="5:24" x14ac:dyDescent="0.2">
      <c r="E130" s="28"/>
      <c r="F130" s="28">
        <f>+'CPT C9 &amp; Bearing Capacity'!I130</f>
        <v>2.5499999999999998</v>
      </c>
      <c r="G130" s="29">
        <f>'CPT C9 &amp; Bearing Capacity'!H130</f>
        <v>2.0000000000000018E-2</v>
      </c>
      <c r="H130" s="29">
        <f t="shared" si="12"/>
        <v>2.0928</v>
      </c>
      <c r="I130" s="31">
        <f t="shared" si="13"/>
        <v>1.6795966275588119</v>
      </c>
      <c r="J130" s="31">
        <f t="shared" si="17"/>
        <v>1.4619960260309812</v>
      </c>
      <c r="K130" s="31">
        <f t="shared" si="18"/>
        <v>-0.21588743029272695</v>
      </c>
      <c r="L130" s="32">
        <f t="shared" si="19"/>
        <v>0.13798352607083714</v>
      </c>
      <c r="M130" s="32">
        <f t="shared" si="20"/>
        <v>0.11275721505054948</v>
      </c>
      <c r="N130" s="33">
        <f t="shared" si="14"/>
        <v>22.436408218750366</v>
      </c>
      <c r="O130" s="59">
        <f>+'CPT C9 &amp; Bearing Capacity'!N130</f>
        <v>133</v>
      </c>
      <c r="P130" s="59">
        <f>+'CPT C9 &amp; Bearing Capacity'!O130</f>
        <v>157.4</v>
      </c>
      <c r="Q130" s="35">
        <f>+'CPT C9 &amp; Bearing Capacity'!K130</f>
        <v>43.349999999999994</v>
      </c>
      <c r="R130" s="34">
        <f>+'CPT C9 &amp; Bearing Capacity'!L130</f>
        <v>0</v>
      </c>
      <c r="S130" s="35">
        <f>+'CPT C9 &amp; Bearing Capacity'!M130</f>
        <v>43.349999999999994</v>
      </c>
      <c r="T130" s="34">
        <f t="shared" si="21"/>
        <v>8.138204998086632</v>
      </c>
      <c r="U130" s="36">
        <f t="shared" si="22"/>
        <v>1421.7233737948402</v>
      </c>
      <c r="V130" s="33">
        <f t="shared" si="23"/>
        <v>570.25</v>
      </c>
      <c r="W130" s="37">
        <f t="shared" si="15"/>
        <v>0.31562269612074395</v>
      </c>
      <c r="X130" s="37">
        <f t="shared" si="16"/>
        <v>0.78689726326174092</v>
      </c>
    </row>
    <row r="131" spans="5:24" x14ac:dyDescent="0.2">
      <c r="E131" s="28"/>
      <c r="F131" s="28">
        <f>+'CPT C9 &amp; Bearing Capacity'!I131</f>
        <v>2.5700000000000003</v>
      </c>
      <c r="G131" s="29">
        <f>'CPT C9 &amp; Bearing Capacity'!H131</f>
        <v>2.0000000000000018E-2</v>
      </c>
      <c r="H131" s="29">
        <f t="shared" ref="H131:H194" si="24">IF(F131&lt;$B$4,0,F131-$B$4)</f>
        <v>2.1128000000000005</v>
      </c>
      <c r="I131" s="31">
        <f t="shared" ref="I131:I194" si="25">IF($D$2&lt;$B$2/2, PI()+ATAN(H131/($D$2-$B$2/2)),ATAN(H131/($D$2-$B$2/2)))</f>
        <v>1.678574706630116</v>
      </c>
      <c r="J131" s="31">
        <f t="shared" si="17"/>
        <v>1.4630179469596771</v>
      </c>
      <c r="K131" s="31">
        <f t="shared" si="18"/>
        <v>-0.21389133626108675</v>
      </c>
      <c r="L131" s="32">
        <f t="shared" si="19"/>
        <v>0.13669757453780954</v>
      </c>
      <c r="M131" s="32">
        <f t="shared" si="20"/>
        <v>0.11140302684383474</v>
      </c>
      <c r="N131" s="33">
        <f t="shared" ref="N131:N194" si="26">+$D$4*L131</f>
        <v>22.227309825876109</v>
      </c>
      <c r="O131" s="59">
        <f>+'CPT C9 &amp; Bearing Capacity'!N131</f>
        <v>123.5</v>
      </c>
      <c r="P131" s="59">
        <f>+'CPT C9 &amp; Bearing Capacity'!O131</f>
        <v>148.10000000000002</v>
      </c>
      <c r="Q131" s="35">
        <f>+'CPT C9 &amp; Bearing Capacity'!K131</f>
        <v>43.690000000000005</v>
      </c>
      <c r="R131" s="34">
        <f>+'CPT C9 &amp; Bearing Capacity'!L131</f>
        <v>0</v>
      </c>
      <c r="S131" s="35">
        <f>+'CPT C9 &amp; Bearing Capacity'!M131</f>
        <v>43.690000000000005</v>
      </c>
      <c r="T131" s="34">
        <f t="shared" si="21"/>
        <v>7.826868692671356</v>
      </c>
      <c r="U131" s="36">
        <f t="shared" si="22"/>
        <v>1327.288838748223</v>
      </c>
      <c r="V131" s="33">
        <f t="shared" si="23"/>
        <v>522.05000000000018</v>
      </c>
      <c r="W131" s="37">
        <f t="shared" ref="W131:W194" si="27">IF(F131&lt;$B$4,0,N131/U131*G131*1000)</f>
        <v>0.33492800025108155</v>
      </c>
      <c r="X131" s="37">
        <f t="shared" ref="X131:X194" si="28">IF(F131&lt;$B$4,0,N131/V131*G131*1000)</f>
        <v>0.85153950103921539</v>
      </c>
    </row>
    <row r="132" spans="5:24" x14ac:dyDescent="0.2">
      <c r="E132" s="28"/>
      <c r="F132" s="28">
        <f>+'CPT C9 &amp; Bearing Capacity'!I132</f>
        <v>2.59</v>
      </c>
      <c r="G132" s="29">
        <f>'CPT C9 &amp; Bearing Capacity'!H132</f>
        <v>2.0000000000000018E-2</v>
      </c>
      <c r="H132" s="29">
        <f t="shared" si="24"/>
        <v>2.1328</v>
      </c>
      <c r="I132" s="31">
        <f t="shared" si="25"/>
        <v>1.6775717317805043</v>
      </c>
      <c r="J132" s="31">
        <f t="shared" ref="J132:J195" si="29">ATAN(H132/($D$2+$B$2/2))</f>
        <v>1.4640209218092888</v>
      </c>
      <c r="K132" s="31">
        <f t="shared" ref="K132:K195" si="30">$B$2*H132*($D$2^2-H132^2-$B$2^2/4)/(($D$2^2+H132^2-$B$2^2/4)^2+$B$2^2*H132^2)</f>
        <v>-0.21193138031656739</v>
      </c>
      <c r="L132" s="32">
        <f t="shared" ref="L132:L195" si="31">1/PI()*(I132-J132-K132)</f>
        <v>0.13543518756373416</v>
      </c>
      <c r="M132" s="32">
        <f t="shared" ref="M132:M195" si="32">IF(H132=0,1,1-(1/(1+($B$2/2/H132)^1.38))^2.6)</f>
        <v>0.11007623899791807</v>
      </c>
      <c r="N132" s="33">
        <f t="shared" si="26"/>
        <v>22.02204307928023</v>
      </c>
      <c r="O132" s="59">
        <f>+'CPT C9 &amp; Bearing Capacity'!N132</f>
        <v>123.5</v>
      </c>
      <c r="P132" s="59">
        <f>+'CPT C9 &amp; Bearing Capacity'!O132</f>
        <v>148.30000000000001</v>
      </c>
      <c r="Q132" s="35">
        <f>+'CPT C9 &amp; Bearing Capacity'!K132</f>
        <v>44.03</v>
      </c>
      <c r="R132" s="34">
        <f>+'CPT C9 &amp; Bearing Capacity'!L132</f>
        <v>0</v>
      </c>
      <c r="S132" s="35">
        <f>+'CPT C9 &amp; Bearing Capacity'!M132</f>
        <v>44.03</v>
      </c>
      <c r="T132" s="34">
        <f t="shared" ref="T132:T195" si="33">100*SQRT(O132/(305*SQRT(100*S132)))</f>
        <v>7.8117149552029126</v>
      </c>
      <c r="U132" s="36">
        <f t="shared" ref="U132:U195" si="34">+O132*10^(1.09-0.0075*T132)</f>
        <v>1327.6362300829476</v>
      </c>
      <c r="V132" s="33">
        <f t="shared" ref="V132:V195" si="35">5*(P132-Q132)</f>
        <v>521.35</v>
      </c>
      <c r="W132" s="37">
        <f t="shared" si="27"/>
        <v>0.33174814878175424</v>
      </c>
      <c r="X132" s="37">
        <f t="shared" si="28"/>
        <v>0.84480840430728876</v>
      </c>
    </row>
    <row r="133" spans="5:24" x14ac:dyDescent="0.2">
      <c r="E133" s="28"/>
      <c r="F133" s="28">
        <f>+'CPT C9 &amp; Bearing Capacity'!I133</f>
        <v>2.6100000000000003</v>
      </c>
      <c r="G133" s="29">
        <f>'CPT C9 &amp; Bearing Capacity'!H133</f>
        <v>2.0000000000000018E-2</v>
      </c>
      <c r="H133" s="29">
        <f t="shared" si="24"/>
        <v>2.1528000000000005</v>
      </c>
      <c r="I133" s="31">
        <f t="shared" si="25"/>
        <v>1.6765871829310528</v>
      </c>
      <c r="J133" s="31">
        <f t="shared" si="29"/>
        <v>1.4650054706587403</v>
      </c>
      <c r="K133" s="31">
        <f t="shared" si="30"/>
        <v>-0.21000660193772058</v>
      </c>
      <c r="L133" s="32">
        <f t="shared" si="31"/>
        <v>0.13419572831261181</v>
      </c>
      <c r="M133" s="32">
        <f t="shared" si="32"/>
        <v>0.10877608111204784</v>
      </c>
      <c r="N133" s="33">
        <f t="shared" si="26"/>
        <v>21.820504428105227</v>
      </c>
      <c r="O133" s="59">
        <f>+'CPT C9 &amp; Bearing Capacity'!N133</f>
        <v>142.50000000000003</v>
      </c>
      <c r="P133" s="59">
        <f>+'CPT C9 &amp; Bearing Capacity'!O133</f>
        <v>167.5</v>
      </c>
      <c r="Q133" s="35">
        <f>+'CPT C9 &amp; Bearing Capacity'!K133</f>
        <v>44.370000000000005</v>
      </c>
      <c r="R133" s="34">
        <f>+'CPT C9 &amp; Bearing Capacity'!L133</f>
        <v>0</v>
      </c>
      <c r="S133" s="35">
        <f>+'CPT C9 &amp; Bearing Capacity'!M133</f>
        <v>44.370000000000005</v>
      </c>
      <c r="T133" s="34">
        <f t="shared" si="33"/>
        <v>8.3750065491091874</v>
      </c>
      <c r="U133" s="36">
        <f t="shared" si="34"/>
        <v>1517.0584548845325</v>
      </c>
      <c r="V133" s="33">
        <f t="shared" si="35"/>
        <v>615.65</v>
      </c>
      <c r="W133" s="37">
        <f t="shared" si="27"/>
        <v>0.28766860443444237</v>
      </c>
      <c r="X133" s="37">
        <f t="shared" si="28"/>
        <v>0.70886069773752125</v>
      </c>
    </row>
    <row r="134" spans="5:24" x14ac:dyDescent="0.2">
      <c r="E134" s="28"/>
      <c r="F134" s="28">
        <f>+'CPT C9 &amp; Bearing Capacity'!I134</f>
        <v>2.63</v>
      </c>
      <c r="G134" s="29">
        <f>'CPT C9 &amp; Bearing Capacity'!H134</f>
        <v>2.0000000000000018E-2</v>
      </c>
      <c r="H134" s="29">
        <f t="shared" si="24"/>
        <v>2.1728000000000001</v>
      </c>
      <c r="I134" s="31">
        <f t="shared" si="25"/>
        <v>1.6756205587950088</v>
      </c>
      <c r="J134" s="31">
        <f t="shared" si="29"/>
        <v>1.4659720947947843</v>
      </c>
      <c r="K134" s="31">
        <f t="shared" si="30"/>
        <v>-0.20811607389727965</v>
      </c>
      <c r="L134" s="32">
        <f t="shared" si="31"/>
        <v>0.13297858250977845</v>
      </c>
      <c r="M134" s="32">
        <f t="shared" si="32"/>
        <v>0.10750181026613281</v>
      </c>
      <c r="N134" s="33">
        <f t="shared" si="26"/>
        <v>21.622593990013591</v>
      </c>
      <c r="O134" s="59">
        <f>+'CPT C9 &amp; Bearing Capacity'!N134</f>
        <v>152</v>
      </c>
      <c r="P134" s="59">
        <f>+'CPT C9 &amp; Bearing Capacity'!O134</f>
        <v>177</v>
      </c>
      <c r="Q134" s="35">
        <f>+'CPT C9 &amp; Bearing Capacity'!K134</f>
        <v>44.71</v>
      </c>
      <c r="R134" s="34">
        <f>+'CPT C9 &amp; Bearing Capacity'!L134</f>
        <v>0</v>
      </c>
      <c r="S134" s="35">
        <f>+'CPT C9 &amp; Bearing Capacity'!M134</f>
        <v>44.71</v>
      </c>
      <c r="T134" s="34">
        <f t="shared" si="33"/>
        <v>8.6331782283605225</v>
      </c>
      <c r="U134" s="36">
        <f t="shared" si="34"/>
        <v>1610.9970725408796</v>
      </c>
      <c r="V134" s="33">
        <f t="shared" si="35"/>
        <v>661.44999999999993</v>
      </c>
      <c r="W134" s="37">
        <f t="shared" si="27"/>
        <v>0.26843740883911421</v>
      </c>
      <c r="X134" s="37">
        <f t="shared" si="28"/>
        <v>0.65379375583985522</v>
      </c>
    </row>
    <row r="135" spans="5:24" x14ac:dyDescent="0.2">
      <c r="E135" s="28"/>
      <c r="F135" s="28">
        <f>+'CPT C9 &amp; Bearing Capacity'!I135</f>
        <v>2.6500000000000004</v>
      </c>
      <c r="G135" s="29">
        <f>'CPT C9 &amp; Bearing Capacity'!H135</f>
        <v>2.0000000000000018E-2</v>
      </c>
      <c r="H135" s="29">
        <f t="shared" si="24"/>
        <v>2.1928000000000005</v>
      </c>
      <c r="I135" s="31">
        <f t="shared" si="25"/>
        <v>1.6746713760397474</v>
      </c>
      <c r="J135" s="31">
        <f t="shared" si="29"/>
        <v>1.4669212775500458</v>
      </c>
      <c r="K135" s="31">
        <f t="shared" si="30"/>
        <v>-0.20625890085272491</v>
      </c>
      <c r="L135" s="32">
        <f t="shared" si="31"/>
        <v>0.13178315745975286</v>
      </c>
      <c r="M135" s="32">
        <f t="shared" si="32"/>
        <v>0.10625270984204993</v>
      </c>
      <c r="N135" s="33">
        <f t="shared" si="26"/>
        <v>21.428215391487814</v>
      </c>
      <c r="O135" s="59">
        <f>+'CPT C9 &amp; Bearing Capacity'!N135</f>
        <v>152</v>
      </c>
      <c r="P135" s="59">
        <f>+'CPT C9 &amp; Bearing Capacity'!O135</f>
        <v>177</v>
      </c>
      <c r="Q135" s="35">
        <f>+'CPT C9 &amp; Bearing Capacity'!K135</f>
        <v>45.050000000000004</v>
      </c>
      <c r="R135" s="34">
        <f>+'CPT C9 &amp; Bearing Capacity'!L135</f>
        <v>0</v>
      </c>
      <c r="S135" s="35">
        <f>+'CPT C9 &amp; Bearing Capacity'!M135</f>
        <v>45.050000000000004</v>
      </c>
      <c r="T135" s="34">
        <f t="shared" si="33"/>
        <v>8.6168429078285644</v>
      </c>
      <c r="U135" s="36">
        <f t="shared" si="34"/>
        <v>1611.4516005208839</v>
      </c>
      <c r="V135" s="33">
        <f t="shared" si="35"/>
        <v>659.75</v>
      </c>
      <c r="W135" s="37">
        <f t="shared" si="27"/>
        <v>0.26594922720063574</v>
      </c>
      <c r="X135" s="37">
        <f t="shared" si="28"/>
        <v>0.649585915619184</v>
      </c>
    </row>
    <row r="136" spans="5:24" x14ac:dyDescent="0.2">
      <c r="E136" s="28"/>
      <c r="F136" s="28">
        <f>+'CPT C9 &amp; Bearing Capacity'!I136</f>
        <v>2.67</v>
      </c>
      <c r="G136" s="29">
        <f>'CPT C9 &amp; Bearing Capacity'!H136</f>
        <v>2.0000000000000018E-2</v>
      </c>
      <c r="H136" s="29">
        <f t="shared" si="24"/>
        <v>2.2128000000000001</v>
      </c>
      <c r="I136" s="31">
        <f t="shared" si="25"/>
        <v>1.6737391684930099</v>
      </c>
      <c r="J136" s="31">
        <f t="shared" si="29"/>
        <v>1.4678534850967833</v>
      </c>
      <c r="K136" s="31">
        <f t="shared" si="30"/>
        <v>-0.20443421800668612</v>
      </c>
      <c r="L136" s="32">
        <f t="shared" si="31"/>
        <v>0.13060888111450539</v>
      </c>
      <c r="M136" s="32">
        <f t="shared" si="32"/>
        <v>0.10502808840360844</v>
      </c>
      <c r="N136" s="33">
        <f t="shared" si="26"/>
        <v>21.23727561632894</v>
      </c>
      <c r="O136" s="59">
        <f>+'CPT C9 &amp; Bearing Capacity'!N136</f>
        <v>152</v>
      </c>
      <c r="P136" s="59">
        <f>+'CPT C9 &amp; Bearing Capacity'!O136</f>
        <v>177</v>
      </c>
      <c r="Q136" s="35">
        <f>+'CPT C9 &amp; Bearing Capacity'!K136</f>
        <v>45.39</v>
      </c>
      <c r="R136" s="34">
        <f>+'CPT C9 &amp; Bearing Capacity'!L136</f>
        <v>0</v>
      </c>
      <c r="S136" s="35">
        <f>+'CPT C9 &amp; Bearing Capacity'!M136</f>
        <v>45.39</v>
      </c>
      <c r="T136" s="34">
        <f t="shared" si="33"/>
        <v>8.6006609718108464</v>
      </c>
      <c r="U136" s="36">
        <f t="shared" si="34"/>
        <v>1611.9019870387049</v>
      </c>
      <c r="V136" s="33">
        <f t="shared" si="35"/>
        <v>658.05000000000007</v>
      </c>
      <c r="W136" s="37">
        <f t="shared" si="27"/>
        <v>0.26350579361645782</v>
      </c>
      <c r="X136" s="37">
        <f t="shared" si="28"/>
        <v>0.64546084997580599</v>
      </c>
    </row>
    <row r="137" spans="5:24" x14ac:dyDescent="0.2">
      <c r="E137" s="28"/>
      <c r="F137" s="28">
        <f>+'CPT C9 &amp; Bearing Capacity'!I137</f>
        <v>2.6900000000000004</v>
      </c>
      <c r="G137" s="29">
        <f>'CPT C9 &amp; Bearing Capacity'!H137</f>
        <v>2.0000000000000018E-2</v>
      </c>
      <c r="H137" s="29">
        <f t="shared" si="24"/>
        <v>2.2328000000000006</v>
      </c>
      <c r="I137" s="31">
        <f t="shared" si="25"/>
        <v>1.6728234863907334</v>
      </c>
      <c r="J137" s="31">
        <f t="shared" si="29"/>
        <v>1.4687691671990597</v>
      </c>
      <c r="K137" s="31">
        <f t="shared" si="30"/>
        <v>-0.20264118983325138</v>
      </c>
      <c r="L137" s="32">
        <f t="shared" si="31"/>
        <v>0.12945520118918274</v>
      </c>
      <c r="M137" s="32">
        <f t="shared" si="32"/>
        <v>0.10382727863186358</v>
      </c>
      <c r="N137" s="33">
        <f t="shared" si="26"/>
        <v>21.049684861871572</v>
      </c>
      <c r="O137" s="59">
        <f>+'CPT C9 &amp; Bearing Capacity'!N137</f>
        <v>152</v>
      </c>
      <c r="P137" s="59">
        <f>+'CPT C9 &amp; Bearing Capacity'!O137</f>
        <v>176.8</v>
      </c>
      <c r="Q137" s="35">
        <f>+'CPT C9 &amp; Bearing Capacity'!K137</f>
        <v>45.730000000000004</v>
      </c>
      <c r="R137" s="34">
        <f>+'CPT C9 &amp; Bearing Capacity'!L137</f>
        <v>0</v>
      </c>
      <c r="S137" s="35">
        <f>+'CPT C9 &amp; Bearing Capacity'!M137</f>
        <v>45.730000000000004</v>
      </c>
      <c r="T137" s="34">
        <f t="shared" si="33"/>
        <v>8.5846298471920832</v>
      </c>
      <c r="U137" s="36">
        <f t="shared" si="34"/>
        <v>1612.3483001970039</v>
      </c>
      <c r="V137" s="33">
        <f t="shared" si="35"/>
        <v>655.34999999999991</v>
      </c>
      <c r="W137" s="37">
        <f t="shared" si="27"/>
        <v>0.26110592679385275</v>
      </c>
      <c r="X137" s="37">
        <f t="shared" si="28"/>
        <v>0.64239520445171583</v>
      </c>
    </row>
    <row r="138" spans="5:24" x14ac:dyDescent="0.2">
      <c r="E138" s="28"/>
      <c r="F138" s="28">
        <f>+'CPT C9 &amp; Bearing Capacity'!I138</f>
        <v>2.71</v>
      </c>
      <c r="G138" s="29">
        <f>'CPT C9 &amp; Bearing Capacity'!H138</f>
        <v>2.0000000000000018E-2</v>
      </c>
      <c r="H138" s="29">
        <f t="shared" si="24"/>
        <v>2.2528000000000001</v>
      </c>
      <c r="I138" s="31">
        <f t="shared" si="25"/>
        <v>1.6719238956639575</v>
      </c>
      <c r="J138" s="31">
        <f t="shared" si="29"/>
        <v>1.4696687579258356</v>
      </c>
      <c r="K138" s="31">
        <f t="shared" si="30"/>
        <v>-0.20087900886650226</v>
      </c>
      <c r="L138" s="32">
        <f t="shared" si="31"/>
        <v>0.1283215843225175</v>
      </c>
      <c r="M138" s="32">
        <f t="shared" si="32"/>
        <v>0.10264963631269064</v>
      </c>
      <c r="N138" s="33">
        <f t="shared" si="26"/>
        <v>20.865356402464723</v>
      </c>
      <c r="O138" s="59">
        <f>+'CPT C9 &amp; Bearing Capacity'!N138</f>
        <v>152</v>
      </c>
      <c r="P138" s="59">
        <f>+'CPT C9 &amp; Bearing Capacity'!O138</f>
        <v>176.8</v>
      </c>
      <c r="Q138" s="35">
        <f>+'CPT C9 &amp; Bearing Capacity'!K138</f>
        <v>46.07</v>
      </c>
      <c r="R138" s="34">
        <f>+'CPT C9 &amp; Bearing Capacity'!L138</f>
        <v>0</v>
      </c>
      <c r="S138" s="35">
        <f>+'CPT C9 &amp; Bearing Capacity'!M138</f>
        <v>46.07</v>
      </c>
      <c r="T138" s="34">
        <f t="shared" si="33"/>
        <v>8.5687470227459741</v>
      </c>
      <c r="U138" s="36">
        <f t="shared" si="34"/>
        <v>1612.79060648527</v>
      </c>
      <c r="V138" s="33">
        <f t="shared" si="35"/>
        <v>653.65000000000009</v>
      </c>
      <c r="W138" s="37">
        <f t="shared" si="27"/>
        <v>0.25874848623946656</v>
      </c>
      <c r="X138" s="37">
        <f t="shared" si="28"/>
        <v>0.63842595892189213</v>
      </c>
    </row>
    <row r="139" spans="5:24" x14ac:dyDescent="0.2">
      <c r="E139" s="28"/>
      <c r="F139" s="28">
        <f>+'CPT C9 &amp; Bearing Capacity'!I139</f>
        <v>2.7300000000000004</v>
      </c>
      <c r="G139" s="29">
        <f>'CPT C9 &amp; Bearing Capacity'!H139</f>
        <v>2.0000000000000018E-2</v>
      </c>
      <c r="H139" s="29">
        <f t="shared" si="24"/>
        <v>2.2728000000000006</v>
      </c>
      <c r="I139" s="31">
        <f t="shared" si="25"/>
        <v>1.6710399772624689</v>
      </c>
      <c r="J139" s="31">
        <f t="shared" si="29"/>
        <v>1.4705526763273242</v>
      </c>
      <c r="K139" s="31">
        <f t="shared" si="30"/>
        <v>-0.19914689454781787</v>
      </c>
      <c r="L139" s="32">
        <f t="shared" si="31"/>
        <v>0.12720751527933255</v>
      </c>
      <c r="M139" s="32">
        <f t="shared" si="32"/>
        <v>0.10149453937371922</v>
      </c>
      <c r="N139" s="33">
        <f t="shared" si="26"/>
        <v>20.684206459797377</v>
      </c>
      <c r="O139" s="59">
        <f>+'CPT C9 &amp; Bearing Capacity'!N139</f>
        <v>142.50000000000003</v>
      </c>
      <c r="P139" s="59">
        <f>+'CPT C9 &amp; Bearing Capacity'!O139</f>
        <v>167.10000000000002</v>
      </c>
      <c r="Q139" s="35">
        <f>+'CPT C9 &amp; Bearing Capacity'!K139</f>
        <v>46.410000000000011</v>
      </c>
      <c r="R139" s="34">
        <f>+'CPT C9 &amp; Bearing Capacity'!L139</f>
        <v>0</v>
      </c>
      <c r="S139" s="35">
        <f>+'CPT C9 &amp; Bearing Capacity'!M139</f>
        <v>46.410000000000011</v>
      </c>
      <c r="T139" s="34">
        <f t="shared" si="33"/>
        <v>8.2814163681903867</v>
      </c>
      <c r="U139" s="36">
        <f t="shared" si="34"/>
        <v>1519.5123758131417</v>
      </c>
      <c r="V139" s="33">
        <f t="shared" si="35"/>
        <v>603.45000000000005</v>
      </c>
      <c r="W139" s="37">
        <f t="shared" si="27"/>
        <v>0.27224794992181078</v>
      </c>
      <c r="X139" s="37">
        <f t="shared" si="28"/>
        <v>0.68553174114831028</v>
      </c>
    </row>
    <row r="140" spans="5:24" x14ac:dyDescent="0.2">
      <c r="E140" s="28"/>
      <c r="F140" s="28">
        <f>+'CPT C9 &amp; Bearing Capacity'!I140</f>
        <v>2.75</v>
      </c>
      <c r="G140" s="29">
        <f>'CPT C9 &amp; Bearing Capacity'!H140</f>
        <v>1.9999999999999574E-2</v>
      </c>
      <c r="H140" s="29">
        <f t="shared" si="24"/>
        <v>2.2928000000000002</v>
      </c>
      <c r="I140" s="31">
        <f t="shared" si="25"/>
        <v>1.6701713265130029</v>
      </c>
      <c r="J140" s="31">
        <f t="shared" si="29"/>
        <v>1.4714213270767902</v>
      </c>
      <c r="K140" s="31">
        <f t="shared" si="30"/>
        <v>-0.19744409212870861</v>
      </c>
      <c r="L140" s="32">
        <f t="shared" si="31"/>
        <v>0.12611249619272047</v>
      </c>
      <c r="M140" s="32">
        <f t="shared" si="32"/>
        <v>0.10036138696789998</v>
      </c>
      <c r="N140" s="33">
        <f t="shared" si="26"/>
        <v>20.506154079675284</v>
      </c>
      <c r="O140" s="59">
        <f>+'CPT C9 &amp; Bearing Capacity'!N140</f>
        <v>133</v>
      </c>
      <c r="P140" s="59">
        <f>+'CPT C9 &amp; Bearing Capacity'!O140</f>
        <v>157.19999999999999</v>
      </c>
      <c r="Q140" s="35">
        <f>+'CPT C9 &amp; Bearing Capacity'!K140</f>
        <v>46.75</v>
      </c>
      <c r="R140" s="34">
        <f>+'CPT C9 &amp; Bearing Capacity'!L140</f>
        <v>0</v>
      </c>
      <c r="S140" s="35">
        <f>+'CPT C9 &amp; Bearing Capacity'!M140</f>
        <v>46.75</v>
      </c>
      <c r="T140" s="34">
        <f t="shared" si="33"/>
        <v>7.9860219034201956</v>
      </c>
      <c r="U140" s="36">
        <f t="shared" si="34"/>
        <v>1425.4647318970174</v>
      </c>
      <c r="V140" s="33">
        <f t="shared" si="35"/>
        <v>552.25</v>
      </c>
      <c r="W140" s="37">
        <f t="shared" si="27"/>
        <v>0.28771184050811455</v>
      </c>
      <c r="X140" s="37">
        <f t="shared" si="28"/>
        <v>0.74264025639383779</v>
      </c>
    </row>
    <row r="141" spans="5:24" x14ac:dyDescent="0.2">
      <c r="E141" s="28"/>
      <c r="F141" s="28">
        <f>+'CPT C9 &amp; Bearing Capacity'!I141</f>
        <v>2.7699999999999996</v>
      </c>
      <c r="G141" s="29">
        <f>'CPT C9 &amp; Bearing Capacity'!H141</f>
        <v>2.0000000000000018E-2</v>
      </c>
      <c r="H141" s="29">
        <f t="shared" si="24"/>
        <v>2.3127999999999997</v>
      </c>
      <c r="I141" s="31">
        <f t="shared" si="25"/>
        <v>1.6693175525099662</v>
      </c>
      <c r="J141" s="31">
        <f t="shared" si="29"/>
        <v>1.472275101079827</v>
      </c>
      <c r="K141" s="31">
        <f t="shared" si="30"/>
        <v>-0.19576987162613288</v>
      </c>
      <c r="L141" s="32">
        <f t="shared" si="31"/>
        <v>0.1250360458436324</v>
      </c>
      <c r="M141" s="32">
        <f t="shared" si="32"/>
        <v>9.92495986011529E-2</v>
      </c>
      <c r="N141" s="33">
        <f t="shared" si="26"/>
        <v>20.331121014880594</v>
      </c>
      <c r="O141" s="59">
        <f>+'CPT C9 &amp; Bearing Capacity'!N141</f>
        <v>133</v>
      </c>
      <c r="P141" s="59">
        <f>+'CPT C9 &amp; Bearing Capacity'!O141</f>
        <v>156.80000000000001</v>
      </c>
      <c r="Q141" s="35">
        <f>+'CPT C9 &amp; Bearing Capacity'!K141</f>
        <v>47.089999999999989</v>
      </c>
      <c r="R141" s="34">
        <f>+'CPT C9 &amp; Bearing Capacity'!L141</f>
        <v>0</v>
      </c>
      <c r="S141" s="35">
        <f>+'CPT C9 &amp; Bearing Capacity'!M141</f>
        <v>47.089999999999989</v>
      </c>
      <c r="T141" s="34">
        <f t="shared" si="33"/>
        <v>7.9715675058900395</v>
      </c>
      <c r="U141" s="36">
        <f t="shared" si="34"/>
        <v>1425.8205988244038</v>
      </c>
      <c r="V141" s="33">
        <f t="shared" si="35"/>
        <v>548.55000000000007</v>
      </c>
      <c r="W141" s="37">
        <f t="shared" si="27"/>
        <v>0.28518484066850663</v>
      </c>
      <c r="X141" s="37">
        <f t="shared" si="28"/>
        <v>0.74126774277205765</v>
      </c>
    </row>
    <row r="142" spans="5:24" x14ac:dyDescent="0.2">
      <c r="E142" s="28"/>
      <c r="F142" s="28">
        <f>+'CPT C9 &amp; Bearing Capacity'!I142</f>
        <v>2.79</v>
      </c>
      <c r="G142" s="29">
        <f>'CPT C9 &amp; Bearing Capacity'!H142</f>
        <v>2.0000000000000018E-2</v>
      </c>
      <c r="H142" s="29">
        <f t="shared" si="24"/>
        <v>2.3328000000000002</v>
      </c>
      <c r="I142" s="31">
        <f t="shared" si="25"/>
        <v>1.6684782775367808</v>
      </c>
      <c r="J142" s="31">
        <f t="shared" si="29"/>
        <v>1.4731143760530123</v>
      </c>
      <c r="K142" s="31">
        <f t="shared" si="30"/>
        <v>-0.19412352682744166</v>
      </c>
      <c r="L142" s="32">
        <f t="shared" si="31"/>
        <v>0.12397769897575864</v>
      </c>
      <c r="M142" s="32">
        <f t="shared" si="32"/>
        <v>9.8158613301690956E-2</v>
      </c>
      <c r="N142" s="33">
        <f t="shared" si="26"/>
        <v>20.15903161377005</v>
      </c>
      <c r="O142" s="59">
        <f>+'CPT C9 &amp; Bearing Capacity'!N142</f>
        <v>123.5</v>
      </c>
      <c r="P142" s="59">
        <f>+'CPT C9 &amp; Bearing Capacity'!O142</f>
        <v>147.30000000000001</v>
      </c>
      <c r="Q142" s="35">
        <f>+'CPT C9 &amp; Bearing Capacity'!K142</f>
        <v>47.43</v>
      </c>
      <c r="R142" s="34">
        <f>+'CPT C9 &amp; Bearing Capacity'!L142</f>
        <v>0</v>
      </c>
      <c r="S142" s="35">
        <f>+'CPT C9 &amp; Bearing Capacity'!M142</f>
        <v>47.43</v>
      </c>
      <c r="T142" s="34">
        <f t="shared" si="33"/>
        <v>7.667791196038058</v>
      </c>
      <c r="U142" s="36">
        <f t="shared" si="34"/>
        <v>1330.9401412914754</v>
      </c>
      <c r="V142" s="33">
        <f t="shared" si="35"/>
        <v>499.35</v>
      </c>
      <c r="W142" s="37">
        <f t="shared" si="27"/>
        <v>0.30292920001960105</v>
      </c>
      <c r="X142" s="37">
        <f t="shared" si="28"/>
        <v>0.80741089871913763</v>
      </c>
    </row>
    <row r="143" spans="5:24" x14ac:dyDescent="0.2">
      <c r="E143" s="28"/>
      <c r="F143" s="28">
        <f>+'CPT C9 &amp; Bearing Capacity'!I143</f>
        <v>2.8099999999999996</v>
      </c>
      <c r="G143" s="29">
        <f>'CPT C9 &amp; Bearing Capacity'!H143</f>
        <v>2.0000000000000018E-2</v>
      </c>
      <c r="H143" s="29">
        <f t="shared" si="24"/>
        <v>2.3527999999999998</v>
      </c>
      <c r="I143" s="31">
        <f t="shared" si="25"/>
        <v>1.6676531365160745</v>
      </c>
      <c r="J143" s="31">
        <f t="shared" si="29"/>
        <v>1.4739395170737186</v>
      </c>
      <c r="K143" s="31">
        <f t="shared" si="30"/>
        <v>-0.19250437434226497</v>
      </c>
      <c r="L143" s="32">
        <f t="shared" si="31"/>
        <v>0.12293700564371464</v>
      </c>
      <c r="M143" s="32">
        <f t="shared" si="32"/>
        <v>9.7087888828767954E-2</v>
      </c>
      <c r="N143" s="33">
        <f t="shared" si="26"/>
        <v>19.989812714288647</v>
      </c>
      <c r="O143" s="59">
        <f>+'CPT C9 &amp; Bearing Capacity'!N143</f>
        <v>114</v>
      </c>
      <c r="P143" s="59">
        <f>+'CPT C9 &amp; Bearing Capacity'!O143</f>
        <v>138.19999999999999</v>
      </c>
      <c r="Q143" s="35">
        <f>+'CPT C9 &amp; Bearing Capacity'!K143</f>
        <v>47.769999999999996</v>
      </c>
      <c r="R143" s="34">
        <f>+'CPT C9 &amp; Bearing Capacity'!L143</f>
        <v>0</v>
      </c>
      <c r="S143" s="35">
        <f>+'CPT C9 &amp; Bearing Capacity'!M143</f>
        <v>47.769999999999996</v>
      </c>
      <c r="T143" s="34">
        <f t="shared" si="33"/>
        <v>7.3538318575295705</v>
      </c>
      <c r="U143" s="36">
        <f t="shared" si="34"/>
        <v>1235.2393335951715</v>
      </c>
      <c r="V143" s="33">
        <f t="shared" si="35"/>
        <v>452.15</v>
      </c>
      <c r="W143" s="37">
        <f t="shared" si="27"/>
        <v>0.32365894075131485</v>
      </c>
      <c r="X143" s="37">
        <f t="shared" si="28"/>
        <v>0.88421155431996756</v>
      </c>
    </row>
    <row r="144" spans="5:24" x14ac:dyDescent="0.2">
      <c r="E144" s="28"/>
      <c r="F144" s="28">
        <f>+'CPT C9 &amp; Bearing Capacity'!I144</f>
        <v>2.83</v>
      </c>
      <c r="G144" s="29">
        <f>'CPT C9 &amp; Bearing Capacity'!H144</f>
        <v>2.0000000000000018E-2</v>
      </c>
      <c r="H144" s="29">
        <f t="shared" si="24"/>
        <v>2.3728000000000002</v>
      </c>
      <c r="I144" s="31">
        <f t="shared" si="25"/>
        <v>1.6668417764870602</v>
      </c>
      <c r="J144" s="31">
        <f t="shared" si="29"/>
        <v>1.4747508771027329</v>
      </c>
      <c r="K144" s="31">
        <f t="shared" si="30"/>
        <v>-0.19091175269881533</v>
      </c>
      <c r="L144" s="32">
        <f t="shared" si="31"/>
        <v>0.12191353059267512</v>
      </c>
      <c r="M144" s="32">
        <f t="shared" si="32"/>
        <v>9.6036900918726298E-2</v>
      </c>
      <c r="N144" s="33">
        <f t="shared" si="26"/>
        <v>19.823393543096859</v>
      </c>
      <c r="O144" s="59">
        <f>+'CPT C9 &amp; Bearing Capacity'!N144</f>
        <v>114</v>
      </c>
      <c r="P144" s="59">
        <f>+'CPT C9 &amp; Bearing Capacity'!O144</f>
        <v>138.4</v>
      </c>
      <c r="Q144" s="35">
        <f>+'CPT C9 &amp; Bearing Capacity'!K144</f>
        <v>48.11</v>
      </c>
      <c r="R144" s="34">
        <f>+'CPT C9 &amp; Bearing Capacity'!L144</f>
        <v>0</v>
      </c>
      <c r="S144" s="35">
        <f>+'CPT C9 &amp; Bearing Capacity'!M144</f>
        <v>48.11</v>
      </c>
      <c r="T144" s="34">
        <f t="shared" si="33"/>
        <v>7.3408046463161263</v>
      </c>
      <c r="U144" s="36">
        <f t="shared" si="34"/>
        <v>1235.517259080026</v>
      </c>
      <c r="V144" s="33">
        <f t="shared" si="35"/>
        <v>451.45000000000005</v>
      </c>
      <c r="W144" s="37">
        <f t="shared" si="27"/>
        <v>0.32089221574868981</v>
      </c>
      <c r="X144" s="37">
        <f t="shared" si="28"/>
        <v>0.87820992548884147</v>
      </c>
    </row>
    <row r="145" spans="5:24" x14ac:dyDescent="0.2">
      <c r="E145" s="28"/>
      <c r="F145" s="28">
        <f>+'CPT C9 &amp; Bearing Capacity'!I145</f>
        <v>2.8499999999999996</v>
      </c>
      <c r="G145" s="29">
        <f>'CPT C9 &amp; Bearing Capacity'!H145</f>
        <v>2.0000000000000018E-2</v>
      </c>
      <c r="H145" s="29">
        <f t="shared" si="24"/>
        <v>2.3927999999999998</v>
      </c>
      <c r="I145" s="31">
        <f t="shared" si="25"/>
        <v>1.6660438561085527</v>
      </c>
      <c r="J145" s="31">
        <f t="shared" si="29"/>
        <v>1.4755487974812405</v>
      </c>
      <c r="K145" s="31">
        <f t="shared" si="30"/>
        <v>-0.1893450214822387</v>
      </c>
      <c r="L145" s="32">
        <f t="shared" si="31"/>
        <v>0.12090685266771309</v>
      </c>
      <c r="M145" s="32">
        <f t="shared" si="32"/>
        <v>9.5005142566353507E-2</v>
      </c>
      <c r="N145" s="33">
        <f t="shared" si="26"/>
        <v>19.659705619527944</v>
      </c>
      <c r="O145" s="59">
        <f>+'CPT C9 &amp; Bearing Capacity'!N145</f>
        <v>104.50000000000001</v>
      </c>
      <c r="P145" s="59">
        <f>+'CPT C9 &amp; Bearing Capacity'!O145</f>
        <v>129.30000000000001</v>
      </c>
      <c r="Q145" s="35">
        <f>+'CPT C9 &amp; Bearing Capacity'!K145</f>
        <v>48.449999999999996</v>
      </c>
      <c r="R145" s="34">
        <f>+'CPT C9 &amp; Bearing Capacity'!L145</f>
        <v>0</v>
      </c>
      <c r="S145" s="35">
        <f>+'CPT C9 &amp; Bearing Capacity'!M145</f>
        <v>48.449999999999996</v>
      </c>
      <c r="T145" s="34">
        <f t="shared" si="33"/>
        <v>7.0159224542343592</v>
      </c>
      <c r="U145" s="36">
        <f t="shared" si="34"/>
        <v>1138.9295788273519</v>
      </c>
      <c r="V145" s="33">
        <f t="shared" si="35"/>
        <v>404.25000000000011</v>
      </c>
      <c r="W145" s="37">
        <f t="shared" si="27"/>
        <v>0.34523127654248309</v>
      </c>
      <c r="X145" s="37">
        <f t="shared" si="28"/>
        <v>0.97265086553014013</v>
      </c>
    </row>
    <row r="146" spans="5:24" x14ac:dyDescent="0.2">
      <c r="E146" s="28"/>
      <c r="F146" s="28">
        <f>+'CPT C9 &amp; Bearing Capacity'!I146</f>
        <v>2.87</v>
      </c>
      <c r="G146" s="29">
        <f>'CPT C9 &amp; Bearing Capacity'!H146</f>
        <v>2.0000000000000018E-2</v>
      </c>
      <c r="H146" s="29">
        <f t="shared" si="24"/>
        <v>2.4128000000000003</v>
      </c>
      <c r="I146" s="31">
        <f t="shared" si="25"/>
        <v>1.6652590451861717</v>
      </c>
      <c r="J146" s="31">
        <f t="shared" si="29"/>
        <v>1.4763336084036214</v>
      </c>
      <c r="K146" s="31">
        <f t="shared" si="30"/>
        <v>-0.18780356051277883</v>
      </c>
      <c r="L146" s="32">
        <f t="shared" si="31"/>
        <v>0.11991656425120982</v>
      </c>
      <c r="M146" s="32">
        <f t="shared" si="32"/>
        <v>9.3992123339673439E-2</v>
      </c>
      <c r="N146" s="33">
        <f t="shared" si="26"/>
        <v>19.498682664109623</v>
      </c>
      <c r="O146" s="59">
        <f>+'CPT C9 &amp; Bearing Capacity'!N146</f>
        <v>95</v>
      </c>
      <c r="P146" s="59">
        <f>+'CPT C9 &amp; Bearing Capacity'!O146</f>
        <v>120.4</v>
      </c>
      <c r="Q146" s="35">
        <f>+'CPT C9 &amp; Bearing Capacity'!K146</f>
        <v>48.79</v>
      </c>
      <c r="R146" s="34">
        <f>+'CPT C9 &amp; Bearing Capacity'!L146</f>
        <v>0</v>
      </c>
      <c r="S146" s="35">
        <f>+'CPT C9 &amp; Bearing Capacity'!M146</f>
        <v>48.79</v>
      </c>
      <c r="T146" s="34">
        <f t="shared" si="33"/>
        <v>6.677734968856976</v>
      </c>
      <c r="U146" s="36">
        <f t="shared" si="34"/>
        <v>1041.4552006390982</v>
      </c>
      <c r="V146" s="33">
        <f t="shared" si="35"/>
        <v>358.05000000000007</v>
      </c>
      <c r="W146" s="37">
        <f t="shared" si="27"/>
        <v>0.37445072341362551</v>
      </c>
      <c r="X146" s="37">
        <f t="shared" si="28"/>
        <v>1.0891597633911263</v>
      </c>
    </row>
    <row r="147" spans="5:24" x14ac:dyDescent="0.2">
      <c r="E147" s="28"/>
      <c r="F147" s="28">
        <f>+'CPT C9 &amp; Bearing Capacity'!I147</f>
        <v>2.8899999999999997</v>
      </c>
      <c r="G147" s="29">
        <f>'CPT C9 &amp; Bearing Capacity'!H147</f>
        <v>2.0000000000000018E-2</v>
      </c>
      <c r="H147" s="29">
        <f t="shared" si="24"/>
        <v>2.4327999999999999</v>
      </c>
      <c r="I147" s="31">
        <f t="shared" si="25"/>
        <v>1.6644870242223755</v>
      </c>
      <c r="J147" s="31">
        <f t="shared" si="29"/>
        <v>1.4771056293674176</v>
      </c>
      <c r="K147" s="31">
        <f t="shared" si="30"/>
        <v>-0.18628676906165834</v>
      </c>
      <c r="L147" s="32">
        <f t="shared" si="31"/>
        <v>0.11894227072680413</v>
      </c>
      <c r="M147" s="32">
        <f t="shared" si="32"/>
        <v>9.2997368726403296E-2</v>
      </c>
      <c r="N147" s="33">
        <f t="shared" si="26"/>
        <v>19.340260511401127</v>
      </c>
      <c r="O147" s="59">
        <f>+'CPT C9 &amp; Bearing Capacity'!N147</f>
        <v>95</v>
      </c>
      <c r="P147" s="59">
        <f>+'CPT C9 &amp; Bearing Capacity'!O147</f>
        <v>121.19999999999999</v>
      </c>
      <c r="Q147" s="35">
        <f>+'CPT C9 &amp; Bearing Capacity'!K147</f>
        <v>49.129999999999995</v>
      </c>
      <c r="R147" s="34">
        <f>+'CPT C9 &amp; Bearing Capacity'!L147</f>
        <v>0</v>
      </c>
      <c r="S147" s="35">
        <f>+'CPT C9 &amp; Bearing Capacity'!M147</f>
        <v>49.129999999999995</v>
      </c>
      <c r="T147" s="34">
        <f t="shared" si="33"/>
        <v>6.6661516902684941</v>
      </c>
      <c r="U147" s="36">
        <f t="shared" si="34"/>
        <v>1041.6635501497551</v>
      </c>
      <c r="V147" s="33">
        <f t="shared" si="35"/>
        <v>360.34999999999997</v>
      </c>
      <c r="W147" s="37">
        <f t="shared" si="27"/>
        <v>0.37133411279718265</v>
      </c>
      <c r="X147" s="37">
        <f t="shared" si="28"/>
        <v>1.073415319073187</v>
      </c>
    </row>
    <row r="148" spans="5:24" x14ac:dyDescent="0.2">
      <c r="E148" s="28"/>
      <c r="F148" s="28">
        <f>+'CPT C9 &amp; Bearing Capacity'!I148</f>
        <v>2.91</v>
      </c>
      <c r="G148" s="29">
        <f>'CPT C9 &amp; Bearing Capacity'!H148</f>
        <v>2.0000000000000018E-2</v>
      </c>
      <c r="H148" s="29">
        <f t="shared" si="24"/>
        <v>2.4528000000000003</v>
      </c>
      <c r="I148" s="31">
        <f t="shared" si="25"/>
        <v>1.6637274839880491</v>
      </c>
      <c r="J148" s="31">
        <f t="shared" si="29"/>
        <v>1.477865169601744</v>
      </c>
      <c r="K148" s="31">
        <f t="shared" si="30"/>
        <v>-0.1847940651026983</v>
      </c>
      <c r="L148" s="32">
        <f t="shared" si="31"/>
        <v>0.11798358996844063</v>
      </c>
      <c r="M148" s="32">
        <f t="shared" si="32"/>
        <v>9.2020419510420393E-2</v>
      </c>
      <c r="N148" s="33">
        <f t="shared" si="26"/>
        <v>19.184377026911374</v>
      </c>
      <c r="O148" s="59">
        <f>+'CPT C9 &amp; Bearing Capacity'!N148</f>
        <v>95</v>
      </c>
      <c r="P148" s="59">
        <f>+'CPT C9 &amp; Bearing Capacity'!O148</f>
        <v>122.6</v>
      </c>
      <c r="Q148" s="35">
        <f>+'CPT C9 &amp; Bearing Capacity'!K148</f>
        <v>49.47</v>
      </c>
      <c r="R148" s="34">
        <f>+'CPT C9 &amp; Bearing Capacity'!L148</f>
        <v>0</v>
      </c>
      <c r="S148" s="35">
        <f>+'CPT C9 &amp; Bearing Capacity'!M148</f>
        <v>49.47</v>
      </c>
      <c r="T148" s="34">
        <f t="shared" si="33"/>
        <v>6.6546681821904823</v>
      </c>
      <c r="U148" s="36">
        <f t="shared" si="34"/>
        <v>1041.8701462235458</v>
      </c>
      <c r="V148" s="33">
        <f t="shared" si="35"/>
        <v>365.65</v>
      </c>
      <c r="W148" s="37">
        <f t="shared" si="27"/>
        <v>0.36826810128783843</v>
      </c>
      <c r="X148" s="37">
        <f t="shared" si="28"/>
        <v>1.0493300712107969</v>
      </c>
    </row>
    <row r="149" spans="5:24" x14ac:dyDescent="0.2">
      <c r="E149" s="28"/>
      <c r="F149" s="28">
        <f>+'CPT C9 &amp; Bearing Capacity'!I149</f>
        <v>2.9299999999999997</v>
      </c>
      <c r="G149" s="29">
        <f>'CPT C9 &amp; Bearing Capacity'!H149</f>
        <v>2.0000000000000018E-2</v>
      </c>
      <c r="H149" s="29">
        <f t="shared" si="24"/>
        <v>2.4727999999999999</v>
      </c>
      <c r="I149" s="31">
        <f t="shared" si="25"/>
        <v>1.6629801251144609</v>
      </c>
      <c r="J149" s="31">
        <f t="shared" si="29"/>
        <v>1.4786125284753322</v>
      </c>
      <c r="K149" s="31">
        <f t="shared" si="30"/>
        <v>-0.18332488459781848</v>
      </c>
      <c r="L149" s="32">
        <f t="shared" si="31"/>
        <v>0.11704015185316825</v>
      </c>
      <c r="M149" s="32">
        <f t="shared" si="32"/>
        <v>9.1060831176671075E-2</v>
      </c>
      <c r="N149" s="33">
        <f t="shared" si="26"/>
        <v>19.030972027879006</v>
      </c>
      <c r="O149" s="59">
        <f>+'CPT C9 &amp; Bearing Capacity'!N149</f>
        <v>104.50000000000001</v>
      </c>
      <c r="P149" s="59">
        <f>+'CPT C9 &amp; Bearing Capacity'!O149</f>
        <v>133.10000000000002</v>
      </c>
      <c r="Q149" s="35">
        <f>+'CPT C9 &amp; Bearing Capacity'!K149</f>
        <v>49.809999999999995</v>
      </c>
      <c r="R149" s="34">
        <f>+'CPT C9 &amp; Bearing Capacity'!L149</f>
        <v>0</v>
      </c>
      <c r="S149" s="35">
        <f>+'CPT C9 &amp; Bearing Capacity'!M149</f>
        <v>49.809999999999995</v>
      </c>
      <c r="T149" s="34">
        <f t="shared" si="33"/>
        <v>6.9675338951899688</v>
      </c>
      <c r="U149" s="36">
        <f t="shared" si="34"/>
        <v>1139.8817126291772</v>
      </c>
      <c r="V149" s="33">
        <f t="shared" si="35"/>
        <v>416.4500000000001</v>
      </c>
      <c r="W149" s="37">
        <f t="shared" si="27"/>
        <v>0.33391134916944004</v>
      </c>
      <c r="X149" s="37">
        <f t="shared" si="28"/>
        <v>0.9139619175353112</v>
      </c>
    </row>
    <row r="150" spans="5:24" x14ac:dyDescent="0.2">
      <c r="E150" s="28"/>
      <c r="F150" s="28">
        <f>+'CPT C9 &amp; Bearing Capacity'!I150</f>
        <v>2.95</v>
      </c>
      <c r="G150" s="29">
        <f>'CPT C9 &amp; Bearing Capacity'!H150</f>
        <v>2.0000000000000018E-2</v>
      </c>
      <c r="H150" s="29">
        <f t="shared" si="24"/>
        <v>2.4928000000000003</v>
      </c>
      <c r="I150" s="31">
        <f t="shared" si="25"/>
        <v>1.6622446577044643</v>
      </c>
      <c r="J150" s="31">
        <f t="shared" si="29"/>
        <v>1.4793479958853288</v>
      </c>
      <c r="K150" s="31">
        <f t="shared" si="30"/>
        <v>-0.18187868081466388</v>
      </c>
      <c r="L150" s="32">
        <f t="shared" si="31"/>
        <v>0.1161115977964179</v>
      </c>
      <c r="M150" s="32">
        <f t="shared" si="32"/>
        <v>9.0118173343055608E-2</v>
      </c>
      <c r="N150" s="33">
        <f t="shared" si="26"/>
        <v>18.879987207707558</v>
      </c>
      <c r="O150" s="59">
        <f>+'CPT C9 &amp; Bearing Capacity'!N150</f>
        <v>114</v>
      </c>
      <c r="P150" s="59">
        <f>+'CPT C9 &amp; Bearing Capacity'!O150</f>
        <v>143</v>
      </c>
      <c r="Q150" s="35">
        <f>+'CPT C9 &amp; Bearing Capacity'!K150</f>
        <v>50.150000000000006</v>
      </c>
      <c r="R150" s="34">
        <f>+'CPT C9 &amp; Bearing Capacity'!L150</f>
        <v>0</v>
      </c>
      <c r="S150" s="35">
        <f>+'CPT C9 &amp; Bearing Capacity'!M150</f>
        <v>50.150000000000006</v>
      </c>
      <c r="T150" s="34">
        <f t="shared" si="33"/>
        <v>7.2649858315229636</v>
      </c>
      <c r="U150" s="36">
        <f t="shared" si="34"/>
        <v>1237.1360364012294</v>
      </c>
      <c r="V150" s="33">
        <f t="shared" si="35"/>
        <v>464.25</v>
      </c>
      <c r="W150" s="37">
        <f t="shared" si="27"/>
        <v>0.3052208755090276</v>
      </c>
      <c r="X150" s="37">
        <f t="shared" si="28"/>
        <v>0.81335432235681537</v>
      </c>
    </row>
    <row r="151" spans="5:24" x14ac:dyDescent="0.2">
      <c r="E151" s="28"/>
      <c r="F151" s="28">
        <f>+'CPT C9 &amp; Bearing Capacity'!I151</f>
        <v>2.9699999999999998</v>
      </c>
      <c r="G151" s="29">
        <f>'CPT C9 &amp; Bearing Capacity'!H151</f>
        <v>2.0000000000000018E-2</v>
      </c>
      <c r="H151" s="29">
        <f t="shared" si="24"/>
        <v>2.5127999999999999</v>
      </c>
      <c r="I151" s="31">
        <f t="shared" si="25"/>
        <v>1.661520800961902</v>
      </c>
      <c r="J151" s="31">
        <f t="shared" si="29"/>
        <v>1.4800718526278911</v>
      </c>
      <c r="K151" s="31">
        <f t="shared" si="30"/>
        <v>-0.1804549236747085</v>
      </c>
      <c r="L151" s="32">
        <f t="shared" si="31"/>
        <v>0.11519758030856864</v>
      </c>
      <c r="M151" s="32">
        <f t="shared" si="32"/>
        <v>8.9192029217885938E-2</v>
      </c>
      <c r="N151" s="33">
        <f t="shared" si="26"/>
        <v>18.731366063862204</v>
      </c>
      <c r="O151" s="59">
        <f>+'CPT C9 &amp; Bearing Capacity'!N151</f>
        <v>114</v>
      </c>
      <c r="P151" s="59">
        <f>+'CPT C9 &amp; Bearing Capacity'!O151</f>
        <v>143.39999999999998</v>
      </c>
      <c r="Q151" s="35">
        <f>+'CPT C9 &amp; Bearing Capacity'!K151</f>
        <v>50.489999999999995</v>
      </c>
      <c r="R151" s="34">
        <f>+'CPT C9 &amp; Bearing Capacity'!L151</f>
        <v>0</v>
      </c>
      <c r="S151" s="35">
        <f>+'CPT C9 &amp; Bearing Capacity'!M151</f>
        <v>50.489999999999995</v>
      </c>
      <c r="T151" s="34">
        <f t="shared" si="33"/>
        <v>7.2527242083637189</v>
      </c>
      <c r="U151" s="36">
        <f t="shared" si="34"/>
        <v>1237.3980285979185</v>
      </c>
      <c r="V151" s="33">
        <f t="shared" si="35"/>
        <v>464.5499999999999</v>
      </c>
      <c r="W151" s="37">
        <f t="shared" si="27"/>
        <v>0.302754095787376</v>
      </c>
      <c r="X151" s="37">
        <f t="shared" si="28"/>
        <v>0.80643056996500806</v>
      </c>
    </row>
    <row r="152" spans="5:24" x14ac:dyDescent="0.2">
      <c r="E152" s="28"/>
      <c r="F152" s="28">
        <f>+'CPT C9 &amp; Bearing Capacity'!I152</f>
        <v>2.99</v>
      </c>
      <c r="G152" s="29">
        <f>'CPT C9 &amp; Bearing Capacity'!H152</f>
        <v>2.0000000000000018E-2</v>
      </c>
      <c r="H152" s="29">
        <f t="shared" si="24"/>
        <v>2.5328000000000004</v>
      </c>
      <c r="I152" s="31">
        <f t="shared" si="25"/>
        <v>1.6608082828382256</v>
      </c>
      <c r="J152" s="31">
        <f t="shared" si="29"/>
        <v>1.4807843707515675</v>
      </c>
      <c r="K152" s="31">
        <f t="shared" si="30"/>
        <v>-0.17905309913027842</v>
      </c>
      <c r="L152" s="32">
        <f t="shared" si="31"/>
        <v>0.11429776257167878</v>
      </c>
      <c r="M152" s="32">
        <f t="shared" si="32"/>
        <v>8.8281995081627151E-2</v>
      </c>
      <c r="N152" s="33">
        <f t="shared" si="26"/>
        <v>18.585053829045357</v>
      </c>
      <c r="O152" s="59">
        <f>+'CPT C9 &amp; Bearing Capacity'!N152</f>
        <v>114</v>
      </c>
      <c r="P152" s="59">
        <f>+'CPT C9 &amp; Bearing Capacity'!O152</f>
        <v>143.6</v>
      </c>
      <c r="Q152" s="35">
        <f>+'CPT C9 &amp; Bearing Capacity'!K152</f>
        <v>50.830000000000005</v>
      </c>
      <c r="R152" s="34">
        <f>+'CPT C9 &amp; Bearing Capacity'!L152</f>
        <v>0</v>
      </c>
      <c r="S152" s="35">
        <f>+'CPT C9 &amp; Bearing Capacity'!M152</f>
        <v>50.830000000000005</v>
      </c>
      <c r="T152" s="34">
        <f t="shared" si="33"/>
        <v>7.2405653655986431</v>
      </c>
      <c r="U152" s="36">
        <f t="shared" si="34"/>
        <v>1237.6578794891168</v>
      </c>
      <c r="V152" s="33">
        <f t="shared" si="35"/>
        <v>463.84999999999991</v>
      </c>
      <c r="W152" s="37">
        <f t="shared" si="27"/>
        <v>0.30032619089722851</v>
      </c>
      <c r="X152" s="37">
        <f t="shared" si="28"/>
        <v>0.80133895996746274</v>
      </c>
    </row>
    <row r="153" spans="5:24" x14ac:dyDescent="0.2">
      <c r="E153" s="28"/>
      <c r="F153" s="28">
        <f>+'CPT C9 &amp; Bearing Capacity'!I153</f>
        <v>3.01</v>
      </c>
      <c r="G153" s="29">
        <f>'CPT C9 &amp; Bearing Capacity'!H153</f>
        <v>2.0000000000000018E-2</v>
      </c>
      <c r="H153" s="29">
        <f t="shared" si="24"/>
        <v>2.5528</v>
      </c>
      <c r="I153" s="31">
        <f t="shared" si="25"/>
        <v>1.6601068396954091</v>
      </c>
      <c r="J153" s="31">
        <f t="shared" si="29"/>
        <v>1.4814858138943841</v>
      </c>
      <c r="K153" s="31">
        <f t="shared" si="30"/>
        <v>-0.17767270856902848</v>
      </c>
      <c r="L153" s="32">
        <f t="shared" si="31"/>
        <v>0.11341181803532949</v>
      </c>
      <c r="M153" s="32">
        <f t="shared" si="32"/>
        <v>8.7387679791670503E-2</v>
      </c>
      <c r="N153" s="33">
        <f t="shared" si="26"/>
        <v>18.440997405479983</v>
      </c>
      <c r="O153" s="59">
        <f>+'CPT C9 &amp; Bearing Capacity'!N153</f>
        <v>123.5</v>
      </c>
      <c r="P153" s="59">
        <f>+'CPT C9 &amp; Bearing Capacity'!O153</f>
        <v>153.30000000000001</v>
      </c>
      <c r="Q153" s="35">
        <f>+'CPT C9 &amp; Bearing Capacity'!K153</f>
        <v>51.169999999999995</v>
      </c>
      <c r="R153" s="34">
        <f>+'CPT C9 &amp; Bearing Capacity'!L153</f>
        <v>0</v>
      </c>
      <c r="S153" s="35">
        <f>+'CPT C9 &amp; Bearing Capacity'!M153</f>
        <v>51.169999999999995</v>
      </c>
      <c r="T153" s="34">
        <f t="shared" si="33"/>
        <v>7.5236694183400541</v>
      </c>
      <c r="U153" s="36">
        <f t="shared" si="34"/>
        <v>1334.2568371986511</v>
      </c>
      <c r="V153" s="33">
        <f t="shared" si="35"/>
        <v>510.65000000000009</v>
      </c>
      <c r="W153" s="37">
        <f t="shared" si="27"/>
        <v>0.27642350245246533</v>
      </c>
      <c r="X153" s="37">
        <f t="shared" si="28"/>
        <v>0.72225584668481324</v>
      </c>
    </row>
    <row r="154" spans="5:24" x14ac:dyDescent="0.2">
      <c r="E154" s="28"/>
      <c r="F154" s="28">
        <f>+'CPT C9 &amp; Bearing Capacity'!I154</f>
        <v>3.0300000000000002</v>
      </c>
      <c r="G154" s="29">
        <f>'CPT C9 &amp; Bearing Capacity'!H154</f>
        <v>2.0000000000000018E-2</v>
      </c>
      <c r="H154" s="29">
        <f t="shared" si="24"/>
        <v>2.5728000000000004</v>
      </c>
      <c r="I154" s="31">
        <f t="shared" si="25"/>
        <v>1.6594162159842887</v>
      </c>
      <c r="J154" s="31">
        <f t="shared" si="29"/>
        <v>1.4821764376055044</v>
      </c>
      <c r="K154" s="31">
        <f t="shared" si="30"/>
        <v>-0.17631326824448706</v>
      </c>
      <c r="L154" s="32">
        <f t="shared" si="31"/>
        <v>0.11253943003058593</v>
      </c>
      <c r="M154" s="32">
        <f t="shared" si="32"/>
        <v>8.650870430898927E-2</v>
      </c>
      <c r="N154" s="33">
        <f t="shared" si="26"/>
        <v>18.2991453021389</v>
      </c>
      <c r="O154" s="59">
        <f>+'CPT C9 &amp; Bearing Capacity'!N154</f>
        <v>123.5</v>
      </c>
      <c r="P154" s="59">
        <f>+'CPT C9 &amp; Bearing Capacity'!O154</f>
        <v>153.30000000000001</v>
      </c>
      <c r="Q154" s="35">
        <f>+'CPT C9 &amp; Bearing Capacity'!K154</f>
        <v>51.510000000000005</v>
      </c>
      <c r="R154" s="34">
        <f>+'CPT C9 &amp; Bearing Capacity'!L154</f>
        <v>0</v>
      </c>
      <c r="S154" s="35">
        <f>+'CPT C9 &amp; Bearing Capacity'!M154</f>
        <v>51.510000000000005</v>
      </c>
      <c r="T154" s="34">
        <f t="shared" si="33"/>
        <v>7.5112232724737726</v>
      </c>
      <c r="U154" s="36">
        <f t="shared" si="34"/>
        <v>1334.5436496157131</v>
      </c>
      <c r="V154" s="33">
        <f t="shared" si="35"/>
        <v>508.95000000000005</v>
      </c>
      <c r="W154" s="37">
        <f t="shared" si="27"/>
        <v>0.27423824327376967</v>
      </c>
      <c r="X154" s="37">
        <f t="shared" si="28"/>
        <v>0.71909402896704655</v>
      </c>
    </row>
    <row r="155" spans="5:24" x14ac:dyDescent="0.2">
      <c r="E155" s="28"/>
      <c r="F155" s="28">
        <f>+'CPT C9 &amp; Bearing Capacity'!I155</f>
        <v>3.05</v>
      </c>
      <c r="G155" s="29">
        <f>'CPT C9 &amp; Bearing Capacity'!H155</f>
        <v>2.0000000000000018E-2</v>
      </c>
      <c r="H155" s="29">
        <f t="shared" si="24"/>
        <v>2.5928</v>
      </c>
      <c r="I155" s="31">
        <f t="shared" si="25"/>
        <v>1.6587361639375124</v>
      </c>
      <c r="J155" s="31">
        <f t="shared" si="29"/>
        <v>1.4828564896522807</v>
      </c>
      <c r="K155" s="31">
        <f t="shared" si="30"/>
        <v>-0.17497430873136491</v>
      </c>
      <c r="L155" s="32">
        <f t="shared" si="31"/>
        <v>0.11168029140114251</v>
      </c>
      <c r="M155" s="32">
        <f t="shared" si="32"/>
        <v>8.564470124556578E-2</v>
      </c>
      <c r="N155" s="33">
        <f t="shared" si="26"/>
        <v>18.159447574768208</v>
      </c>
      <c r="O155" s="59">
        <f>+'CPT C9 &amp; Bearing Capacity'!N155</f>
        <v>114</v>
      </c>
      <c r="P155" s="59">
        <f>+'CPT C9 &amp; Bearing Capacity'!O155</f>
        <v>143.6</v>
      </c>
      <c r="Q155" s="35">
        <f>+'CPT C9 &amp; Bearing Capacity'!K155</f>
        <v>51.849999999999994</v>
      </c>
      <c r="R155" s="34">
        <f>+'CPT C9 &amp; Bearing Capacity'!L155</f>
        <v>0</v>
      </c>
      <c r="S155" s="35">
        <f>+'CPT C9 &amp; Bearing Capacity'!M155</f>
        <v>51.849999999999994</v>
      </c>
      <c r="T155" s="34">
        <f t="shared" si="33"/>
        <v>7.2046902800209853</v>
      </c>
      <c r="U155" s="36">
        <f t="shared" si="34"/>
        <v>1238.4248965911297</v>
      </c>
      <c r="V155" s="33">
        <f t="shared" si="35"/>
        <v>458.75</v>
      </c>
      <c r="W155" s="37">
        <f t="shared" si="27"/>
        <v>0.29326683636211859</v>
      </c>
      <c r="X155" s="37">
        <f t="shared" si="28"/>
        <v>0.79169253731959555</v>
      </c>
    </row>
    <row r="156" spans="5:24" x14ac:dyDescent="0.2">
      <c r="E156" s="28"/>
      <c r="F156" s="28">
        <f>+'CPT C9 &amp; Bearing Capacity'!I156</f>
        <v>3.0700000000000003</v>
      </c>
      <c r="G156" s="29">
        <f>'CPT C9 &amp; Bearing Capacity'!H156</f>
        <v>2.0000000000000018E-2</v>
      </c>
      <c r="H156" s="29">
        <f t="shared" si="24"/>
        <v>2.6128000000000005</v>
      </c>
      <c r="I156" s="31">
        <f t="shared" si="25"/>
        <v>1.6580664432763359</v>
      </c>
      <c r="J156" s="31">
        <f t="shared" si="29"/>
        <v>1.4835262103134572</v>
      </c>
      <c r="K156" s="31">
        <f t="shared" si="30"/>
        <v>-0.17365537440439224</v>
      </c>
      <c r="L156" s="32">
        <f t="shared" si="31"/>
        <v>0.11083410415077188</v>
      </c>
      <c r="M156" s="32">
        <f t="shared" si="32"/>
        <v>8.4795314431560853E-2</v>
      </c>
      <c r="N156" s="33">
        <f t="shared" si="26"/>
        <v>18.021855768561789</v>
      </c>
      <c r="O156" s="59">
        <f>+'CPT C9 &amp; Bearing Capacity'!N156</f>
        <v>114</v>
      </c>
      <c r="P156" s="59">
        <f>+'CPT C9 &amp; Bearing Capacity'!O156</f>
        <v>143.6</v>
      </c>
      <c r="Q156" s="35">
        <f>+'CPT C9 &amp; Bearing Capacity'!K156</f>
        <v>52.190000000000005</v>
      </c>
      <c r="R156" s="34">
        <f>+'CPT C9 &amp; Bearing Capacity'!L156</f>
        <v>0</v>
      </c>
      <c r="S156" s="35">
        <f>+'CPT C9 &amp; Bearing Capacity'!M156</f>
        <v>52.190000000000005</v>
      </c>
      <c r="T156" s="34">
        <f t="shared" si="33"/>
        <v>7.1929274811550039</v>
      </c>
      <c r="U156" s="36">
        <f t="shared" si="34"/>
        <v>1238.6764912450146</v>
      </c>
      <c r="V156" s="33">
        <f t="shared" si="35"/>
        <v>457.04999999999995</v>
      </c>
      <c r="W156" s="37">
        <f t="shared" si="27"/>
        <v>0.29098567537110087</v>
      </c>
      <c r="X156" s="37">
        <f t="shared" si="28"/>
        <v>0.78861637757627423</v>
      </c>
    </row>
    <row r="157" spans="5:24" x14ac:dyDescent="0.2">
      <c r="E157" s="28"/>
      <c r="F157" s="28">
        <f>+'CPT C9 &amp; Bearing Capacity'!I157</f>
        <v>3.09</v>
      </c>
      <c r="G157" s="29">
        <f>'CPT C9 &amp; Bearing Capacity'!H157</f>
        <v>2.0000000000000018E-2</v>
      </c>
      <c r="H157" s="29">
        <f t="shared" si="24"/>
        <v>2.6328</v>
      </c>
      <c r="I157" s="31">
        <f t="shared" si="25"/>
        <v>1.6574068209305399</v>
      </c>
      <c r="J157" s="31">
        <f t="shared" si="29"/>
        <v>1.4841858326592532</v>
      </c>
      <c r="K157" s="31">
        <f t="shared" si="30"/>
        <v>-0.17235602293952412</v>
      </c>
      <c r="L157" s="32">
        <f t="shared" si="31"/>
        <v>0.11000057910624776</v>
      </c>
      <c r="M157" s="32">
        <f t="shared" si="32"/>
        <v>8.3960198501242922E-2</v>
      </c>
      <c r="N157" s="33">
        <f t="shared" si="26"/>
        <v>17.886322863351825</v>
      </c>
      <c r="O157" s="59">
        <f>+'CPT C9 &amp; Bearing Capacity'!N157</f>
        <v>114</v>
      </c>
      <c r="P157" s="59">
        <f>+'CPT C9 &amp; Bearing Capacity'!O157</f>
        <v>143.80000000000001</v>
      </c>
      <c r="Q157" s="35">
        <f>+'CPT C9 &amp; Bearing Capacity'!K157</f>
        <v>52.53</v>
      </c>
      <c r="R157" s="34">
        <f>+'CPT C9 &amp; Bearing Capacity'!L157</f>
        <v>0</v>
      </c>
      <c r="S157" s="35">
        <f>+'CPT C9 &amp; Bearing Capacity'!M157</f>
        <v>52.53</v>
      </c>
      <c r="T157" s="34">
        <f t="shared" si="33"/>
        <v>7.1812600826846911</v>
      </c>
      <c r="U157" s="36">
        <f t="shared" si="34"/>
        <v>1238.9260958716711</v>
      </c>
      <c r="V157" s="33">
        <f t="shared" si="35"/>
        <v>456.35</v>
      </c>
      <c r="W157" s="37">
        <f t="shared" si="27"/>
        <v>0.28873914147021923</v>
      </c>
      <c r="X157" s="37">
        <f t="shared" si="28"/>
        <v>0.78388617786137138</v>
      </c>
    </row>
    <row r="158" spans="5:24" x14ac:dyDescent="0.2">
      <c r="E158" s="28"/>
      <c r="F158" s="28">
        <f>+'CPT C9 &amp; Bearing Capacity'!I158</f>
        <v>3.1100000000000003</v>
      </c>
      <c r="G158" s="29">
        <f>'CPT C9 &amp; Bearing Capacity'!H158</f>
        <v>2.0000000000000018E-2</v>
      </c>
      <c r="H158" s="29">
        <f t="shared" si="24"/>
        <v>2.6528000000000005</v>
      </c>
      <c r="I158" s="31">
        <f t="shared" si="25"/>
        <v>1.6567570707707948</v>
      </c>
      <c r="J158" s="31">
        <f t="shared" si="29"/>
        <v>1.4848355828189983</v>
      </c>
      <c r="K158" s="31">
        <f t="shared" si="30"/>
        <v>-0.17107582483641048</v>
      </c>
      <c r="L158" s="32">
        <f t="shared" si="31"/>
        <v>0.10917943559496023</v>
      </c>
      <c r="M158" s="32">
        <f t="shared" si="32"/>
        <v>8.313901849675509E-2</v>
      </c>
      <c r="N158" s="33">
        <f t="shared" si="26"/>
        <v>17.752803221188405</v>
      </c>
      <c r="O158" s="59">
        <f>+'CPT C9 &amp; Bearing Capacity'!N158</f>
        <v>114</v>
      </c>
      <c r="P158" s="59">
        <f>+'CPT C9 &amp; Bearing Capacity'!O158</f>
        <v>144.19999999999999</v>
      </c>
      <c r="Q158" s="35">
        <f>+'CPT C9 &amp; Bearing Capacity'!K158</f>
        <v>52.870000000000005</v>
      </c>
      <c r="R158" s="34">
        <f>+'CPT C9 &amp; Bearing Capacity'!L158</f>
        <v>0</v>
      </c>
      <c r="S158" s="35">
        <f>+'CPT C9 &amp; Bearing Capacity'!M158</f>
        <v>52.870000000000005</v>
      </c>
      <c r="T158" s="34">
        <f t="shared" si="33"/>
        <v>7.169686700869736</v>
      </c>
      <c r="U158" s="36">
        <f t="shared" si="34"/>
        <v>1239.1737388592855</v>
      </c>
      <c r="V158" s="33">
        <f t="shared" si="35"/>
        <v>456.64999999999992</v>
      </c>
      <c r="W158" s="37">
        <f t="shared" si="27"/>
        <v>0.28652645976068963</v>
      </c>
      <c r="X158" s="37">
        <f t="shared" si="28"/>
        <v>0.77752340835162259</v>
      </c>
    </row>
    <row r="159" spans="5:24" x14ac:dyDescent="0.2">
      <c r="E159" s="28"/>
      <c r="F159" s="28">
        <f>+'CPT C9 &amp; Bearing Capacity'!I159</f>
        <v>3.13</v>
      </c>
      <c r="G159" s="29">
        <f>'CPT C9 &amp; Bearing Capacity'!H159</f>
        <v>2.0000000000000018E-2</v>
      </c>
      <c r="H159" s="29">
        <f t="shared" si="24"/>
        <v>2.6728000000000001</v>
      </c>
      <c r="I159" s="31">
        <f t="shared" si="25"/>
        <v>1.6561169733528296</v>
      </c>
      <c r="J159" s="31">
        <f t="shared" si="29"/>
        <v>1.4854756802369635</v>
      </c>
      <c r="K159" s="31">
        <f t="shared" si="30"/>
        <v>-0.16981436296109556</v>
      </c>
      <c r="L159" s="32">
        <f t="shared" si="31"/>
        <v>0.10837040113648544</v>
      </c>
      <c r="M159" s="32">
        <f t="shared" si="32"/>
        <v>8.2331449488840192E-2</v>
      </c>
      <c r="N159" s="33">
        <f t="shared" si="26"/>
        <v>17.621252536188102</v>
      </c>
      <c r="O159" s="59">
        <f>+'CPT C9 &amp; Bearing Capacity'!N159</f>
        <v>123.5</v>
      </c>
      <c r="P159" s="59">
        <f>+'CPT C9 &amp; Bearing Capacity'!O159</f>
        <v>153.9</v>
      </c>
      <c r="Q159" s="35">
        <f>+'CPT C9 &amp; Bearing Capacity'!K159</f>
        <v>53.21</v>
      </c>
      <c r="R159" s="34">
        <f>+'CPT C9 &amp; Bearing Capacity'!L159</f>
        <v>0</v>
      </c>
      <c r="S159" s="35">
        <f>+'CPT C9 &amp; Bearing Capacity'!M159</f>
        <v>53.21</v>
      </c>
      <c r="T159" s="34">
        <f t="shared" si="33"/>
        <v>7.4504970036772091</v>
      </c>
      <c r="U159" s="36">
        <f t="shared" si="34"/>
        <v>1335.9439270048806</v>
      </c>
      <c r="V159" s="33">
        <f t="shared" si="35"/>
        <v>503.45</v>
      </c>
      <c r="W159" s="37">
        <f t="shared" si="27"/>
        <v>0.26380227762544023</v>
      </c>
      <c r="X159" s="37">
        <f t="shared" si="28"/>
        <v>0.70001996369800856</v>
      </c>
    </row>
    <row r="160" spans="5:24" x14ac:dyDescent="0.2">
      <c r="E160" s="28"/>
      <c r="F160" s="28">
        <f>+'CPT C9 &amp; Bearing Capacity'!I160</f>
        <v>3.1500000000000004</v>
      </c>
      <c r="G160" s="29">
        <f>'CPT C9 &amp; Bearing Capacity'!H160</f>
        <v>2.0000000000000018E-2</v>
      </c>
      <c r="H160" s="29">
        <f t="shared" si="24"/>
        <v>2.6928000000000005</v>
      </c>
      <c r="I160" s="31">
        <f t="shared" si="25"/>
        <v>1.6554863156728068</v>
      </c>
      <c r="J160" s="31">
        <f t="shared" si="29"/>
        <v>1.4861063379169863</v>
      </c>
      <c r="K160" s="31">
        <f t="shared" si="30"/>
        <v>-0.16857123210796107</v>
      </c>
      <c r="L160" s="32">
        <f t="shared" si="31"/>
        <v>0.10757321114741468</v>
      </c>
      <c r="M160" s="32">
        <f t="shared" si="32"/>
        <v>8.15371762137026E-2</v>
      </c>
      <c r="N160" s="33">
        <f t="shared" si="26"/>
        <v>17.491627786538562</v>
      </c>
      <c r="O160" s="59">
        <f>+'CPT C9 &amp; Bearing Capacity'!N160</f>
        <v>123.5</v>
      </c>
      <c r="P160" s="59">
        <f>+'CPT C9 &amp; Bearing Capacity'!O160</f>
        <v>154.30000000000001</v>
      </c>
      <c r="Q160" s="35">
        <f>+'CPT C9 &amp; Bearing Capacity'!K160</f>
        <v>53.550000000000004</v>
      </c>
      <c r="R160" s="34">
        <f>+'CPT C9 &amp; Bearing Capacity'!L160</f>
        <v>0</v>
      </c>
      <c r="S160" s="35">
        <f>+'CPT C9 &amp; Bearing Capacity'!M160</f>
        <v>53.550000000000004</v>
      </c>
      <c r="T160" s="34">
        <f t="shared" si="33"/>
        <v>7.4386425556272853</v>
      </c>
      <c r="U160" s="36">
        <f t="shared" si="34"/>
        <v>1336.2174481933775</v>
      </c>
      <c r="V160" s="33">
        <f t="shared" si="35"/>
        <v>503.75</v>
      </c>
      <c r="W160" s="37">
        <f t="shared" si="27"/>
        <v>0.261808103317136</v>
      </c>
      <c r="X160" s="37">
        <f t="shared" si="28"/>
        <v>0.69445668631418678</v>
      </c>
    </row>
    <row r="161" spans="5:24" x14ac:dyDescent="0.2">
      <c r="E161" s="28"/>
      <c r="F161" s="28">
        <f>+'CPT C9 &amp; Bearing Capacity'!I161</f>
        <v>3.17</v>
      </c>
      <c r="G161" s="29">
        <f>'CPT C9 &amp; Bearing Capacity'!H161</f>
        <v>2.0000000000000018E-2</v>
      </c>
      <c r="H161" s="29">
        <f t="shared" si="24"/>
        <v>2.7128000000000001</v>
      </c>
      <c r="I161" s="31">
        <f t="shared" si="25"/>
        <v>1.6548648909333359</v>
      </c>
      <c r="J161" s="31">
        <f t="shared" si="29"/>
        <v>1.4867277626564572</v>
      </c>
      <c r="K161" s="31">
        <f t="shared" si="30"/>
        <v>-0.16734603857998887</v>
      </c>
      <c r="L161" s="32">
        <f t="shared" si="31"/>
        <v>0.10678760865878716</v>
      </c>
      <c r="M161" s="32">
        <f t="shared" si="32"/>
        <v>8.0755892725222878E-2</v>
      </c>
      <c r="N161" s="33">
        <f t="shared" si="26"/>
        <v>17.363887188552507</v>
      </c>
      <c r="O161" s="59">
        <f>+'CPT C9 &amp; Bearing Capacity'!N161</f>
        <v>114</v>
      </c>
      <c r="P161" s="59">
        <f>+'CPT C9 &amp; Bearing Capacity'!O161</f>
        <v>145.19999999999999</v>
      </c>
      <c r="Q161" s="35">
        <f>+'CPT C9 &amp; Bearing Capacity'!K161</f>
        <v>53.89</v>
      </c>
      <c r="R161" s="34">
        <f>+'CPT C9 &amp; Bearing Capacity'!L161</f>
        <v>0</v>
      </c>
      <c r="S161" s="35">
        <f>+'CPT C9 &amp; Bearing Capacity'!M161</f>
        <v>53.89</v>
      </c>
      <c r="T161" s="34">
        <f t="shared" si="33"/>
        <v>7.1355172453823057</v>
      </c>
      <c r="U161" s="36">
        <f t="shared" si="34"/>
        <v>1239.9051732109258</v>
      </c>
      <c r="V161" s="33">
        <f t="shared" si="35"/>
        <v>456.54999999999995</v>
      </c>
      <c r="W161" s="37">
        <f t="shared" si="27"/>
        <v>0.28008411552290013</v>
      </c>
      <c r="X161" s="37">
        <f t="shared" si="28"/>
        <v>0.76065654095071833</v>
      </c>
    </row>
    <row r="162" spans="5:24" x14ac:dyDescent="0.2">
      <c r="E162" s="28"/>
      <c r="F162" s="28">
        <f>+'CPT C9 &amp; Bearing Capacity'!I162</f>
        <v>3.1900000000000004</v>
      </c>
      <c r="G162" s="29">
        <f>'CPT C9 &amp; Bearing Capacity'!H162</f>
        <v>2.0000000000000018E-2</v>
      </c>
      <c r="H162" s="29">
        <f t="shared" si="24"/>
        <v>2.7328000000000006</v>
      </c>
      <c r="I162" s="31">
        <f t="shared" si="25"/>
        <v>1.654252498319587</v>
      </c>
      <c r="J162" s="31">
        <f t="shared" si="29"/>
        <v>1.4873401552702061</v>
      </c>
      <c r="K162" s="31">
        <f t="shared" si="30"/>
        <v>-0.1661383997864597</v>
      </c>
      <c r="L162" s="32">
        <f t="shared" si="31"/>
        <v>0.10601334404550336</v>
      </c>
      <c r="M162" s="32">
        <f t="shared" si="32"/>
        <v>7.9987302061787724E-2</v>
      </c>
      <c r="N162" s="33">
        <f t="shared" si="26"/>
        <v>17.237990152669759</v>
      </c>
      <c r="O162" s="59">
        <f>+'CPT C9 &amp; Bearing Capacity'!N162</f>
        <v>123.5</v>
      </c>
      <c r="P162" s="59">
        <f>+'CPT C9 &amp; Bearing Capacity'!O162</f>
        <v>155.1</v>
      </c>
      <c r="Q162" s="35">
        <f>+'CPT C9 &amp; Bearing Capacity'!K162</f>
        <v>54.230000000000004</v>
      </c>
      <c r="R162" s="34">
        <f>+'CPT C9 &amp; Bearing Capacity'!L162</f>
        <v>0</v>
      </c>
      <c r="S162" s="35">
        <f>+'CPT C9 &amp; Bearing Capacity'!M162</f>
        <v>54.230000000000004</v>
      </c>
      <c r="T162" s="34">
        <f t="shared" si="33"/>
        <v>7.4152134691939624</v>
      </c>
      <c r="U162" s="36">
        <f t="shared" si="34"/>
        <v>1336.7581991633238</v>
      </c>
      <c r="V162" s="33">
        <f t="shared" si="35"/>
        <v>504.34999999999997</v>
      </c>
      <c r="W162" s="37">
        <f t="shared" si="27"/>
        <v>0.25790737866368091</v>
      </c>
      <c r="X162" s="37">
        <f t="shared" si="28"/>
        <v>0.68357252513808964</v>
      </c>
    </row>
    <row r="163" spans="5:24" x14ac:dyDescent="0.2">
      <c r="E163" s="28"/>
      <c r="F163" s="28">
        <f>+'CPT C9 &amp; Bearing Capacity'!I163</f>
        <v>3.21</v>
      </c>
      <c r="G163" s="29">
        <f>'CPT C9 &amp; Bearing Capacity'!H163</f>
        <v>2.0000000000000018E-2</v>
      </c>
      <c r="H163" s="29">
        <f t="shared" si="24"/>
        <v>2.7528000000000001</v>
      </c>
      <c r="I163" s="31">
        <f t="shared" si="25"/>
        <v>1.6536489427850074</v>
      </c>
      <c r="J163" s="31">
        <f t="shared" si="29"/>
        <v>1.4879437108047857</v>
      </c>
      <c r="K163" s="31">
        <f t="shared" si="30"/>
        <v>-0.16494794385726197</v>
      </c>
      <c r="L163" s="32">
        <f t="shared" si="31"/>
        <v>0.10525017476713835</v>
      </c>
      <c r="M163" s="32">
        <f t="shared" si="32"/>
        <v>7.9231115927035245E-2</v>
      </c>
      <c r="N163" s="33">
        <f t="shared" si="26"/>
        <v>17.113897241312966</v>
      </c>
      <c r="O163" s="59">
        <f>+'CPT C9 &amp; Bearing Capacity'!N163</f>
        <v>133</v>
      </c>
      <c r="P163" s="59">
        <f>+'CPT C9 &amp; Bearing Capacity'!O163</f>
        <v>165.2</v>
      </c>
      <c r="Q163" s="35">
        <f>+'CPT C9 &amp; Bearing Capacity'!K163</f>
        <v>54.57</v>
      </c>
      <c r="R163" s="34">
        <f>+'CPT C9 &amp; Bearing Capacity'!L163</f>
        <v>0</v>
      </c>
      <c r="S163" s="35">
        <f>+'CPT C9 &amp; Bearing Capacity'!M163</f>
        <v>54.57</v>
      </c>
      <c r="T163" s="34">
        <f t="shared" si="33"/>
        <v>7.6831163915183769</v>
      </c>
      <c r="U163" s="36">
        <f t="shared" si="34"/>
        <v>1432.9408644996734</v>
      </c>
      <c r="V163" s="33">
        <f t="shared" si="35"/>
        <v>553.15</v>
      </c>
      <c r="W163" s="37">
        <f t="shared" si="27"/>
        <v>0.23886397080717606</v>
      </c>
      <c r="X163" s="37">
        <f t="shared" si="28"/>
        <v>0.61877961642639356</v>
      </c>
    </row>
    <row r="164" spans="5:24" x14ac:dyDescent="0.2">
      <c r="E164" s="28"/>
      <c r="F164" s="28">
        <f>+'CPT C9 &amp; Bearing Capacity'!I164</f>
        <v>3.2300000000000004</v>
      </c>
      <c r="G164" s="29">
        <f>'CPT C9 &amp; Bearing Capacity'!H164</f>
        <v>2.0000000000000018E-2</v>
      </c>
      <c r="H164" s="29">
        <f t="shared" si="24"/>
        <v>2.7728000000000006</v>
      </c>
      <c r="I164" s="31">
        <f t="shared" si="25"/>
        <v>1.6530540348461589</v>
      </c>
      <c r="J164" s="31">
        <f t="shared" si="29"/>
        <v>1.4885386187436342</v>
      </c>
      <c r="K164" s="31">
        <f t="shared" si="30"/>
        <v>-0.16377430927302003</v>
      </c>
      <c r="L164" s="32">
        <f t="shared" si="31"/>
        <v>0.10449786511959754</v>
      </c>
      <c r="M164" s="32">
        <f t="shared" si="32"/>
        <v>7.8487054383849064E-2</v>
      </c>
      <c r="N164" s="33">
        <f t="shared" si="26"/>
        <v>16.991570128506289</v>
      </c>
      <c r="O164" s="59">
        <f>+'CPT C9 &amp; Bearing Capacity'!N164</f>
        <v>123.5</v>
      </c>
      <c r="P164" s="59">
        <f>+'CPT C9 &amp; Bearing Capacity'!O164</f>
        <v>150.5</v>
      </c>
      <c r="Q164" s="35">
        <f>+'CPT C9 &amp; Bearing Capacity'!K164</f>
        <v>54.910000000000011</v>
      </c>
      <c r="R164" s="34">
        <f>+'CPT C9 &amp; Bearing Capacity'!L164</f>
        <v>0</v>
      </c>
      <c r="S164" s="35">
        <f>+'CPT C9 &amp; Bearing Capacity'!M164</f>
        <v>54.910000000000011</v>
      </c>
      <c r="T164" s="34">
        <f t="shared" si="33"/>
        <v>7.3921487622392297</v>
      </c>
      <c r="U164" s="36">
        <f t="shared" si="34"/>
        <v>1337.2907538920799</v>
      </c>
      <c r="V164" s="33">
        <f t="shared" si="35"/>
        <v>477.94999999999993</v>
      </c>
      <c r="W164" s="37">
        <f t="shared" si="27"/>
        <v>0.25411930919366149</v>
      </c>
      <c r="X164" s="37">
        <f t="shared" si="28"/>
        <v>0.71101873118553427</v>
      </c>
    </row>
    <row r="165" spans="5:24" x14ac:dyDescent="0.2">
      <c r="E165" s="28"/>
      <c r="F165" s="28">
        <f>+'CPT C9 &amp; Bearing Capacity'!I165</f>
        <v>3.25</v>
      </c>
      <c r="G165" s="29">
        <f>'CPT C9 &amp; Bearing Capacity'!H165</f>
        <v>1.9999999999999574E-2</v>
      </c>
      <c r="H165" s="29">
        <f t="shared" si="24"/>
        <v>2.7928000000000002</v>
      </c>
      <c r="I165" s="31">
        <f t="shared" si="25"/>
        <v>1.6524675903862305</v>
      </c>
      <c r="J165" s="31">
        <f t="shared" si="29"/>
        <v>1.4891250632035626</v>
      </c>
      <c r="K165" s="31">
        <f t="shared" si="30"/>
        <v>-0.16261714451029982</v>
      </c>
      <c r="L165" s="32">
        <f t="shared" si="31"/>
        <v>0.10375618599709432</v>
      </c>
      <c r="M165" s="32">
        <f t="shared" si="32"/>
        <v>7.7754845560985997E-2</v>
      </c>
      <c r="N165" s="33">
        <f t="shared" si="26"/>
        <v>16.870971561172507</v>
      </c>
      <c r="O165" s="59">
        <f>+'CPT C9 &amp; Bearing Capacity'!N165</f>
        <v>123.5</v>
      </c>
      <c r="P165" s="59">
        <f>+'CPT C9 &amp; Bearing Capacity'!O165</f>
        <v>154.89999999999998</v>
      </c>
      <c r="Q165" s="35">
        <f>+'CPT C9 &amp; Bearing Capacity'!K165</f>
        <v>55.25</v>
      </c>
      <c r="R165" s="34">
        <f>+'CPT C9 &amp; Bearing Capacity'!L165</f>
        <v>0</v>
      </c>
      <c r="S165" s="35">
        <f>+'CPT C9 &amp; Bearing Capacity'!M165</f>
        <v>55.25</v>
      </c>
      <c r="T165" s="34">
        <f t="shared" si="33"/>
        <v>7.3807498867560151</v>
      </c>
      <c r="U165" s="36">
        <f t="shared" si="34"/>
        <v>1337.5540276363965</v>
      </c>
      <c r="V165" s="33">
        <f t="shared" si="35"/>
        <v>498.24999999999989</v>
      </c>
      <c r="W165" s="37">
        <f t="shared" si="27"/>
        <v>0.25226602010215599</v>
      </c>
      <c r="X165" s="37">
        <f t="shared" si="28"/>
        <v>0.67720909427685516</v>
      </c>
    </row>
    <row r="166" spans="5:24" x14ac:dyDescent="0.2">
      <c r="E166" s="28"/>
      <c r="F166" s="28">
        <f>+'CPT C9 &amp; Bearing Capacity'!I166</f>
        <v>3.2699999999999996</v>
      </c>
      <c r="G166" s="29">
        <f>'CPT C9 &amp; Bearing Capacity'!H166</f>
        <v>2.0000000000000018E-2</v>
      </c>
      <c r="H166" s="29">
        <f t="shared" si="24"/>
        <v>2.8127999999999997</v>
      </c>
      <c r="I166" s="31">
        <f t="shared" si="25"/>
        <v>1.6518894304668028</v>
      </c>
      <c r="J166" s="31">
        <f t="shared" si="29"/>
        <v>1.4897032231229903</v>
      </c>
      <c r="K166" s="31">
        <f t="shared" si="30"/>
        <v>-0.1614761077011849</v>
      </c>
      <c r="L166" s="32">
        <f t="shared" si="31"/>
        <v>0.10302491466395533</v>
      </c>
      <c r="M166" s="32">
        <f t="shared" si="32"/>
        <v>7.7034225371730214E-2</v>
      </c>
      <c r="N166" s="33">
        <f t="shared" si="26"/>
        <v>16.752065322028038</v>
      </c>
      <c r="O166" s="59">
        <f>+'CPT C9 &amp; Bearing Capacity'!N166</f>
        <v>123.5</v>
      </c>
      <c r="P166" s="59">
        <f>+'CPT C9 &amp; Bearing Capacity'!O166</f>
        <v>163.89999999999998</v>
      </c>
      <c r="Q166" s="35">
        <f>+'CPT C9 &amp; Bearing Capacity'!K166</f>
        <v>55.589999999999989</v>
      </c>
      <c r="R166" s="34">
        <f>+'CPT C9 &amp; Bearing Capacity'!L166</f>
        <v>0</v>
      </c>
      <c r="S166" s="35">
        <f>+'CPT C9 &amp; Bearing Capacity'!M166</f>
        <v>55.589999999999989</v>
      </c>
      <c r="T166" s="34">
        <f t="shared" si="33"/>
        <v>7.3694383594410411</v>
      </c>
      <c r="U166" s="36">
        <f t="shared" si="34"/>
        <v>1337.8153351833771</v>
      </c>
      <c r="V166" s="33">
        <f t="shared" si="35"/>
        <v>541.54999999999995</v>
      </c>
      <c r="W166" s="37">
        <f t="shared" si="27"/>
        <v>0.25043912835296978</v>
      </c>
      <c r="X166" s="37">
        <f t="shared" si="28"/>
        <v>0.61867104873153178</v>
      </c>
    </row>
    <row r="167" spans="5:24" x14ac:dyDescent="0.2">
      <c r="E167" s="28"/>
      <c r="F167" s="28">
        <f>+'CPT C9 &amp; Bearing Capacity'!I167</f>
        <v>3.29</v>
      </c>
      <c r="G167" s="29">
        <f>'CPT C9 &amp; Bearing Capacity'!H167</f>
        <v>2.0000000000000018E-2</v>
      </c>
      <c r="H167" s="29">
        <f t="shared" si="24"/>
        <v>2.8328000000000002</v>
      </c>
      <c r="I167" s="31">
        <f t="shared" si="25"/>
        <v>1.6513193811474611</v>
      </c>
      <c r="J167" s="31">
        <f t="shared" si="29"/>
        <v>1.490273272442332</v>
      </c>
      <c r="K167" s="31">
        <f t="shared" si="30"/>
        <v>-0.16035086630655507</v>
      </c>
      <c r="L167" s="32">
        <f t="shared" si="31"/>
        <v>0.10230383453578382</v>
      </c>
      <c r="M167" s="32">
        <f t="shared" si="32"/>
        <v>7.6324937244020119E-2</v>
      </c>
      <c r="N167" s="33">
        <f t="shared" si="26"/>
        <v>16.634816193999672</v>
      </c>
      <c r="O167" s="59">
        <f>+'CPT C9 &amp; Bearing Capacity'!N167</f>
        <v>114</v>
      </c>
      <c r="P167" s="59">
        <f>+'CPT C9 &amp; Bearing Capacity'!O167</f>
        <v>153.6</v>
      </c>
      <c r="Q167" s="35">
        <f>+'CPT C9 &amp; Bearing Capacity'!K167</f>
        <v>55.93</v>
      </c>
      <c r="R167" s="34">
        <f>+'CPT C9 &amp; Bearing Capacity'!L167</f>
        <v>0</v>
      </c>
      <c r="S167" s="35">
        <f>+'CPT C9 &amp; Bearing Capacity'!M167</f>
        <v>55.93</v>
      </c>
      <c r="T167" s="34">
        <f t="shared" si="33"/>
        <v>7.0695423614650545</v>
      </c>
      <c r="U167" s="36">
        <f t="shared" si="34"/>
        <v>1241.3186591354367</v>
      </c>
      <c r="V167" s="33">
        <f t="shared" si="35"/>
        <v>488.34999999999991</v>
      </c>
      <c r="W167" s="37">
        <f t="shared" si="27"/>
        <v>0.26801846683889585</v>
      </c>
      <c r="X167" s="37">
        <f t="shared" si="28"/>
        <v>0.68126614903244342</v>
      </c>
    </row>
    <row r="168" spans="5:24" x14ac:dyDescent="0.2">
      <c r="E168" s="28"/>
      <c r="F168" s="28">
        <f>+'CPT C9 &amp; Bearing Capacity'!I168</f>
        <v>3.3099999999999996</v>
      </c>
      <c r="G168" s="29">
        <f>'CPT C9 &amp; Bearing Capacity'!H168</f>
        <v>2.0000000000000018E-2</v>
      </c>
      <c r="H168" s="29">
        <f t="shared" si="24"/>
        <v>2.8527999999999998</v>
      </c>
      <c r="I168" s="31">
        <f t="shared" si="25"/>
        <v>1.6507572733128808</v>
      </c>
      <c r="J168" s="31">
        <f t="shared" si="29"/>
        <v>1.4908353802769123</v>
      </c>
      <c r="K168" s="31">
        <f t="shared" si="30"/>
        <v>-0.15924109680243484</v>
      </c>
      <c r="L168" s="32">
        <f t="shared" si="31"/>
        <v>0.10159273496954049</v>
      </c>
      <c r="M168" s="32">
        <f t="shared" si="32"/>
        <v>7.5626731861510921E-2</v>
      </c>
      <c r="N168" s="33">
        <f t="shared" si="26"/>
        <v>16.519189926091276</v>
      </c>
      <c r="O168" s="59">
        <f>+'CPT C9 &amp; Bearing Capacity'!N168</f>
        <v>114</v>
      </c>
      <c r="P168" s="59">
        <f>+'CPT C9 &amp; Bearing Capacity'!O168</f>
        <v>153.6</v>
      </c>
      <c r="Q168" s="35">
        <f>+'CPT C9 &amp; Bearing Capacity'!K168</f>
        <v>56.269999999999996</v>
      </c>
      <c r="R168" s="34">
        <f>+'CPT C9 &amp; Bearing Capacity'!L168</f>
        <v>0</v>
      </c>
      <c r="S168" s="35">
        <f>+'CPT C9 &amp; Bearing Capacity'!M168</f>
        <v>56.269999999999996</v>
      </c>
      <c r="T168" s="34">
        <f t="shared" si="33"/>
        <v>7.0588390115286277</v>
      </c>
      <c r="U168" s="36">
        <f t="shared" si="34"/>
        <v>1241.5481260617898</v>
      </c>
      <c r="V168" s="33">
        <f t="shared" si="35"/>
        <v>486.65</v>
      </c>
      <c r="W168" s="37">
        <f t="shared" si="27"/>
        <v>0.2661063164500988</v>
      </c>
      <c r="X168" s="37">
        <f t="shared" si="28"/>
        <v>0.67889406867733648</v>
      </c>
    </row>
    <row r="169" spans="5:24" x14ac:dyDescent="0.2">
      <c r="E169" s="28"/>
      <c r="F169" s="28">
        <f>+'CPT C9 &amp; Bearing Capacity'!I169</f>
        <v>3.33</v>
      </c>
      <c r="G169" s="29">
        <f>'CPT C9 &amp; Bearing Capacity'!H169</f>
        <v>2.0000000000000018E-2</v>
      </c>
      <c r="H169" s="29">
        <f t="shared" si="24"/>
        <v>2.8728000000000002</v>
      </c>
      <c r="I169" s="31">
        <f t="shared" si="25"/>
        <v>1.6502029425070268</v>
      </c>
      <c r="J169" s="31">
        <f t="shared" si="29"/>
        <v>1.4913897110827663</v>
      </c>
      <c r="K169" s="31">
        <f t="shared" si="30"/>
        <v>-0.15814648437880974</v>
      </c>
      <c r="L169" s="32">
        <f t="shared" si="31"/>
        <v>0.10089141106212193</v>
      </c>
      <c r="M169" s="32">
        <f t="shared" si="32"/>
        <v>7.4939366915070638E-2</v>
      </c>
      <c r="N169" s="33">
        <f t="shared" si="26"/>
        <v>16.405153200632224</v>
      </c>
      <c r="O169" s="59">
        <f>+'CPT C9 &amp; Bearing Capacity'!N169</f>
        <v>123.5</v>
      </c>
      <c r="P169" s="59">
        <f>+'CPT C9 &amp; Bearing Capacity'!O169</f>
        <v>162.69999999999999</v>
      </c>
      <c r="Q169" s="35">
        <f>+'CPT C9 &amp; Bearing Capacity'!K169</f>
        <v>56.61</v>
      </c>
      <c r="R169" s="34">
        <f>+'CPT C9 &amp; Bearing Capacity'!L169</f>
        <v>0</v>
      </c>
      <c r="S169" s="35">
        <f>+'CPT C9 &amp; Bearing Capacity'!M169</f>
        <v>56.61</v>
      </c>
      <c r="T169" s="34">
        <f t="shared" si="33"/>
        <v>7.3360160090406819</v>
      </c>
      <c r="U169" s="36">
        <f t="shared" si="34"/>
        <v>1338.5877230624778</v>
      </c>
      <c r="V169" s="33">
        <f t="shared" si="35"/>
        <v>530.44999999999993</v>
      </c>
      <c r="W169" s="37">
        <f t="shared" si="27"/>
        <v>0.24511136503029973</v>
      </c>
      <c r="X169" s="37">
        <f t="shared" si="28"/>
        <v>0.61853721182513866</v>
      </c>
    </row>
    <row r="170" spans="5:24" x14ac:dyDescent="0.2">
      <c r="E170" s="28"/>
      <c r="F170" s="28">
        <f>+'CPT C9 &amp; Bearing Capacity'!I170</f>
        <v>3.3499999999999996</v>
      </c>
      <c r="G170" s="29">
        <f>'CPT C9 &amp; Bearing Capacity'!H170</f>
        <v>2.0000000000000018E-2</v>
      </c>
      <c r="H170" s="29">
        <f t="shared" si="24"/>
        <v>2.8927999999999998</v>
      </c>
      <c r="I170" s="31">
        <f t="shared" si="25"/>
        <v>1.6496562287741288</v>
      </c>
      <c r="J170" s="31">
        <f t="shared" si="29"/>
        <v>1.4919364248156644</v>
      </c>
      <c r="K170" s="31">
        <f t="shared" si="30"/>
        <v>-0.15706672265034288</v>
      </c>
      <c r="L170" s="32">
        <f t="shared" si="31"/>
        <v>0.10019966345704025</v>
      </c>
      <c r="M170" s="32">
        <f t="shared" si="32"/>
        <v>7.4262606864226921E-2</v>
      </c>
      <c r="N170" s="33">
        <f t="shared" si="26"/>
        <v>16.292673601843106</v>
      </c>
      <c r="O170" s="59">
        <f>+'CPT C9 &amp; Bearing Capacity'!N170</f>
        <v>133</v>
      </c>
      <c r="P170" s="59">
        <f>+'CPT C9 &amp; Bearing Capacity'!O170</f>
        <v>171.8</v>
      </c>
      <c r="Q170" s="35">
        <f>+'CPT C9 &amp; Bearing Capacity'!K170</f>
        <v>56.949999999999996</v>
      </c>
      <c r="R170" s="34">
        <f>+'CPT C9 &amp; Bearing Capacity'!L170</f>
        <v>0</v>
      </c>
      <c r="S170" s="35">
        <f>+'CPT C9 &amp; Bearing Capacity'!M170</f>
        <v>56.949999999999996</v>
      </c>
      <c r="T170" s="34">
        <f t="shared" si="33"/>
        <v>7.6015554652022619</v>
      </c>
      <c r="U170" s="36">
        <f t="shared" si="34"/>
        <v>1434.9605942334736</v>
      </c>
      <c r="V170" s="33">
        <f t="shared" si="35"/>
        <v>574.25000000000011</v>
      </c>
      <c r="W170" s="37">
        <f t="shared" si="27"/>
        <v>0.22708182604200824</v>
      </c>
      <c r="X170" s="37">
        <f t="shared" si="28"/>
        <v>0.56744183201891574</v>
      </c>
    </row>
    <row r="171" spans="5:24" x14ac:dyDescent="0.2">
      <c r="E171" s="28"/>
      <c r="F171" s="28">
        <f>+'CPT C9 &amp; Bearing Capacity'!I171</f>
        <v>3.37</v>
      </c>
      <c r="G171" s="29">
        <f>'CPT C9 &amp; Bearing Capacity'!H171</f>
        <v>2.0000000000000018E-2</v>
      </c>
      <c r="H171" s="29">
        <f t="shared" si="24"/>
        <v>2.9128000000000003</v>
      </c>
      <c r="I171" s="31">
        <f t="shared" si="25"/>
        <v>1.6491169765061102</v>
      </c>
      <c r="J171" s="31">
        <f t="shared" si="29"/>
        <v>1.4924756770836829</v>
      </c>
      <c r="K171" s="31">
        <f t="shared" si="30"/>
        <v>-0.15600151337844967</v>
      </c>
      <c r="L171" s="32">
        <f t="shared" si="31"/>
        <v>9.9517298158827344E-2</v>
      </c>
      <c r="M171" s="32">
        <f t="shared" si="32"/>
        <v>7.3596222708115167E-2</v>
      </c>
      <c r="N171" s="33">
        <f t="shared" si="26"/>
        <v>16.181719585657476</v>
      </c>
      <c r="O171" s="59">
        <f>+'CPT C9 &amp; Bearing Capacity'!N171</f>
        <v>133</v>
      </c>
      <c r="P171" s="59">
        <f>+'CPT C9 &amp; Bearing Capacity'!O171</f>
        <v>172</v>
      </c>
      <c r="Q171" s="35">
        <f>+'CPT C9 &amp; Bearing Capacity'!K171</f>
        <v>57.29</v>
      </c>
      <c r="R171" s="34">
        <f>+'CPT C9 &amp; Bearing Capacity'!L171</f>
        <v>0</v>
      </c>
      <c r="S171" s="35">
        <f>+'CPT C9 &amp; Bearing Capacity'!M171</f>
        <v>57.29</v>
      </c>
      <c r="T171" s="34">
        <f t="shared" si="33"/>
        <v>7.590252005736045</v>
      </c>
      <c r="U171" s="36">
        <f t="shared" si="34"/>
        <v>1435.240731377676</v>
      </c>
      <c r="V171" s="33">
        <f t="shared" si="35"/>
        <v>573.55000000000007</v>
      </c>
      <c r="W171" s="37">
        <f t="shared" si="27"/>
        <v>0.22549136506354286</v>
      </c>
      <c r="X171" s="37">
        <f t="shared" si="28"/>
        <v>0.56426535038470882</v>
      </c>
    </row>
    <row r="172" spans="5:24" x14ac:dyDescent="0.2">
      <c r="E172" s="28"/>
      <c r="F172" s="28">
        <f>+'CPT C9 &amp; Bearing Capacity'!I172</f>
        <v>3.3899999999999997</v>
      </c>
      <c r="G172" s="29">
        <f>'CPT C9 &amp; Bearing Capacity'!H172</f>
        <v>2.0000000000000018E-2</v>
      </c>
      <c r="H172" s="29">
        <f t="shared" si="24"/>
        <v>2.9327999999999999</v>
      </c>
      <c r="I172" s="31">
        <f t="shared" si="25"/>
        <v>1.6485850342961725</v>
      </c>
      <c r="J172" s="31">
        <f t="shared" si="29"/>
        <v>1.4930076192936206</v>
      </c>
      <c r="K172" s="31">
        <f t="shared" si="30"/>
        <v>-0.15495056620421963</v>
      </c>
      <c r="L172" s="32">
        <f t="shared" si="31"/>
        <v>9.8844126354809769E-2</v>
      </c>
      <c r="M172" s="32">
        <f t="shared" si="32"/>
        <v>7.2939991765487489E-2</v>
      </c>
      <c r="N172" s="33">
        <f t="shared" si="26"/>
        <v>16.072260450742071</v>
      </c>
      <c r="O172" s="59">
        <f>+'CPT C9 &amp; Bearing Capacity'!N172</f>
        <v>133</v>
      </c>
      <c r="P172" s="59">
        <f>+'CPT C9 &amp; Bearing Capacity'!O172</f>
        <v>172.39999999999998</v>
      </c>
      <c r="Q172" s="35">
        <f>+'CPT C9 &amp; Bearing Capacity'!K172</f>
        <v>57.629999999999995</v>
      </c>
      <c r="R172" s="34">
        <f>+'CPT C9 &amp; Bearing Capacity'!L172</f>
        <v>0</v>
      </c>
      <c r="S172" s="35">
        <f>+'CPT C9 &amp; Bearing Capacity'!M172</f>
        <v>57.629999999999995</v>
      </c>
      <c r="T172" s="34">
        <f t="shared" si="33"/>
        <v>7.5790320903588562</v>
      </c>
      <c r="U172" s="36">
        <f t="shared" si="34"/>
        <v>1435.5188521071268</v>
      </c>
      <c r="V172" s="33">
        <f t="shared" si="35"/>
        <v>573.84999999999991</v>
      </c>
      <c r="W172" s="37">
        <f t="shared" si="27"/>
        <v>0.22392266638853839</v>
      </c>
      <c r="X172" s="37">
        <f t="shared" si="28"/>
        <v>0.5601554570268219</v>
      </c>
    </row>
    <row r="173" spans="5:24" x14ac:dyDescent="0.2">
      <c r="E173" s="28"/>
      <c r="F173" s="28">
        <f>+'CPT C9 &amp; Bearing Capacity'!I173</f>
        <v>3.41</v>
      </c>
      <c r="G173" s="29">
        <f>'CPT C9 &amp; Bearing Capacity'!H173</f>
        <v>2.0000000000000018E-2</v>
      </c>
      <c r="H173" s="29">
        <f t="shared" si="24"/>
        <v>2.9528000000000003</v>
      </c>
      <c r="I173" s="31">
        <f t="shared" si="25"/>
        <v>1.6480602547982417</v>
      </c>
      <c r="J173" s="31">
        <f t="shared" si="29"/>
        <v>1.4935323987915514</v>
      </c>
      <c r="K173" s="31">
        <f t="shared" si="30"/>
        <v>-0.15391359839169763</v>
      </c>
      <c r="L173" s="32">
        <f t="shared" si="31"/>
        <v>9.8179964243913717E-2</v>
      </c>
      <c r="M173" s="32">
        <f t="shared" si="32"/>
        <v>7.2293697463382878E-2</v>
      </c>
      <c r="N173" s="33">
        <f t="shared" si="26"/>
        <v>15.964266310660156</v>
      </c>
      <c r="O173" s="59">
        <f>+'CPT C9 &amp; Bearing Capacity'!N173</f>
        <v>133</v>
      </c>
      <c r="P173" s="59">
        <f>+'CPT C9 &amp; Bearing Capacity'!O173</f>
        <v>172.6</v>
      </c>
      <c r="Q173" s="35">
        <f>+'CPT C9 &amp; Bearing Capacity'!K173</f>
        <v>57.97</v>
      </c>
      <c r="R173" s="34">
        <f>+'CPT C9 &amp; Bearing Capacity'!L173</f>
        <v>0</v>
      </c>
      <c r="S173" s="35">
        <f>+'CPT C9 &amp; Bearing Capacity'!M173</f>
        <v>57.97</v>
      </c>
      <c r="T173" s="34">
        <f t="shared" si="33"/>
        <v>7.5678946141447376</v>
      </c>
      <c r="U173" s="36">
        <f t="shared" si="34"/>
        <v>1435.7949826254583</v>
      </c>
      <c r="V173" s="33">
        <f t="shared" si="35"/>
        <v>573.15</v>
      </c>
      <c r="W173" s="37">
        <f t="shared" si="27"/>
        <v>0.22237529039791346</v>
      </c>
      <c r="X173" s="37">
        <f t="shared" si="28"/>
        <v>0.55707114405165037</v>
      </c>
    </row>
    <row r="174" spans="5:24" x14ac:dyDescent="0.2">
      <c r="E174" s="28"/>
      <c r="F174" s="28">
        <f>+'CPT C9 &amp; Bearing Capacity'!I174</f>
        <v>3.4299999999999997</v>
      </c>
      <c r="G174" s="29">
        <f>'CPT C9 &amp; Bearing Capacity'!H174</f>
        <v>2.0000000000000018E-2</v>
      </c>
      <c r="H174" s="29">
        <f t="shared" si="24"/>
        <v>2.9727999999999999</v>
      </c>
      <c r="I174" s="31">
        <f t="shared" si="25"/>
        <v>1.6475424945920114</v>
      </c>
      <c r="J174" s="31">
        <f t="shared" si="29"/>
        <v>1.4940501589977817</v>
      </c>
      <c r="K174" s="31">
        <f t="shared" si="30"/>
        <v>-0.1528903345810633</v>
      </c>
      <c r="L174" s="32">
        <f t="shared" si="31"/>
        <v>9.7524632872183395E-2</v>
      </c>
      <c r="M174" s="32">
        <f t="shared" si="32"/>
        <v>7.1657129134068187E-2</v>
      </c>
      <c r="N174" s="33">
        <f t="shared" si="26"/>
        <v>15.857708067126454</v>
      </c>
      <c r="O174" s="59">
        <f>+'CPT C9 &amp; Bearing Capacity'!N174</f>
        <v>133</v>
      </c>
      <c r="P174" s="59">
        <f>+'CPT C9 &amp; Bearing Capacity'!O174</f>
        <v>172.8</v>
      </c>
      <c r="Q174" s="35">
        <f>+'CPT C9 &amp; Bearing Capacity'!K174</f>
        <v>58.309999999999995</v>
      </c>
      <c r="R174" s="34">
        <f>+'CPT C9 &amp; Bearing Capacity'!L174</f>
        <v>0</v>
      </c>
      <c r="S174" s="35">
        <f>+'CPT C9 &amp; Bearing Capacity'!M174</f>
        <v>58.309999999999995</v>
      </c>
      <c r="T174" s="34">
        <f t="shared" si="33"/>
        <v>7.5568384931526431</v>
      </c>
      <c r="U174" s="36">
        <f t="shared" si="34"/>
        <v>1436.0691486453031</v>
      </c>
      <c r="V174" s="33">
        <f t="shared" si="35"/>
        <v>572.45000000000005</v>
      </c>
      <c r="W174" s="37">
        <f t="shared" si="27"/>
        <v>0.22084880915498573</v>
      </c>
      <c r="X174" s="37">
        <f t="shared" si="28"/>
        <v>0.55402945469915166</v>
      </c>
    </row>
    <row r="175" spans="5:24" x14ac:dyDescent="0.2">
      <c r="E175" s="28"/>
      <c r="F175" s="28">
        <f>+'CPT C9 &amp; Bearing Capacity'!I175</f>
        <v>3.45</v>
      </c>
      <c r="G175" s="29">
        <f>'CPT C9 &amp; Bearing Capacity'!H175</f>
        <v>2.0000000000000018E-2</v>
      </c>
      <c r="H175" s="29">
        <f t="shared" si="24"/>
        <v>2.9928000000000003</v>
      </c>
      <c r="I175" s="31">
        <f t="shared" si="25"/>
        <v>1.6470316140533192</v>
      </c>
      <c r="J175" s="31">
        <f t="shared" si="29"/>
        <v>1.4945610395364739</v>
      </c>
      <c r="K175" s="31">
        <f t="shared" si="30"/>
        <v>-0.15188050655126881</v>
      </c>
      <c r="L175" s="32">
        <f t="shared" si="31"/>
        <v>9.6877957974705067E-2</v>
      </c>
      <c r="M175" s="32">
        <f t="shared" si="32"/>
        <v>7.1030081819869251E-2</v>
      </c>
      <c r="N175" s="33">
        <f t="shared" si="26"/>
        <v>15.752557384303682</v>
      </c>
      <c r="O175" s="59">
        <f>+'CPT C9 &amp; Bearing Capacity'!N175</f>
        <v>133</v>
      </c>
      <c r="P175" s="59">
        <f>+'CPT C9 &amp; Bearing Capacity'!O175</f>
        <v>172.8</v>
      </c>
      <c r="Q175" s="35">
        <f>+'CPT C9 &amp; Bearing Capacity'!K175</f>
        <v>58.650000000000006</v>
      </c>
      <c r="R175" s="34">
        <f>+'CPT C9 &amp; Bearing Capacity'!L175</f>
        <v>0</v>
      </c>
      <c r="S175" s="35">
        <f>+'CPT C9 &amp; Bearing Capacity'!M175</f>
        <v>58.650000000000006</v>
      </c>
      <c r="T175" s="34">
        <f t="shared" si="33"/>
        <v>7.5458626639082729</v>
      </c>
      <c r="U175" s="36">
        <f t="shared" si="34"/>
        <v>1436.3413754002843</v>
      </c>
      <c r="V175" s="33">
        <f t="shared" si="35"/>
        <v>570.75</v>
      </c>
      <c r="W175" s="37">
        <f t="shared" si="27"/>
        <v>0.21934280602219261</v>
      </c>
      <c r="X175" s="37">
        <f t="shared" si="28"/>
        <v>0.55199500251611722</v>
      </c>
    </row>
    <row r="176" spans="5:24" x14ac:dyDescent="0.2">
      <c r="E176" s="28"/>
      <c r="F176" s="28">
        <f>+'CPT C9 &amp; Bearing Capacity'!I176</f>
        <v>3.4699999999999998</v>
      </c>
      <c r="G176" s="29">
        <f>'CPT C9 &amp; Bearing Capacity'!H176</f>
        <v>2.0000000000000018E-2</v>
      </c>
      <c r="H176" s="29">
        <f t="shared" si="24"/>
        <v>3.0127999999999999</v>
      </c>
      <c r="I176" s="31">
        <f t="shared" si="25"/>
        <v>1.6465274772296177</v>
      </c>
      <c r="J176" s="31">
        <f t="shared" si="29"/>
        <v>1.4950651763601754</v>
      </c>
      <c r="K176" s="31">
        <f t="shared" si="30"/>
        <v>-0.15088385299171944</v>
      </c>
      <c r="L176" s="32">
        <f t="shared" si="31"/>
        <v>9.6239769823653246E-2</v>
      </c>
      <c r="M176" s="32">
        <f t="shared" si="32"/>
        <v>7.0412356085563399E-2</v>
      </c>
      <c r="N176" s="33">
        <f t="shared" si="26"/>
        <v>15.648786664094537</v>
      </c>
      <c r="O176" s="59">
        <f>+'CPT C9 &amp; Bearing Capacity'!N176</f>
        <v>133</v>
      </c>
      <c r="P176" s="59">
        <f>+'CPT C9 &amp; Bearing Capacity'!O176</f>
        <v>172.6</v>
      </c>
      <c r="Q176" s="35">
        <f>+'CPT C9 &amp; Bearing Capacity'!K176</f>
        <v>58.989999999999995</v>
      </c>
      <c r="R176" s="34">
        <f>+'CPT C9 &amp; Bearing Capacity'!L176</f>
        <v>0</v>
      </c>
      <c r="S176" s="35">
        <f>+'CPT C9 &amp; Bearing Capacity'!M176</f>
        <v>58.989999999999995</v>
      </c>
      <c r="T176" s="34">
        <f t="shared" si="33"/>
        <v>7.5349660829016578</v>
      </c>
      <c r="U176" s="36">
        <f t="shared" si="34"/>
        <v>1436.6116876566441</v>
      </c>
      <c r="V176" s="33">
        <f t="shared" si="35"/>
        <v>568.04999999999995</v>
      </c>
      <c r="W176" s="37">
        <f t="shared" si="27"/>
        <v>0.21785687529272937</v>
      </c>
      <c r="X176" s="37">
        <f t="shared" si="28"/>
        <v>0.55096511448268826</v>
      </c>
    </row>
    <row r="177" spans="5:24" x14ac:dyDescent="0.2">
      <c r="E177" s="28"/>
      <c r="F177" s="28">
        <f>+'CPT C9 &amp; Bearing Capacity'!I177</f>
        <v>3.49</v>
      </c>
      <c r="G177" s="29">
        <f>'CPT C9 &amp; Bearing Capacity'!H177</f>
        <v>2.0000000000000018E-2</v>
      </c>
      <c r="H177" s="29">
        <f t="shared" si="24"/>
        <v>3.0328000000000004</v>
      </c>
      <c r="I177" s="31">
        <f t="shared" si="25"/>
        <v>1.6460299517203052</v>
      </c>
      <c r="J177" s="31">
        <f t="shared" si="29"/>
        <v>1.4955627018694879</v>
      </c>
      <c r="K177" s="31">
        <f t="shared" si="30"/>
        <v>-0.14990011928259891</v>
      </c>
      <c r="L177" s="32">
        <f t="shared" si="31"/>
        <v>9.5609903082182368E-2</v>
      </c>
      <c r="M177" s="32">
        <f t="shared" si="32"/>
        <v>6.98037578379751E-2</v>
      </c>
      <c r="N177" s="33">
        <f t="shared" si="26"/>
        <v>15.54636902238418</v>
      </c>
      <c r="O177" s="59">
        <f>+'CPT C9 &amp; Bearing Capacity'!N177</f>
        <v>133</v>
      </c>
      <c r="P177" s="59">
        <f>+'CPT C9 &amp; Bearing Capacity'!O177</f>
        <v>172.6</v>
      </c>
      <c r="Q177" s="35">
        <f>+'CPT C9 &amp; Bearing Capacity'!K177</f>
        <v>59.330000000000005</v>
      </c>
      <c r="R177" s="34">
        <f>+'CPT C9 &amp; Bearing Capacity'!L177</f>
        <v>0</v>
      </c>
      <c r="S177" s="35">
        <f>+'CPT C9 &amp; Bearing Capacity'!M177</f>
        <v>59.330000000000005</v>
      </c>
      <c r="T177" s="34">
        <f t="shared" si="33"/>
        <v>7.5241477260998435</v>
      </c>
      <c r="U177" s="36">
        <f t="shared" si="34"/>
        <v>1436.8801097245268</v>
      </c>
      <c r="V177" s="33">
        <f t="shared" si="35"/>
        <v>566.34999999999991</v>
      </c>
      <c r="W177" s="37">
        <f t="shared" si="27"/>
        <v>0.21639062183642702</v>
      </c>
      <c r="X177" s="37">
        <f t="shared" si="28"/>
        <v>0.5490021725923615</v>
      </c>
    </row>
    <row r="178" spans="5:24" x14ac:dyDescent="0.2">
      <c r="E178" s="28"/>
      <c r="F178" s="28">
        <f>+'CPT C9 &amp; Bearing Capacity'!I178</f>
        <v>3.51</v>
      </c>
      <c r="G178" s="29">
        <f>'CPT C9 &amp; Bearing Capacity'!H178</f>
        <v>2.0000000000000018E-2</v>
      </c>
      <c r="H178" s="29">
        <f t="shared" si="24"/>
        <v>3.0528</v>
      </c>
      <c r="I178" s="31">
        <f t="shared" si="25"/>
        <v>1.6455389085616969</v>
      </c>
      <c r="J178" s="31">
        <f t="shared" si="29"/>
        <v>1.4960537450280962</v>
      </c>
      <c r="K178" s="31">
        <f t="shared" si="30"/>
        <v>-0.14892905728346492</v>
      </c>
      <c r="L178" s="32">
        <f t="shared" si="31"/>
        <v>9.4988196663904761E-2</v>
      </c>
      <c r="M178" s="32">
        <f t="shared" si="32"/>
        <v>6.9204098152478744E-2</v>
      </c>
      <c r="N178" s="33">
        <f t="shared" si="26"/>
        <v>15.445278266191064</v>
      </c>
      <c r="O178" s="59">
        <f>+'CPT C9 &amp; Bearing Capacity'!N178</f>
        <v>133</v>
      </c>
      <c r="P178" s="59">
        <f>+'CPT C9 &amp; Bearing Capacity'!O178</f>
        <v>172.39999999999998</v>
      </c>
      <c r="Q178" s="35">
        <f>+'CPT C9 &amp; Bearing Capacity'!K178</f>
        <v>59.669999999999995</v>
      </c>
      <c r="R178" s="34">
        <f>+'CPT C9 &amp; Bearing Capacity'!L178</f>
        <v>0</v>
      </c>
      <c r="S178" s="35">
        <f>+'CPT C9 &amp; Bearing Capacity'!M178</f>
        <v>59.669999999999995</v>
      </c>
      <c r="T178" s="34">
        <f t="shared" si="33"/>
        <v>7.5134065884742283</v>
      </c>
      <c r="U178" s="36">
        <f t="shared" si="34"/>
        <v>1437.1466654689289</v>
      </c>
      <c r="V178" s="33">
        <f t="shared" si="35"/>
        <v>563.65</v>
      </c>
      <c r="W178" s="37">
        <f t="shared" si="27"/>
        <v>0.21494366075923663</v>
      </c>
      <c r="X178" s="37">
        <f t="shared" si="28"/>
        <v>0.54804500190512118</v>
      </c>
    </row>
    <row r="179" spans="5:24" x14ac:dyDescent="0.2">
      <c r="E179" s="28"/>
      <c r="F179" s="28">
        <f>+'CPT C9 &amp; Bearing Capacity'!I179</f>
        <v>3.5300000000000002</v>
      </c>
      <c r="G179" s="29">
        <f>'CPT C9 &amp; Bearing Capacity'!H179</f>
        <v>2.0000000000000018E-2</v>
      </c>
      <c r="H179" s="29">
        <f t="shared" si="24"/>
        <v>3.0728000000000004</v>
      </c>
      <c r="I179" s="31">
        <f t="shared" si="25"/>
        <v>1.6450542221164315</v>
      </c>
      <c r="J179" s="31">
        <f t="shared" si="29"/>
        <v>1.4965384314733616</v>
      </c>
      <c r="K179" s="31">
        <f t="shared" si="30"/>
        <v>-0.14797042512975445</v>
      </c>
      <c r="L179" s="32">
        <f t="shared" si="31"/>
        <v>9.437449359771051E-2</v>
      </c>
      <c r="M179" s="32">
        <f t="shared" si="32"/>
        <v>6.861319310609304E-2</v>
      </c>
      <c r="N179" s="33">
        <f t="shared" si="26"/>
        <v>15.345488871686358</v>
      </c>
      <c r="O179" s="59">
        <f>+'CPT C9 &amp; Bearing Capacity'!N179</f>
        <v>133</v>
      </c>
      <c r="P179" s="59">
        <f>+'CPT C9 &amp; Bearing Capacity'!O179</f>
        <v>172</v>
      </c>
      <c r="Q179" s="35">
        <f>+'CPT C9 &amp; Bearing Capacity'!K179</f>
        <v>60.010000000000005</v>
      </c>
      <c r="R179" s="34">
        <f>+'CPT C9 &amp; Bearing Capacity'!L179</f>
        <v>0</v>
      </c>
      <c r="S179" s="35">
        <f>+'CPT C9 &amp; Bearing Capacity'!M179</f>
        <v>60.010000000000005</v>
      </c>
      <c r="T179" s="34">
        <f t="shared" si="33"/>
        <v>7.5027416835419638</v>
      </c>
      <c r="U179" s="36">
        <f t="shared" si="34"/>
        <v>1437.4113783203186</v>
      </c>
      <c r="V179" s="33">
        <f t="shared" si="35"/>
        <v>559.94999999999993</v>
      </c>
      <c r="W179" s="37">
        <f t="shared" si="27"/>
        <v>0.21351561707572236</v>
      </c>
      <c r="X179" s="37">
        <f t="shared" si="28"/>
        <v>0.54810211167734169</v>
      </c>
    </row>
    <row r="180" spans="5:24" x14ac:dyDescent="0.2">
      <c r="E180" s="28"/>
      <c r="F180" s="28">
        <f>+'CPT C9 &amp; Bearing Capacity'!I180</f>
        <v>3.55</v>
      </c>
      <c r="G180" s="29">
        <f>'CPT C9 &amp; Bearing Capacity'!H180</f>
        <v>2.0000000000000018E-2</v>
      </c>
      <c r="H180" s="29">
        <f t="shared" si="24"/>
        <v>3.0928</v>
      </c>
      <c r="I180" s="31">
        <f t="shared" si="25"/>
        <v>1.6445757699671095</v>
      </c>
      <c r="J180" s="31">
        <f t="shared" si="29"/>
        <v>1.4970168836226836</v>
      </c>
      <c r="K180" s="31">
        <f t="shared" si="30"/>
        <v>-0.14702398703686007</v>
      </c>
      <c r="L180" s="32">
        <f t="shared" si="31"/>
        <v>9.3768640897691158E-2</v>
      </c>
      <c r="M180" s="32">
        <f t="shared" si="32"/>
        <v>6.8030863616890702E-2</v>
      </c>
      <c r="N180" s="33">
        <f t="shared" si="26"/>
        <v>15.24697596304328</v>
      </c>
      <c r="O180" s="59">
        <f>+'CPT C9 &amp; Bearing Capacity'!N180</f>
        <v>133</v>
      </c>
      <c r="P180" s="59">
        <f>+'CPT C9 &amp; Bearing Capacity'!O180</f>
        <v>171.8</v>
      </c>
      <c r="Q180" s="35">
        <f>+'CPT C9 &amp; Bearing Capacity'!K180</f>
        <v>60.349999999999994</v>
      </c>
      <c r="R180" s="34">
        <f>+'CPT C9 &amp; Bearing Capacity'!L180</f>
        <v>0</v>
      </c>
      <c r="S180" s="35">
        <f>+'CPT C9 &amp; Bearing Capacity'!M180</f>
        <v>60.349999999999994</v>
      </c>
      <c r="T180" s="34">
        <f t="shared" si="33"/>
        <v>7.49215204292096</v>
      </c>
      <c r="U180" s="36">
        <f t="shared" si="34"/>
        <v>1437.6742712849514</v>
      </c>
      <c r="V180" s="33">
        <f t="shared" si="35"/>
        <v>557.25000000000011</v>
      </c>
      <c r="W180" s="37">
        <f t="shared" si="27"/>
        <v>0.2121061253939808</v>
      </c>
      <c r="X180" s="37">
        <f t="shared" si="28"/>
        <v>0.54722210724246889</v>
      </c>
    </row>
    <row r="181" spans="5:24" x14ac:dyDescent="0.2">
      <c r="E181" s="28"/>
      <c r="F181" s="28">
        <f>+'CPT C9 &amp; Bearing Capacity'!I181</f>
        <v>3.5700000000000003</v>
      </c>
      <c r="G181" s="29">
        <f>'CPT C9 &amp; Bearing Capacity'!H181</f>
        <v>2.0000000000000018E-2</v>
      </c>
      <c r="H181" s="29">
        <f t="shared" si="24"/>
        <v>3.1128000000000005</v>
      </c>
      <c r="I181" s="31">
        <f t="shared" si="25"/>
        <v>1.6441034328139823</v>
      </c>
      <c r="J181" s="31">
        <f t="shared" si="29"/>
        <v>1.4974892207758108</v>
      </c>
      <c r="K181" s="31">
        <f t="shared" si="30"/>
        <v>-0.14608951311145155</v>
      </c>
      <c r="L181" s="32">
        <f t="shared" si="31"/>
        <v>9.3170489437948076E-2</v>
      </c>
      <c r="M181" s="32">
        <f t="shared" si="32"/>
        <v>6.7456935289442188E-2</v>
      </c>
      <c r="N181" s="33">
        <f t="shared" si="26"/>
        <v>15.149715292080664</v>
      </c>
      <c r="O181" s="59">
        <f>+'CPT C9 &amp; Bearing Capacity'!N181</f>
        <v>133</v>
      </c>
      <c r="P181" s="59">
        <f>+'CPT C9 &amp; Bearing Capacity'!O181</f>
        <v>172</v>
      </c>
      <c r="Q181" s="35">
        <f>+'CPT C9 &amp; Bearing Capacity'!K181</f>
        <v>60.690000000000005</v>
      </c>
      <c r="R181" s="34">
        <f>+'CPT C9 &amp; Bearing Capacity'!L181</f>
        <v>0</v>
      </c>
      <c r="S181" s="35">
        <f>+'CPT C9 &amp; Bearing Capacity'!M181</f>
        <v>60.690000000000005</v>
      </c>
      <c r="T181" s="34">
        <f t="shared" si="33"/>
        <v>7.4816367158980031</v>
      </c>
      <c r="U181" s="36">
        <f t="shared" si="34"/>
        <v>1437.9353669548841</v>
      </c>
      <c r="V181" s="33">
        <f t="shared" si="35"/>
        <v>556.54999999999995</v>
      </c>
      <c r="W181" s="37">
        <f t="shared" si="27"/>
        <v>0.21071482961244956</v>
      </c>
      <c r="X181" s="37">
        <f t="shared" si="28"/>
        <v>0.54441524722237633</v>
      </c>
    </row>
    <row r="182" spans="5:24" x14ac:dyDescent="0.2">
      <c r="E182" s="28"/>
      <c r="F182" s="28">
        <f>+'CPT C9 &amp; Bearing Capacity'!I182</f>
        <v>3.59</v>
      </c>
      <c r="G182" s="29">
        <f>'CPT C9 &amp; Bearing Capacity'!H182</f>
        <v>2.0000000000000018E-2</v>
      </c>
      <c r="H182" s="29">
        <f t="shared" si="24"/>
        <v>3.1328</v>
      </c>
      <c r="I182" s="31">
        <f t="shared" si="25"/>
        <v>1.64363709437651</v>
      </c>
      <c r="J182" s="31">
        <f t="shared" si="29"/>
        <v>1.4979555592132832</v>
      </c>
      <c r="K182" s="31">
        <f t="shared" si="30"/>
        <v>-0.14516677916973569</v>
      </c>
      <c r="L182" s="32">
        <f t="shared" si="31"/>
        <v>9.2579893832072671E-2</v>
      </c>
      <c r="M182" s="32">
        <f t="shared" si="32"/>
        <v>6.6891238266041819E-2</v>
      </c>
      <c r="N182" s="33">
        <f t="shared" si="26"/>
        <v>15.053683218666203</v>
      </c>
      <c r="O182" s="59">
        <f>+'CPT C9 &amp; Bearing Capacity'!N182</f>
        <v>133</v>
      </c>
      <c r="P182" s="59">
        <f>+'CPT C9 &amp; Bearing Capacity'!O182</f>
        <v>172.39999999999998</v>
      </c>
      <c r="Q182" s="35">
        <f>+'CPT C9 &amp; Bearing Capacity'!K182</f>
        <v>61.03</v>
      </c>
      <c r="R182" s="34">
        <f>+'CPT C9 &amp; Bearing Capacity'!L182</f>
        <v>0</v>
      </c>
      <c r="S182" s="35">
        <f>+'CPT C9 &amp; Bearing Capacity'!M182</f>
        <v>61.03</v>
      </c>
      <c r="T182" s="34">
        <f t="shared" si="33"/>
        <v>7.4711947690095304</v>
      </c>
      <c r="U182" s="36">
        <f t="shared" si="34"/>
        <v>1438.1946875176859</v>
      </c>
      <c r="V182" s="33">
        <f t="shared" si="35"/>
        <v>556.84999999999991</v>
      </c>
      <c r="W182" s="37">
        <f t="shared" si="27"/>
        <v>0.20934138262808868</v>
      </c>
      <c r="X182" s="37">
        <f t="shared" si="28"/>
        <v>0.54067282818231899</v>
      </c>
    </row>
    <row r="183" spans="5:24" x14ac:dyDescent="0.2">
      <c r="E183" s="28"/>
      <c r="F183" s="28">
        <f>+'CPT C9 &amp; Bearing Capacity'!I183</f>
        <v>3.6100000000000003</v>
      </c>
      <c r="G183" s="29">
        <f>'CPT C9 &amp; Bearing Capacity'!H183</f>
        <v>2.0000000000000018E-2</v>
      </c>
      <c r="H183" s="29">
        <f t="shared" si="24"/>
        <v>3.1528000000000005</v>
      </c>
      <c r="I183" s="31">
        <f t="shared" si="25"/>
        <v>1.6431766412986168</v>
      </c>
      <c r="J183" s="31">
        <f t="shared" si="29"/>
        <v>1.4984160122911763</v>
      </c>
      <c r="K183" s="31">
        <f t="shared" si="30"/>
        <v>-0.14425556656235877</v>
      </c>
      <c r="L183" s="32">
        <f t="shared" si="31"/>
        <v>9.1996712317095025E-2</v>
      </c>
      <c r="M183" s="32">
        <f t="shared" si="32"/>
        <v>6.6333607083465806E-2</v>
      </c>
      <c r="N183" s="33">
        <f t="shared" si="26"/>
        <v>14.95885669184625</v>
      </c>
      <c r="O183" s="59">
        <f>+'CPT C9 &amp; Bearing Capacity'!N183</f>
        <v>133</v>
      </c>
      <c r="P183" s="59">
        <f>+'CPT C9 &amp; Bearing Capacity'!O183</f>
        <v>173</v>
      </c>
      <c r="Q183" s="35">
        <f>+'CPT C9 &amp; Bearing Capacity'!K183</f>
        <v>61.370000000000005</v>
      </c>
      <c r="R183" s="34">
        <f>+'CPT C9 &amp; Bearing Capacity'!L183</f>
        <v>0</v>
      </c>
      <c r="S183" s="35">
        <f>+'CPT C9 &amp; Bearing Capacity'!M183</f>
        <v>61.370000000000005</v>
      </c>
      <c r="T183" s="34">
        <f t="shared" si="33"/>
        <v>7.4608252856346233</v>
      </c>
      <c r="U183" s="36">
        <f t="shared" si="34"/>
        <v>1438.4522547658908</v>
      </c>
      <c r="V183" s="33">
        <f t="shared" si="35"/>
        <v>558.15</v>
      </c>
      <c r="W183" s="37">
        <f t="shared" si="27"/>
        <v>0.20798544605543171</v>
      </c>
      <c r="X183" s="37">
        <f t="shared" si="28"/>
        <v>0.53601564783109423</v>
      </c>
    </row>
    <row r="184" spans="5:24" x14ac:dyDescent="0.2">
      <c r="E184" s="28"/>
      <c r="F184" s="28">
        <f>+'CPT C9 &amp; Bearing Capacity'!I184</f>
        <v>3.63</v>
      </c>
      <c r="G184" s="29">
        <f>'CPT C9 &amp; Bearing Capacity'!H184</f>
        <v>2.0000000000000018E-2</v>
      </c>
      <c r="H184" s="29">
        <f t="shared" si="24"/>
        <v>3.1728000000000001</v>
      </c>
      <c r="I184" s="31">
        <f t="shared" si="25"/>
        <v>1.6427219630574903</v>
      </c>
      <c r="J184" s="31">
        <f t="shared" si="29"/>
        <v>1.4988706905323028</v>
      </c>
      <c r="K184" s="31">
        <f t="shared" si="30"/>
        <v>-0.14335566200567421</v>
      </c>
      <c r="L184" s="32">
        <f t="shared" si="31"/>
        <v>9.1420806641713995E-2</v>
      </c>
      <c r="M184" s="32">
        <f t="shared" si="32"/>
        <v>6.5783880535024153E-2</v>
      </c>
      <c r="N184" s="33">
        <f t="shared" si="26"/>
        <v>14.865213231671806</v>
      </c>
      <c r="O184" s="59">
        <f>+'CPT C9 &amp; Bearing Capacity'!N184</f>
        <v>133</v>
      </c>
      <c r="P184" s="59">
        <f>+'CPT C9 &amp; Bearing Capacity'!O184</f>
        <v>173.4</v>
      </c>
      <c r="Q184" s="35">
        <f>+'CPT C9 &amp; Bearing Capacity'!K184</f>
        <v>61.71</v>
      </c>
      <c r="R184" s="34">
        <f>+'CPT C9 &amp; Bearing Capacity'!L184</f>
        <v>0</v>
      </c>
      <c r="S184" s="35">
        <f>+'CPT C9 &amp; Bearing Capacity'!M184</f>
        <v>61.71</v>
      </c>
      <c r="T184" s="34">
        <f t="shared" si="33"/>
        <v>7.4505273655998003</v>
      </c>
      <c r="U184" s="36">
        <f t="shared" si="34"/>
        <v>1438.7080901061549</v>
      </c>
      <c r="V184" s="33">
        <f t="shared" si="35"/>
        <v>558.45000000000005</v>
      </c>
      <c r="W184" s="37">
        <f t="shared" si="27"/>
        <v>0.2066466899560562</v>
      </c>
      <c r="X184" s="37">
        <f t="shared" si="28"/>
        <v>0.53237400775975707</v>
      </c>
    </row>
    <row r="185" spans="5:24" x14ac:dyDescent="0.2">
      <c r="E185" s="28"/>
      <c r="F185" s="28">
        <f>+'CPT C9 &amp; Bearing Capacity'!I185</f>
        <v>3.6500000000000004</v>
      </c>
      <c r="G185" s="29">
        <f>'CPT C9 &amp; Bearing Capacity'!H185</f>
        <v>2.0000000000000018E-2</v>
      </c>
      <c r="H185" s="29">
        <f t="shared" si="24"/>
        <v>3.1928000000000005</v>
      </c>
      <c r="I185" s="31">
        <f t="shared" si="25"/>
        <v>1.6422729518757613</v>
      </c>
      <c r="J185" s="31">
        <f t="shared" si="29"/>
        <v>1.4993197017140318</v>
      </c>
      <c r="K185" s="31">
        <f t="shared" si="30"/>
        <v>-0.1424668574191065</v>
      </c>
      <c r="L185" s="32">
        <f t="shared" si="31"/>
        <v>9.0852041958621177E-2</v>
      </c>
      <c r="M185" s="32">
        <f t="shared" si="32"/>
        <v>6.5241901537687497E-2</v>
      </c>
      <c r="N185" s="33">
        <f t="shared" si="26"/>
        <v>14.772730911690163</v>
      </c>
      <c r="O185" s="59">
        <f>+'CPT C9 &amp; Bearing Capacity'!N185</f>
        <v>133</v>
      </c>
      <c r="P185" s="59">
        <f>+'CPT C9 &amp; Bearing Capacity'!O185</f>
        <v>173.8</v>
      </c>
      <c r="Q185" s="35">
        <f>+'CPT C9 &amp; Bearing Capacity'!K185</f>
        <v>62.050000000000004</v>
      </c>
      <c r="R185" s="34">
        <f>+'CPT C9 &amp; Bearing Capacity'!L185</f>
        <v>0</v>
      </c>
      <c r="S185" s="35">
        <f>+'CPT C9 &amp; Bearing Capacity'!M185</f>
        <v>62.050000000000004</v>
      </c>
      <c r="T185" s="34">
        <f t="shared" si="33"/>
        <v>7.4403001247952103</v>
      </c>
      <c r="U185" s="36">
        <f t="shared" si="34"/>
        <v>1438.9622145681731</v>
      </c>
      <c r="V185" s="33">
        <f t="shared" si="35"/>
        <v>558.75</v>
      </c>
      <c r="W185" s="37">
        <f t="shared" si="27"/>
        <v>0.20532479257800962</v>
      </c>
      <c r="X185" s="37">
        <f t="shared" si="28"/>
        <v>0.52877784023946939</v>
      </c>
    </row>
    <row r="186" spans="5:24" x14ac:dyDescent="0.2">
      <c r="E186" s="28"/>
      <c r="F186" s="28">
        <f>+'CPT C9 &amp; Bearing Capacity'!I186</f>
        <v>3.67</v>
      </c>
      <c r="G186" s="29">
        <f>'CPT C9 &amp; Bearing Capacity'!H186</f>
        <v>2.0000000000000018E-2</v>
      </c>
      <c r="H186" s="29">
        <f t="shared" si="24"/>
        <v>3.2128000000000001</v>
      </c>
      <c r="I186" s="31">
        <f t="shared" si="25"/>
        <v>1.6418295026369285</v>
      </c>
      <c r="J186" s="31">
        <f t="shared" si="29"/>
        <v>1.4997631509528646</v>
      </c>
      <c r="K186" s="31">
        <f t="shared" si="30"/>
        <v>-0.14158894976836026</v>
      </c>
      <c r="L186" s="32">
        <f t="shared" si="31"/>
        <v>9.0290286720749957E-2</v>
      </c>
      <c r="M186" s="32">
        <f t="shared" si="32"/>
        <v>6.4707517004076953E-2</v>
      </c>
      <c r="N186" s="33">
        <f t="shared" si="26"/>
        <v>14.68138834207479</v>
      </c>
      <c r="O186" s="59">
        <f>+'CPT C9 &amp; Bearing Capacity'!N186</f>
        <v>133</v>
      </c>
      <c r="P186" s="59">
        <f>+'CPT C9 &amp; Bearing Capacity'!O186</f>
        <v>174.39999999999998</v>
      </c>
      <c r="Q186" s="35">
        <f>+'CPT C9 &amp; Bearing Capacity'!K186</f>
        <v>62.39</v>
      </c>
      <c r="R186" s="34">
        <f>+'CPT C9 &amp; Bearing Capacity'!L186</f>
        <v>0</v>
      </c>
      <c r="S186" s="35">
        <f>+'CPT C9 &amp; Bearing Capacity'!M186</f>
        <v>62.39</v>
      </c>
      <c r="T186" s="34">
        <f t="shared" si="33"/>
        <v>7.4301426948018072</v>
      </c>
      <c r="U186" s="36">
        <f t="shared" si="34"/>
        <v>1439.2146488133251</v>
      </c>
      <c r="V186" s="33">
        <f t="shared" si="35"/>
        <v>560.04999999999984</v>
      </c>
      <c r="W186" s="37">
        <f t="shared" si="27"/>
        <v>0.20401944010478271</v>
      </c>
      <c r="X186" s="37">
        <f t="shared" si="28"/>
        <v>0.52428848645923787</v>
      </c>
    </row>
    <row r="187" spans="5:24" x14ac:dyDescent="0.2">
      <c r="E187" s="28"/>
      <c r="F187" s="28">
        <f>+'CPT C9 &amp; Bearing Capacity'!I187</f>
        <v>3.6900000000000004</v>
      </c>
      <c r="G187" s="29">
        <f>'CPT C9 &amp; Bearing Capacity'!H187</f>
        <v>2.0000000000000018E-2</v>
      </c>
      <c r="H187" s="29">
        <f t="shared" si="24"/>
        <v>3.2328000000000006</v>
      </c>
      <c r="I187" s="31">
        <f t="shared" si="25"/>
        <v>1.6413915128038838</v>
      </c>
      <c r="J187" s="31">
        <f t="shared" si="29"/>
        <v>1.5002011407859093</v>
      </c>
      <c r="K187" s="31">
        <f t="shared" si="30"/>
        <v>-0.14072174091422984</v>
      </c>
      <c r="L187" s="32">
        <f t="shared" si="31"/>
        <v>8.973541258128194E-2</v>
      </c>
      <c r="M187" s="32">
        <f t="shared" si="32"/>
        <v>6.4180577719106569E-2</v>
      </c>
      <c r="N187" s="33">
        <f t="shared" si="26"/>
        <v>14.591164653366176</v>
      </c>
      <c r="O187" s="59">
        <f>+'CPT C9 &amp; Bearing Capacity'!N187</f>
        <v>133</v>
      </c>
      <c r="P187" s="59">
        <f>+'CPT C9 &amp; Bearing Capacity'!O187</f>
        <v>174.6</v>
      </c>
      <c r="Q187" s="35">
        <f>+'CPT C9 &amp; Bearing Capacity'!K187</f>
        <v>62.730000000000004</v>
      </c>
      <c r="R187" s="34">
        <f>+'CPT C9 &amp; Bearing Capacity'!L187</f>
        <v>0</v>
      </c>
      <c r="S187" s="35">
        <f>+'CPT C9 &amp; Bearing Capacity'!M187</f>
        <v>62.730000000000004</v>
      </c>
      <c r="T187" s="34">
        <f t="shared" si="33"/>
        <v>7.4200542225291803</v>
      </c>
      <c r="U187" s="36">
        <f t="shared" si="34"/>
        <v>1439.4654131430898</v>
      </c>
      <c r="V187" s="33">
        <f t="shared" si="35"/>
        <v>559.34999999999991</v>
      </c>
      <c r="W187" s="37">
        <f t="shared" si="27"/>
        <v>0.20273032641341773</v>
      </c>
      <c r="X187" s="37">
        <f t="shared" si="28"/>
        <v>0.52171858955452555</v>
      </c>
    </row>
    <row r="188" spans="5:24" x14ac:dyDescent="0.2">
      <c r="E188" s="28"/>
      <c r="F188" s="28">
        <f>+'CPT C9 &amp; Bearing Capacity'!I188</f>
        <v>3.71</v>
      </c>
      <c r="G188" s="29">
        <f>'CPT C9 &amp; Bearing Capacity'!H188</f>
        <v>2.0000000000000018E-2</v>
      </c>
      <c r="H188" s="29">
        <f t="shared" si="24"/>
        <v>3.2528000000000001</v>
      </c>
      <c r="I188" s="31">
        <f t="shared" si="25"/>
        <v>1.6409588823404071</v>
      </c>
      <c r="J188" s="31">
        <f t="shared" si="29"/>
        <v>1.500633771249386</v>
      </c>
      <c r="K188" s="31">
        <f t="shared" si="30"/>
        <v>-0.13986503746678094</v>
      </c>
      <c r="L188" s="32">
        <f t="shared" si="31"/>
        <v>8.9187294297253361E-2</v>
      </c>
      <c r="M188" s="32">
        <f t="shared" si="32"/>
        <v>6.3660938221090979E-2</v>
      </c>
      <c r="N188" s="33">
        <f t="shared" si="26"/>
        <v>14.502039480798018</v>
      </c>
      <c r="O188" s="59">
        <f>+'CPT C9 &amp; Bearing Capacity'!N188</f>
        <v>123.5</v>
      </c>
      <c r="P188" s="59">
        <f>+'CPT C9 &amp; Bearing Capacity'!O188</f>
        <v>165.1</v>
      </c>
      <c r="Q188" s="35">
        <f>+'CPT C9 &amp; Bearing Capacity'!K188</f>
        <v>63.07</v>
      </c>
      <c r="R188" s="34">
        <f>+'CPT C9 &amp; Bearing Capacity'!L188</f>
        <v>0</v>
      </c>
      <c r="S188" s="35">
        <f>+'CPT C9 &amp; Bearing Capacity'!M188</f>
        <v>63.07</v>
      </c>
      <c r="T188" s="34">
        <f t="shared" si="33"/>
        <v>7.1404873052136502</v>
      </c>
      <c r="U188" s="36">
        <f t="shared" si="34"/>
        <v>1343.1153199208359</v>
      </c>
      <c r="V188" s="33">
        <f t="shared" si="35"/>
        <v>510.15</v>
      </c>
      <c r="W188" s="37">
        <f t="shared" si="27"/>
        <v>0.21594630432259221</v>
      </c>
      <c r="X188" s="37">
        <f t="shared" si="28"/>
        <v>0.56854021290985124</v>
      </c>
    </row>
    <row r="189" spans="5:24" x14ac:dyDescent="0.2">
      <c r="E189" s="28"/>
      <c r="F189" s="28">
        <f>+'CPT C9 &amp; Bearing Capacity'!I189</f>
        <v>3.7300000000000004</v>
      </c>
      <c r="G189" s="29">
        <f>'CPT C9 &amp; Bearing Capacity'!H189</f>
        <v>2.0000000000000018E-2</v>
      </c>
      <c r="H189" s="29">
        <f t="shared" si="24"/>
        <v>3.2728000000000006</v>
      </c>
      <c r="I189" s="31">
        <f t="shared" si="25"/>
        <v>1.6405315136355079</v>
      </c>
      <c r="J189" s="31">
        <f t="shared" si="29"/>
        <v>1.5010611399542853</v>
      </c>
      <c r="K189" s="31">
        <f t="shared" si="30"/>
        <v>-0.13901865064468288</v>
      </c>
      <c r="L189" s="32">
        <f t="shared" si="31"/>
        <v>8.8645809636613893E-2</v>
      </c>
      <c r="M189" s="32">
        <f t="shared" si="32"/>
        <v>6.3148456687131094E-2</v>
      </c>
      <c r="N189" s="33">
        <f t="shared" si="26"/>
        <v>14.413992949184806</v>
      </c>
      <c r="O189" s="59">
        <f>+'CPT C9 &amp; Bearing Capacity'!N189</f>
        <v>114</v>
      </c>
      <c r="P189" s="59">
        <f>+'CPT C9 &amp; Bearing Capacity'!O189</f>
        <v>155.6</v>
      </c>
      <c r="Q189" s="35">
        <f>+'CPT C9 &amp; Bearing Capacity'!K189</f>
        <v>63.410000000000011</v>
      </c>
      <c r="R189" s="34">
        <f>+'CPT C9 &amp; Bearing Capacity'!L189</f>
        <v>0</v>
      </c>
      <c r="S189" s="35">
        <f>+'CPT C9 &amp; Bearing Capacity'!M189</f>
        <v>63.410000000000011</v>
      </c>
      <c r="T189" s="34">
        <f t="shared" si="33"/>
        <v>6.8511435569186361</v>
      </c>
      <c r="U189" s="36">
        <f t="shared" si="34"/>
        <v>1246.0092736756976</v>
      </c>
      <c r="V189" s="33">
        <f t="shared" si="35"/>
        <v>460.94999999999993</v>
      </c>
      <c r="W189" s="37">
        <f t="shared" si="27"/>
        <v>0.23136253082071986</v>
      </c>
      <c r="X189" s="37">
        <f t="shared" si="28"/>
        <v>0.62540375091375722</v>
      </c>
    </row>
    <row r="190" spans="5:24" x14ac:dyDescent="0.2">
      <c r="E190" s="28"/>
      <c r="F190" s="28">
        <f>+'CPT C9 &amp; Bearing Capacity'!I190</f>
        <v>3.75</v>
      </c>
      <c r="G190" s="29">
        <f>'CPT C9 &amp; Bearing Capacity'!H190</f>
        <v>1.9999999999999574E-2</v>
      </c>
      <c r="H190" s="29">
        <f t="shared" si="24"/>
        <v>3.2928000000000002</v>
      </c>
      <c r="I190" s="31">
        <f t="shared" si="25"/>
        <v>1.6401093114304912</v>
      </c>
      <c r="J190" s="31">
        <f t="shared" si="29"/>
        <v>1.5014833421593019</v>
      </c>
      <c r="K190" s="31">
        <f t="shared" si="30"/>
        <v>-0.1381823961394831</v>
      </c>
      <c r="L190" s="32">
        <f t="shared" si="31"/>
        <v>8.8110839288592285E-2</v>
      </c>
      <c r="M190" s="32">
        <f t="shared" si="32"/>
        <v>6.2642994822602271E-2</v>
      </c>
      <c r="N190" s="33">
        <f t="shared" si="26"/>
        <v>14.327005658347073</v>
      </c>
      <c r="O190" s="59">
        <f>+'CPT C9 &amp; Bearing Capacity'!N190</f>
        <v>123.5</v>
      </c>
      <c r="P190" s="59">
        <f>+'CPT C9 &amp; Bearing Capacity'!O190</f>
        <v>164.89999999999998</v>
      </c>
      <c r="Q190" s="35">
        <f>+'CPT C9 &amp; Bearing Capacity'!K190</f>
        <v>63.75</v>
      </c>
      <c r="R190" s="34">
        <f>+'CPT C9 &amp; Bearing Capacity'!L190</f>
        <v>0</v>
      </c>
      <c r="S190" s="35">
        <f>+'CPT C9 &amp; Bearing Capacity'!M190</f>
        <v>63.75</v>
      </c>
      <c r="T190" s="34">
        <f t="shared" si="33"/>
        <v>7.1213693631149422</v>
      </c>
      <c r="U190" s="36">
        <f t="shared" si="34"/>
        <v>1343.5588295885454</v>
      </c>
      <c r="V190" s="33">
        <f t="shared" si="35"/>
        <v>505.74999999999989</v>
      </c>
      <c r="W190" s="37">
        <f t="shared" si="27"/>
        <v>0.21326949505790235</v>
      </c>
      <c r="X190" s="37">
        <f t="shared" si="28"/>
        <v>0.56656473191682721</v>
      </c>
    </row>
    <row r="191" spans="5:24" x14ac:dyDescent="0.2">
      <c r="E191" s="28"/>
      <c r="F191" s="28">
        <f>+'CPT C9 &amp; Bearing Capacity'!I191</f>
        <v>3.7699999999999996</v>
      </c>
      <c r="G191" s="29">
        <f>'CPT C9 &amp; Bearing Capacity'!H191</f>
        <v>2.0000000000000018E-2</v>
      </c>
      <c r="H191" s="29">
        <f t="shared" si="24"/>
        <v>3.3127999999999997</v>
      </c>
      <c r="I191" s="31">
        <f t="shared" si="25"/>
        <v>1.6396921827486364</v>
      </c>
      <c r="J191" s="31">
        <f t="shared" si="29"/>
        <v>1.5019004708411567</v>
      </c>
      <c r="K191" s="31">
        <f t="shared" si="30"/>
        <v>-0.13735609398462226</v>
      </c>
      <c r="L191" s="32">
        <f t="shared" si="31"/>
        <v>8.7582266777234671E-2</v>
      </c>
      <c r="M191" s="32">
        <f t="shared" si="32"/>
        <v>6.2144417754578685E-2</v>
      </c>
      <c r="N191" s="33">
        <f t="shared" si="26"/>
        <v>14.24105866905256</v>
      </c>
      <c r="O191" s="59">
        <f>+'CPT C9 &amp; Bearing Capacity'!N191</f>
        <v>123.5</v>
      </c>
      <c r="P191" s="59">
        <f>+'CPT C9 &amp; Bearing Capacity'!O191</f>
        <v>164.5</v>
      </c>
      <c r="Q191" s="35">
        <f>+'CPT C9 &amp; Bearing Capacity'!K191</f>
        <v>64.089999999999989</v>
      </c>
      <c r="R191" s="34">
        <f>+'CPT C9 &amp; Bearing Capacity'!L191</f>
        <v>0</v>
      </c>
      <c r="S191" s="35">
        <f>+'CPT C9 &amp; Bearing Capacity'!M191</f>
        <v>64.089999999999989</v>
      </c>
      <c r="T191" s="34">
        <f t="shared" si="33"/>
        <v>7.1119057284386358</v>
      </c>
      <c r="U191" s="36">
        <f t="shared" si="34"/>
        <v>1343.7784269388246</v>
      </c>
      <c r="V191" s="33">
        <f t="shared" si="35"/>
        <v>502.05000000000007</v>
      </c>
      <c r="W191" s="37">
        <f t="shared" si="27"/>
        <v>0.21195545907808944</v>
      </c>
      <c r="X191" s="37">
        <f t="shared" si="28"/>
        <v>0.5673163497282171</v>
      </c>
    </row>
    <row r="192" spans="5:24" x14ac:dyDescent="0.2">
      <c r="E192" s="28"/>
      <c r="F192" s="28">
        <f>+'CPT C9 &amp; Bearing Capacity'!I192</f>
        <v>3.79</v>
      </c>
      <c r="G192" s="29">
        <f>'CPT C9 &amp; Bearing Capacity'!H192</f>
        <v>2.0000000000000018E-2</v>
      </c>
      <c r="H192" s="29">
        <f t="shared" si="24"/>
        <v>3.3328000000000002</v>
      </c>
      <c r="I192" s="31">
        <f t="shared" si="25"/>
        <v>1.6392800368273797</v>
      </c>
      <c r="J192" s="31">
        <f t="shared" si="29"/>
        <v>1.5023126167624135</v>
      </c>
      <c r="K192" s="31">
        <f t="shared" si="30"/>
        <v>-0.13653956842900017</v>
      </c>
      <c r="L192" s="32">
        <f t="shared" si="31"/>
        <v>8.7059978377985792E-2</v>
      </c>
      <c r="M192" s="32">
        <f t="shared" si="32"/>
        <v>6.1652593929028998E-2</v>
      </c>
      <c r="N192" s="33">
        <f t="shared" si="26"/>
        <v>14.156133489452136</v>
      </c>
      <c r="O192" s="59">
        <f>+'CPT C9 &amp; Bearing Capacity'!N192</f>
        <v>114</v>
      </c>
      <c r="P192" s="59">
        <f>+'CPT C9 &amp; Bearing Capacity'!O192</f>
        <v>154.80000000000001</v>
      </c>
      <c r="Q192" s="35">
        <f>+'CPT C9 &amp; Bearing Capacity'!K192</f>
        <v>64.430000000000007</v>
      </c>
      <c r="R192" s="34">
        <f>+'CPT C9 &amp; Bearing Capacity'!L192</f>
        <v>0</v>
      </c>
      <c r="S192" s="35">
        <f>+'CPT C9 &amp; Bearing Capacity'!M192</f>
        <v>64.430000000000007</v>
      </c>
      <c r="T192" s="34">
        <f t="shared" si="33"/>
        <v>6.823865735078301</v>
      </c>
      <c r="U192" s="36">
        <f t="shared" si="34"/>
        <v>1246.596371148785</v>
      </c>
      <c r="V192" s="33">
        <f t="shared" si="35"/>
        <v>451.85</v>
      </c>
      <c r="W192" s="37">
        <f t="shared" si="27"/>
        <v>0.22711655219093482</v>
      </c>
      <c r="X192" s="37">
        <f t="shared" si="28"/>
        <v>0.62658552570331516</v>
      </c>
    </row>
    <row r="193" spans="5:24" x14ac:dyDescent="0.2">
      <c r="E193" s="28"/>
      <c r="F193" s="28">
        <f>+'CPT C9 &amp; Bearing Capacity'!I193</f>
        <v>3.8099999999999996</v>
      </c>
      <c r="G193" s="29">
        <f>'CPT C9 &amp; Bearing Capacity'!H193</f>
        <v>2.0000000000000018E-2</v>
      </c>
      <c r="H193" s="29">
        <f t="shared" si="24"/>
        <v>3.3527999999999998</v>
      </c>
      <c r="I193" s="31">
        <f t="shared" si="25"/>
        <v>1.6388727850528959</v>
      </c>
      <c r="J193" s="31">
        <f t="shared" si="29"/>
        <v>1.5027198685368972</v>
      </c>
      <c r="K193" s="31">
        <f t="shared" si="30"/>
        <v>-0.13573264781491007</v>
      </c>
      <c r="L193" s="32">
        <f t="shared" si="31"/>
        <v>8.6543863037187266E-2</v>
      </c>
      <c r="M193" s="32">
        <f t="shared" si="32"/>
        <v>6.1167395011638148E-2</v>
      </c>
      <c r="N193" s="33">
        <f t="shared" si="26"/>
        <v>14.07221206199006</v>
      </c>
      <c r="O193" s="59">
        <f>+'CPT C9 &amp; Bearing Capacity'!N193</f>
        <v>123.5</v>
      </c>
      <c r="P193" s="59">
        <f>+'CPT C9 &amp; Bearing Capacity'!O193</f>
        <v>164.3</v>
      </c>
      <c r="Q193" s="35">
        <f>+'CPT C9 &amp; Bearing Capacity'!K193</f>
        <v>64.77</v>
      </c>
      <c r="R193" s="34">
        <f>+'CPT C9 &amp; Bearing Capacity'!L193</f>
        <v>0</v>
      </c>
      <c r="S193" s="35">
        <f>+'CPT C9 &amp; Bearing Capacity'!M193</f>
        <v>64.77</v>
      </c>
      <c r="T193" s="34">
        <f t="shared" si="33"/>
        <v>7.0931653660210507</v>
      </c>
      <c r="U193" s="36">
        <f t="shared" si="34"/>
        <v>1344.2133905046803</v>
      </c>
      <c r="V193" s="33">
        <f t="shared" si="35"/>
        <v>497.65000000000009</v>
      </c>
      <c r="W193" s="37">
        <f t="shared" si="27"/>
        <v>0.20937467460738071</v>
      </c>
      <c r="X193" s="37">
        <f t="shared" si="28"/>
        <v>0.56554655127057452</v>
      </c>
    </row>
    <row r="194" spans="5:24" x14ac:dyDescent="0.2">
      <c r="E194" s="28"/>
      <c r="F194" s="28">
        <f>+'CPT C9 &amp; Bearing Capacity'!I194</f>
        <v>3.83</v>
      </c>
      <c r="G194" s="29">
        <f>'CPT C9 &amp; Bearing Capacity'!H194</f>
        <v>2.0000000000000018E-2</v>
      </c>
      <c r="H194" s="29">
        <f t="shared" si="24"/>
        <v>3.3728000000000002</v>
      </c>
      <c r="I194" s="31">
        <f t="shared" si="25"/>
        <v>1.6384703408969838</v>
      </c>
      <c r="J194" s="31">
        <f t="shared" si="29"/>
        <v>1.5031223126928093</v>
      </c>
      <c r="K194" s="31">
        <f t="shared" si="30"/>
        <v>-0.1349351644601666</v>
      </c>
      <c r="L194" s="32">
        <f t="shared" si="31"/>
        <v>8.6033812294378023E-2</v>
      </c>
      <c r="M194" s="32">
        <f t="shared" si="32"/>
        <v>6.0688695792099012E-2</v>
      </c>
      <c r="N194" s="33">
        <f t="shared" si="26"/>
        <v>13.989276750769863</v>
      </c>
      <c r="O194" s="59">
        <f>+'CPT C9 &amp; Bearing Capacity'!N194</f>
        <v>133</v>
      </c>
      <c r="P194" s="59">
        <f>+'CPT C9 &amp; Bearing Capacity'!O194</f>
        <v>173.60000000000002</v>
      </c>
      <c r="Q194" s="35">
        <f>+'CPT C9 &amp; Bearing Capacity'!K194</f>
        <v>65.11</v>
      </c>
      <c r="R194" s="34">
        <f>+'CPT C9 &amp; Bearing Capacity'!L194</f>
        <v>0</v>
      </c>
      <c r="S194" s="35">
        <f>+'CPT C9 &amp; Bearing Capacity'!M194</f>
        <v>65.11</v>
      </c>
      <c r="T194" s="34">
        <f t="shared" si="33"/>
        <v>7.3512971341167566</v>
      </c>
      <c r="U194" s="36">
        <f t="shared" si="34"/>
        <v>1441.1756392382742</v>
      </c>
      <c r="V194" s="33">
        <f t="shared" si="35"/>
        <v>542.45000000000016</v>
      </c>
      <c r="W194" s="37">
        <f t="shared" si="27"/>
        <v>0.19413701383634038</v>
      </c>
      <c r="X194" s="37">
        <f t="shared" si="28"/>
        <v>0.51578124253921542</v>
      </c>
    </row>
    <row r="195" spans="5:24" x14ac:dyDescent="0.2">
      <c r="E195" s="28"/>
      <c r="F195" s="28">
        <f>+'CPT C9 &amp; Bearing Capacity'!I195</f>
        <v>3.8499999999999996</v>
      </c>
      <c r="G195" s="29">
        <f>'CPT C9 &amp; Bearing Capacity'!H195</f>
        <v>2.0000000000000018E-2</v>
      </c>
      <c r="H195" s="29">
        <f t="shared" ref="H195:H258" si="36">IF(F195&lt;$B$4,0,F195-$B$4)</f>
        <v>3.3927999999999998</v>
      </c>
      <c r="I195" s="31">
        <f t="shared" ref="I195:I258" si="37">IF($D$2&lt;$B$2/2, PI()+ATAN(H195/($D$2-$B$2/2)),ATAN(H195/($D$2-$B$2/2)))</f>
        <v>1.6380726198561593</v>
      </c>
      <c r="J195" s="31">
        <f t="shared" si="29"/>
        <v>1.5035200337336339</v>
      </c>
      <c r="K195" s="31">
        <f t="shared" si="30"/>
        <v>-0.13414695454426195</v>
      </c>
      <c r="L195" s="32">
        <f t="shared" si="31"/>
        <v>8.5529720207281917E-2</v>
      </c>
      <c r="M195" s="32">
        <f t="shared" si="32"/>
        <v>6.0216374091746516E-2</v>
      </c>
      <c r="N195" s="33">
        <f t="shared" ref="N195:N258" si="38">+$D$4*L195</f>
        <v>13.90731032935718</v>
      </c>
      <c r="O195" s="59">
        <f>+'CPT C9 &amp; Bearing Capacity'!N195</f>
        <v>133</v>
      </c>
      <c r="P195" s="59">
        <f>+'CPT C9 &amp; Bearing Capacity'!O195</f>
        <v>173.4</v>
      </c>
      <c r="Q195" s="35">
        <f>+'CPT C9 &amp; Bearing Capacity'!K195</f>
        <v>65.449999999999989</v>
      </c>
      <c r="R195" s="34">
        <f>+'CPT C9 &amp; Bearing Capacity'!L195</f>
        <v>0</v>
      </c>
      <c r="S195" s="35">
        <f>+'CPT C9 &amp; Bearing Capacity'!M195</f>
        <v>65.449999999999989</v>
      </c>
      <c r="T195" s="34">
        <f t="shared" si="33"/>
        <v>7.3417313400979261</v>
      </c>
      <c r="U195" s="36">
        <f t="shared" si="34"/>
        <v>1441.4137345049339</v>
      </c>
      <c r="V195" s="33">
        <f t="shared" si="35"/>
        <v>539.75000000000011</v>
      </c>
      <c r="W195" s="37">
        <f t="shared" ref="W195:W258" si="39">IF(F195&lt;$B$4,0,N195/U195*G195*1000)</f>
        <v>0.19296763998344693</v>
      </c>
      <c r="X195" s="37">
        <f t="shared" ref="X195:X258" si="40">IF(F195&lt;$B$4,0,N195/V195*G195*1000)</f>
        <v>0.5153241437464452</v>
      </c>
    </row>
    <row r="196" spans="5:24" x14ac:dyDescent="0.2">
      <c r="E196" s="28"/>
      <c r="F196" s="28">
        <f>+'CPT C9 &amp; Bearing Capacity'!I196</f>
        <v>3.87</v>
      </c>
      <c r="G196" s="29">
        <f>'CPT C9 &amp; Bearing Capacity'!H196</f>
        <v>2.0000000000000018E-2</v>
      </c>
      <c r="H196" s="29">
        <f t="shared" si="36"/>
        <v>3.4128000000000003</v>
      </c>
      <c r="I196" s="31">
        <f t="shared" si="37"/>
        <v>1.6376795393928658</v>
      </c>
      <c r="J196" s="31">
        <f t="shared" ref="J196:J259" si="41">ATAN(H196/($D$2+$B$2/2))</f>
        <v>1.5039131141969273</v>
      </c>
      <c r="K196" s="31">
        <f t="shared" ref="K196:K259" si="42">$B$2*H196*($D$2^2-H196^2-$B$2^2/4)/(($D$2^2+H196^2-$B$2^2/4)^2+$B$2^2*H196^2)</f>
        <v>-0.13336785799839102</v>
      </c>
      <c r="L196" s="32">
        <f t="shared" ref="L196:L259" si="43">1/PI()*(I196-J196-K196)</f>
        <v>8.5031483279375542E-2</v>
      </c>
      <c r="M196" s="32">
        <f t="shared" ref="M196:M259" si="44">IF(H196=0,1,1-(1/(1+($B$2/2/H196)^1.38))^2.6)</f>
        <v>5.9750310674388851E-2</v>
      </c>
      <c r="N196" s="33">
        <f t="shared" si="38"/>
        <v>13.826295969002128</v>
      </c>
      <c r="O196" s="59">
        <f>+'CPT C9 &amp; Bearing Capacity'!N196</f>
        <v>133</v>
      </c>
      <c r="P196" s="59">
        <f>+'CPT C9 &amp; Bearing Capacity'!O196</f>
        <v>173.4</v>
      </c>
      <c r="Q196" s="35">
        <f>+'CPT C9 &amp; Bearing Capacity'!K196</f>
        <v>65.790000000000006</v>
      </c>
      <c r="R196" s="34">
        <f>+'CPT C9 &amp; Bearing Capacity'!L196</f>
        <v>0</v>
      </c>
      <c r="S196" s="35">
        <f>+'CPT C9 &amp; Bearing Capacity'!M196</f>
        <v>65.790000000000006</v>
      </c>
      <c r="T196" s="34">
        <f t="shared" ref="T196:T259" si="45">100*SQRT(O196/(305*SQRT(100*S196)))</f>
        <v>7.3322274608376929</v>
      </c>
      <c r="U196" s="36">
        <f t="shared" ref="U196:U259" si="46">+O196*10^(1.09-0.0075*T196)</f>
        <v>1441.6503276504818</v>
      </c>
      <c r="V196" s="33">
        <f t="shared" ref="V196:V259" si="47">5*(P196-Q196)</f>
        <v>538.04999999999995</v>
      </c>
      <c r="W196" s="37">
        <f t="shared" si="39"/>
        <v>0.19181206016212596</v>
      </c>
      <c r="X196" s="37">
        <f t="shared" si="40"/>
        <v>0.51394093370512561</v>
      </c>
    </row>
    <row r="197" spans="5:24" x14ac:dyDescent="0.2">
      <c r="E197" s="28"/>
      <c r="F197" s="28">
        <f>+'CPT C9 &amp; Bearing Capacity'!I197</f>
        <v>3.8899999999999997</v>
      </c>
      <c r="G197" s="29">
        <f>'CPT C9 &amp; Bearing Capacity'!H197</f>
        <v>2.0000000000000018E-2</v>
      </c>
      <c r="H197" s="29">
        <f t="shared" si="36"/>
        <v>3.4327999999999999</v>
      </c>
      <c r="I197" s="31">
        <f t="shared" si="37"/>
        <v>1.6372910188787222</v>
      </c>
      <c r="J197" s="31">
        <f t="shared" si="41"/>
        <v>1.5043016347110709</v>
      </c>
      <c r="K197" s="31">
        <f t="shared" si="42"/>
        <v>-0.13259771839919421</v>
      </c>
      <c r="L197" s="32">
        <f t="shared" si="43"/>
        <v>8.4539000389935323E-2</v>
      </c>
      <c r="M197" s="32">
        <f t="shared" si="44"/>
        <v>5.9290389160221446E-2</v>
      </c>
      <c r="N197" s="33">
        <f t="shared" si="38"/>
        <v>13.746217227264815</v>
      </c>
      <c r="O197" s="59">
        <f>+'CPT C9 &amp; Bearing Capacity'!N197</f>
        <v>133</v>
      </c>
      <c r="P197" s="59">
        <f>+'CPT C9 &amp; Bearing Capacity'!O197</f>
        <v>173.60000000000002</v>
      </c>
      <c r="Q197" s="35">
        <f>+'CPT C9 &amp; Bearing Capacity'!K197</f>
        <v>66.13</v>
      </c>
      <c r="R197" s="34">
        <f>+'CPT C9 &amp; Bearing Capacity'!L197</f>
        <v>0</v>
      </c>
      <c r="S197" s="35">
        <f>+'CPT C9 &amp; Bearing Capacity'!M197</f>
        <v>66.13</v>
      </c>
      <c r="T197" s="34">
        <f t="shared" si="45"/>
        <v>7.3227847787110081</v>
      </c>
      <c r="U197" s="36">
        <f t="shared" si="46"/>
        <v>1441.8854357915827</v>
      </c>
      <c r="V197" s="33">
        <f t="shared" si="47"/>
        <v>537.35000000000014</v>
      </c>
      <c r="W197" s="37">
        <f t="shared" si="39"/>
        <v>0.19067003363853624</v>
      </c>
      <c r="X197" s="37">
        <f t="shared" si="40"/>
        <v>0.5116299330888554</v>
      </c>
    </row>
    <row r="198" spans="5:24" x14ac:dyDescent="0.2">
      <c r="E198" s="28"/>
      <c r="F198" s="28">
        <f>+'CPT C9 &amp; Bearing Capacity'!I198</f>
        <v>3.91</v>
      </c>
      <c r="G198" s="29">
        <f>'CPT C9 &amp; Bearing Capacity'!H198</f>
        <v>2.0000000000000018E-2</v>
      </c>
      <c r="H198" s="29">
        <f t="shared" si="36"/>
        <v>3.4528000000000003</v>
      </c>
      <c r="I198" s="31">
        <f t="shared" si="37"/>
        <v>1.6369069795397169</v>
      </c>
      <c r="J198" s="31">
        <f t="shared" si="41"/>
        <v>1.5046856740500762</v>
      </c>
      <c r="K198" s="31">
        <f t="shared" si="42"/>
        <v>-0.13183638286607233</v>
      </c>
      <c r="L198" s="32">
        <f t="shared" si="43"/>
        <v>8.4052172726461871E-2</v>
      </c>
      <c r="M198" s="32">
        <f t="shared" si="44"/>
        <v>5.8836495942689249E-2</v>
      </c>
      <c r="N198" s="33">
        <f t="shared" si="38"/>
        <v>13.667058037027399</v>
      </c>
      <c r="O198" s="59">
        <f>+'CPT C9 &amp; Bearing Capacity'!N198</f>
        <v>133</v>
      </c>
      <c r="P198" s="59">
        <f>+'CPT C9 &amp; Bearing Capacity'!O198</f>
        <v>173.8</v>
      </c>
      <c r="Q198" s="35">
        <f>+'CPT C9 &amp; Bearing Capacity'!K198</f>
        <v>66.47</v>
      </c>
      <c r="R198" s="34">
        <f>+'CPT C9 &amp; Bearing Capacity'!L198</f>
        <v>0</v>
      </c>
      <c r="S198" s="35">
        <f>+'CPT C9 &amp; Bearing Capacity'!M198</f>
        <v>66.47</v>
      </c>
      <c r="T198" s="34">
        <f t="shared" si="45"/>
        <v>7.3134025880456672</v>
      </c>
      <c r="U198" s="36">
        <f t="shared" si="46"/>
        <v>1442.1190757634972</v>
      </c>
      <c r="V198" s="33">
        <f t="shared" si="47"/>
        <v>536.65000000000009</v>
      </c>
      <c r="W198" s="37">
        <f t="shared" si="39"/>
        <v>0.18954132521673631</v>
      </c>
      <c r="X198" s="37">
        <f t="shared" si="40"/>
        <v>0.50934717365237703</v>
      </c>
    </row>
    <row r="199" spans="5:24" x14ac:dyDescent="0.2">
      <c r="E199" s="28"/>
      <c r="F199" s="28">
        <f>+'CPT C9 &amp; Bearing Capacity'!I199</f>
        <v>3.9299999999999997</v>
      </c>
      <c r="G199" s="29">
        <f>'CPT C9 &amp; Bearing Capacity'!H199</f>
        <v>2.0000000000000018E-2</v>
      </c>
      <c r="H199" s="29">
        <f t="shared" si="36"/>
        <v>3.4727999999999999</v>
      </c>
      <c r="I199" s="31">
        <f t="shared" si="37"/>
        <v>1.6365273444032811</v>
      </c>
      <c r="J199" s="31">
        <f t="shared" si="41"/>
        <v>1.505065309186512</v>
      </c>
      <c r="K199" s="31">
        <f t="shared" si="42"/>
        <v>-0.13108370196193586</v>
      </c>
      <c r="L199" s="32">
        <f t="shared" si="43"/>
        <v>8.3570903719392978E-2</v>
      </c>
      <c r="M199" s="32">
        <f t="shared" si="44"/>
        <v>5.8388520108192288E-2</v>
      </c>
      <c r="N199" s="33">
        <f t="shared" si="38"/>
        <v>13.588802695878289</v>
      </c>
      <c r="O199" s="59">
        <f>+'CPT C9 &amp; Bearing Capacity'!N199</f>
        <v>133</v>
      </c>
      <c r="P199" s="59">
        <f>+'CPT C9 &amp; Bearing Capacity'!O199</f>
        <v>173.8</v>
      </c>
      <c r="Q199" s="35">
        <f>+'CPT C9 &amp; Bearing Capacity'!K199</f>
        <v>66.81</v>
      </c>
      <c r="R199" s="34">
        <f>+'CPT C9 &amp; Bearing Capacity'!L199</f>
        <v>0</v>
      </c>
      <c r="S199" s="35">
        <f>+'CPT C9 &amp; Bearing Capacity'!M199</f>
        <v>66.81</v>
      </c>
      <c r="T199" s="34">
        <f t="shared" si="45"/>
        <v>7.3040801948632827</v>
      </c>
      <c r="U199" s="36">
        <f t="shared" si="46"/>
        <v>1442.3512641261218</v>
      </c>
      <c r="V199" s="33">
        <f t="shared" si="47"/>
        <v>534.95000000000005</v>
      </c>
      <c r="W199" s="37">
        <f t="shared" si="39"/>
        <v>0.18842570508109005</v>
      </c>
      <c r="X199" s="37">
        <f t="shared" si="40"/>
        <v>0.50804010452858395</v>
      </c>
    </row>
    <row r="200" spans="5:24" x14ac:dyDescent="0.2">
      <c r="E200" s="28"/>
      <c r="F200" s="28">
        <f>+'CPT C9 &amp; Bearing Capacity'!I200</f>
        <v>3.95</v>
      </c>
      <c r="G200" s="29">
        <f>'CPT C9 &amp; Bearing Capacity'!H200</f>
        <v>2.0000000000000018E-2</v>
      </c>
      <c r="H200" s="29">
        <f t="shared" si="36"/>
        <v>3.4928000000000003</v>
      </c>
      <c r="I200" s="31">
        <f t="shared" si="37"/>
        <v>1.6361520382471602</v>
      </c>
      <c r="J200" s="31">
        <f t="shared" si="41"/>
        <v>1.505440615342633</v>
      </c>
      <c r="K200" s="31">
        <f t="shared" si="42"/>
        <v>-0.13033952959725512</v>
      </c>
      <c r="L200" s="32">
        <f t="shared" si="43"/>
        <v>8.3095098979012488E-2</v>
      </c>
      <c r="M200" s="32">
        <f t="shared" si="44"/>
        <v>5.7946353358516611E-2</v>
      </c>
      <c r="N200" s="33">
        <f t="shared" si="38"/>
        <v>13.511435855853396</v>
      </c>
      <c r="O200" s="59">
        <f>+'CPT C9 &amp; Bearing Capacity'!N200</f>
        <v>133</v>
      </c>
      <c r="P200" s="59">
        <f>+'CPT C9 &amp; Bearing Capacity'!O200</f>
        <v>174</v>
      </c>
      <c r="Q200" s="35">
        <f>+'CPT C9 &amp; Bearing Capacity'!K200</f>
        <v>67.150000000000006</v>
      </c>
      <c r="R200" s="34">
        <f>+'CPT C9 &amp; Bearing Capacity'!L200</f>
        <v>0</v>
      </c>
      <c r="S200" s="35">
        <f>+'CPT C9 &amp; Bearing Capacity'!M200</f>
        <v>67.150000000000006</v>
      </c>
      <c r="T200" s="34">
        <f t="shared" si="45"/>
        <v>7.2948169166271697</v>
      </c>
      <c r="U200" s="36">
        <f t="shared" si="46"/>
        <v>1442.5820171698554</v>
      </c>
      <c r="V200" s="33">
        <f t="shared" si="47"/>
        <v>534.25</v>
      </c>
      <c r="W200" s="37">
        <f t="shared" si="39"/>
        <v>0.18732294864400098</v>
      </c>
      <c r="X200" s="37">
        <f t="shared" si="40"/>
        <v>0.50580948454294461</v>
      </c>
    </row>
    <row r="201" spans="5:24" x14ac:dyDescent="0.2">
      <c r="E201" s="28"/>
      <c r="F201" s="28">
        <f>+'CPT C9 &amp; Bearing Capacity'!I201</f>
        <v>3.9699999999999998</v>
      </c>
      <c r="G201" s="29">
        <f>'CPT C9 &amp; Bearing Capacity'!H201</f>
        <v>2.0000000000000018E-2</v>
      </c>
      <c r="H201" s="29">
        <f t="shared" si="36"/>
        <v>3.5127999999999999</v>
      </c>
      <c r="I201" s="31">
        <f t="shared" si="37"/>
        <v>1.6357809875500127</v>
      </c>
      <c r="J201" s="31">
        <f t="shared" si="41"/>
        <v>1.5058116660397804</v>
      </c>
      <c r="K201" s="31">
        <f t="shared" si="42"/>
        <v>-0.12960372293728536</v>
      </c>
      <c r="L201" s="32">
        <f t="shared" si="43"/>
        <v>8.2624666234469374E-2</v>
      </c>
      <c r="M201" s="32">
        <f t="shared" si="44"/>
        <v>5.7509889935888014E-2</v>
      </c>
      <c r="N201" s="33">
        <f t="shared" si="38"/>
        <v>13.434942513520502</v>
      </c>
      <c r="O201" s="59">
        <f>+'CPT C9 &amp; Bearing Capacity'!N201</f>
        <v>133</v>
      </c>
      <c r="P201" s="59">
        <f>+'CPT C9 &amp; Bearing Capacity'!O201</f>
        <v>174.2</v>
      </c>
      <c r="Q201" s="35">
        <f>+'CPT C9 &amp; Bearing Capacity'!K201</f>
        <v>67.489999999999995</v>
      </c>
      <c r="R201" s="34">
        <f>+'CPT C9 &amp; Bearing Capacity'!L201</f>
        <v>0</v>
      </c>
      <c r="S201" s="35">
        <f>+'CPT C9 &amp; Bearing Capacity'!M201</f>
        <v>67.489999999999995</v>
      </c>
      <c r="T201" s="34">
        <f t="shared" si="45"/>
        <v>7.2856120819969057</v>
      </c>
      <c r="U201" s="36">
        <f t="shared" si="46"/>
        <v>1442.8113509213254</v>
      </c>
      <c r="V201" s="33">
        <f t="shared" si="47"/>
        <v>533.54999999999995</v>
      </c>
      <c r="W201" s="37">
        <f t="shared" si="39"/>
        <v>0.18623283639876362</v>
      </c>
      <c r="X201" s="37">
        <f t="shared" si="40"/>
        <v>0.50360575441928646</v>
      </c>
    </row>
    <row r="202" spans="5:24" x14ac:dyDescent="0.2">
      <c r="E202" s="28"/>
      <c r="F202" s="28">
        <f>+'CPT C9 &amp; Bearing Capacity'!I202</f>
        <v>3.99</v>
      </c>
      <c r="G202" s="29">
        <f>'CPT C9 &amp; Bearing Capacity'!H202</f>
        <v>2.0000000000000018E-2</v>
      </c>
      <c r="H202" s="29">
        <f t="shared" si="36"/>
        <v>3.5328000000000004</v>
      </c>
      <c r="I202" s="31">
        <f t="shared" si="37"/>
        <v>1.6354141204436734</v>
      </c>
      <c r="J202" s="31">
        <f t="shared" si="41"/>
        <v>1.5061785331461197</v>
      </c>
      <c r="K202" s="31">
        <f t="shared" si="42"/>
        <v>-0.12887614231234509</v>
      </c>
      <c r="L202" s="32">
        <f t="shared" si="43"/>
        <v>8.2159515274828246E-2</v>
      </c>
      <c r="M202" s="32">
        <f t="shared" si="44"/>
        <v>5.7079026550546197E-2</v>
      </c>
      <c r="N202" s="33">
        <f t="shared" si="38"/>
        <v>13.359308000393955</v>
      </c>
      <c r="O202" s="59">
        <f>+'CPT C9 &amp; Bearing Capacity'!N202</f>
        <v>133</v>
      </c>
      <c r="P202" s="59">
        <f>+'CPT C9 &amp; Bearing Capacity'!O202</f>
        <v>174.2</v>
      </c>
      <c r="Q202" s="35">
        <f>+'CPT C9 &amp; Bearing Capacity'!K202</f>
        <v>67.83</v>
      </c>
      <c r="R202" s="34">
        <f>+'CPT C9 &amp; Bearing Capacity'!L202</f>
        <v>0</v>
      </c>
      <c r="S202" s="35">
        <f>+'CPT C9 &amp; Bearing Capacity'!M202</f>
        <v>67.83</v>
      </c>
      <c r="T202" s="34">
        <f t="shared" si="45"/>
        <v>7.276465030589363</v>
      </c>
      <c r="U202" s="36">
        <f t="shared" si="46"/>
        <v>1443.0392811489514</v>
      </c>
      <c r="V202" s="33">
        <f t="shared" si="47"/>
        <v>531.84999999999991</v>
      </c>
      <c r="W202" s="37">
        <f t="shared" si="39"/>
        <v>0.18515515377734215</v>
      </c>
      <c r="X202" s="37">
        <f t="shared" si="40"/>
        <v>0.50237127010976668</v>
      </c>
    </row>
    <row r="203" spans="5:24" x14ac:dyDescent="0.2">
      <c r="E203" s="28"/>
      <c r="F203" s="28">
        <f>+'CPT C9 &amp; Bearing Capacity'!I203</f>
        <v>4.01</v>
      </c>
      <c r="G203" s="29">
        <f>'CPT C9 &amp; Bearing Capacity'!H203</f>
        <v>1.9999999999999574E-2</v>
      </c>
      <c r="H203" s="29">
        <f t="shared" si="36"/>
        <v>3.5528</v>
      </c>
      <c r="I203" s="31">
        <f t="shared" si="37"/>
        <v>1.6350513666670108</v>
      </c>
      <c r="J203" s="31">
        <f t="shared" si="41"/>
        <v>1.5065412869227823</v>
      </c>
      <c r="K203" s="31">
        <f t="shared" si="42"/>
        <v>-0.12815665113103203</v>
      </c>
      <c r="L203" s="32">
        <f t="shared" si="43"/>
        <v>8.1699557892069799E-2</v>
      </c>
      <c r="M203" s="32">
        <f t="shared" si="44"/>
        <v>5.6653662310739872E-2</v>
      </c>
      <c r="N203" s="33">
        <f t="shared" si="38"/>
        <v>13.284517973666429</v>
      </c>
      <c r="O203" s="59">
        <f>+'CPT C9 &amp; Bearing Capacity'!N203</f>
        <v>123.5</v>
      </c>
      <c r="P203" s="59">
        <f>+'CPT C9 &amp; Bearing Capacity'!O203</f>
        <v>164.89999999999998</v>
      </c>
      <c r="Q203" s="35">
        <f>+'CPT C9 &amp; Bearing Capacity'!K203</f>
        <v>68.17</v>
      </c>
      <c r="R203" s="34">
        <f>+'CPT C9 &amp; Bearing Capacity'!L203</f>
        <v>0</v>
      </c>
      <c r="S203" s="35">
        <f>+'CPT C9 &amp; Bearing Capacity'!M203</f>
        <v>68.17</v>
      </c>
      <c r="T203" s="34">
        <f t="shared" si="45"/>
        <v>7.0030178871157283</v>
      </c>
      <c r="U203" s="36">
        <f t="shared" si="46"/>
        <v>1346.3076806634465</v>
      </c>
      <c r="V203" s="33">
        <f t="shared" si="47"/>
        <v>483.64999999999986</v>
      </c>
      <c r="W203" s="37">
        <f t="shared" si="39"/>
        <v>0.19734742903820726</v>
      </c>
      <c r="X203" s="37">
        <f t="shared" si="40"/>
        <v>0.54934427679793851</v>
      </c>
    </row>
    <row r="204" spans="5:24" x14ac:dyDescent="0.2">
      <c r="E204" s="28"/>
      <c r="F204" s="28">
        <f>+'CPT C9 &amp; Bearing Capacity'!I204</f>
        <v>4.0299999999999994</v>
      </c>
      <c r="G204" s="29">
        <f>'CPT C9 &amp; Bearing Capacity'!H204</f>
        <v>2.0000000000000462E-2</v>
      </c>
      <c r="H204" s="29">
        <f t="shared" si="36"/>
        <v>3.5727999999999995</v>
      </c>
      <c r="I204" s="31">
        <f t="shared" si="37"/>
        <v>1.6346926575213203</v>
      </c>
      <c r="J204" s="31">
        <f t="shared" si="41"/>
        <v>1.5068999960684728</v>
      </c>
      <c r="K204" s="31">
        <f t="shared" si="42"/>
        <v>-0.12744511579626497</v>
      </c>
      <c r="L204" s="32">
        <f t="shared" si="43"/>
        <v>8.1244707825968709E-2</v>
      </c>
      <c r="M204" s="32">
        <f t="shared" si="44"/>
        <v>5.6233698655056674E-2</v>
      </c>
      <c r="N204" s="33">
        <f t="shared" si="38"/>
        <v>13.210558407245937</v>
      </c>
      <c r="O204" s="59">
        <f>+'CPT C9 &amp; Bearing Capacity'!N204</f>
        <v>123.5</v>
      </c>
      <c r="P204" s="59">
        <f>+'CPT C9 &amp; Bearing Capacity'!O204</f>
        <v>165.3</v>
      </c>
      <c r="Q204" s="35">
        <f>+'CPT C9 &amp; Bearing Capacity'!K204</f>
        <v>68.509999999999991</v>
      </c>
      <c r="R204" s="34">
        <f>+'CPT C9 &amp; Bearing Capacity'!L204</f>
        <v>0</v>
      </c>
      <c r="S204" s="35">
        <f>+'CPT C9 &amp; Bearing Capacity'!M204</f>
        <v>68.509999999999991</v>
      </c>
      <c r="T204" s="34">
        <f t="shared" si="45"/>
        <v>6.9943130624783665</v>
      </c>
      <c r="U204" s="36">
        <f t="shared" si="46"/>
        <v>1346.5100822654065</v>
      </c>
      <c r="V204" s="33">
        <f t="shared" si="47"/>
        <v>483.9500000000001</v>
      </c>
      <c r="W204" s="37">
        <f t="shared" si="39"/>
        <v>0.19621922748651727</v>
      </c>
      <c r="X204" s="37">
        <f t="shared" si="40"/>
        <v>0.54594724278318985</v>
      </c>
    </row>
    <row r="205" spans="5:24" x14ac:dyDescent="0.2">
      <c r="E205" s="28"/>
      <c r="F205" s="28">
        <f>+'CPT C9 &amp; Bearing Capacity'!I205</f>
        <v>4.05</v>
      </c>
      <c r="G205" s="29">
        <f>'CPT C9 &amp; Bearing Capacity'!H205</f>
        <v>1.9999999999999574E-2</v>
      </c>
      <c r="H205" s="29">
        <f t="shared" si="36"/>
        <v>3.5928</v>
      </c>
      <c r="I205" s="31">
        <f t="shared" si="37"/>
        <v>1.6343379258271928</v>
      </c>
      <c r="J205" s="31">
        <f t="shared" si="41"/>
        <v>1.5072547277626003</v>
      </c>
      <c r="K205" s="31">
        <f t="shared" si="42"/>
        <v>-0.12674140562404615</v>
      </c>
      <c r="L205" s="32">
        <f t="shared" si="43"/>
        <v>8.0794880710776354E-2</v>
      </c>
      <c r="M205" s="32">
        <f t="shared" si="44"/>
        <v>5.5819039286990391E-2</v>
      </c>
      <c r="N205" s="33">
        <f t="shared" si="38"/>
        <v>13.137415583086353</v>
      </c>
      <c r="O205" s="59">
        <f>+'CPT C9 &amp; Bearing Capacity'!N205</f>
        <v>133</v>
      </c>
      <c r="P205" s="59">
        <f>+'CPT C9 &amp; Bearing Capacity'!O205</f>
        <v>175.2</v>
      </c>
      <c r="Q205" s="35">
        <f>+'CPT C9 &amp; Bearing Capacity'!K205</f>
        <v>68.849999999999994</v>
      </c>
      <c r="R205" s="34">
        <f>+'CPT C9 &amp; Bearing Capacity'!L205</f>
        <v>0</v>
      </c>
      <c r="S205" s="35">
        <f>+'CPT C9 &amp; Bearing Capacity'!M205</f>
        <v>68.849999999999994</v>
      </c>
      <c r="T205" s="34">
        <f t="shared" si="45"/>
        <v>7.2493641313868107</v>
      </c>
      <c r="U205" s="36">
        <f t="shared" si="46"/>
        <v>1443.7148046128623</v>
      </c>
      <c r="V205" s="33">
        <f t="shared" si="47"/>
        <v>531.75</v>
      </c>
      <c r="W205" s="37">
        <f t="shared" si="39"/>
        <v>0.18199460919996482</v>
      </c>
      <c r="X205" s="37">
        <f t="shared" si="40"/>
        <v>0.49412000312500515</v>
      </c>
    </row>
    <row r="206" spans="5:24" x14ac:dyDescent="0.2">
      <c r="E206" s="28"/>
      <c r="F206" s="28">
        <f>+'CPT C9 &amp; Bearing Capacity'!I206</f>
        <v>4.07</v>
      </c>
      <c r="G206" s="29">
        <f>'CPT C9 &amp; Bearing Capacity'!H206</f>
        <v>2.0000000000000462E-2</v>
      </c>
      <c r="H206" s="29">
        <f t="shared" si="36"/>
        <v>3.6128000000000005</v>
      </c>
      <c r="I206" s="31">
        <f t="shared" si="37"/>
        <v>1.6339871058828024</v>
      </c>
      <c r="J206" s="31">
        <f t="shared" si="41"/>
        <v>1.5076055477069907</v>
      </c>
      <c r="K206" s="31">
        <f t="shared" si="42"/>
        <v>-0.126045392764842</v>
      </c>
      <c r="L206" s="32">
        <f t="shared" si="43"/>
        <v>8.0349994023640778E-2</v>
      </c>
      <c r="M206" s="32">
        <f t="shared" si="44"/>
        <v>5.5409590111665796E-2</v>
      </c>
      <c r="N206" s="33">
        <f t="shared" si="38"/>
        <v>13.065076082800378</v>
      </c>
      <c r="O206" s="59">
        <f>+'CPT C9 &amp; Bearing Capacity'!N206</f>
        <v>133</v>
      </c>
      <c r="P206" s="59">
        <f>+'CPT C9 &amp; Bearing Capacity'!O206</f>
        <v>175.4</v>
      </c>
      <c r="Q206" s="35">
        <f>+'CPT C9 &amp; Bearing Capacity'!K206</f>
        <v>69.19</v>
      </c>
      <c r="R206" s="34">
        <f>+'CPT C9 &amp; Bearing Capacity'!L206</f>
        <v>0</v>
      </c>
      <c r="S206" s="35">
        <f>+'CPT C9 &amp; Bearing Capacity'!M206</f>
        <v>69.19</v>
      </c>
      <c r="T206" s="34">
        <f t="shared" si="45"/>
        <v>7.2404418201665113</v>
      </c>
      <c r="U206" s="36">
        <f t="shared" si="46"/>
        <v>1443.9372734522021</v>
      </c>
      <c r="V206" s="33">
        <f t="shared" si="47"/>
        <v>531.05000000000007</v>
      </c>
      <c r="W206" s="37">
        <f t="shared" si="39"/>
        <v>0.18096459344891569</v>
      </c>
      <c r="X206" s="37">
        <f t="shared" si="40"/>
        <v>0.49204692901989183</v>
      </c>
    </row>
    <row r="207" spans="5:24" x14ac:dyDescent="0.2">
      <c r="E207" s="28"/>
      <c r="F207" s="28">
        <f>+'CPT C9 &amp; Bearing Capacity'!I207</f>
        <v>4.09</v>
      </c>
      <c r="G207" s="29">
        <f>'CPT C9 &amp; Bearing Capacity'!H207</f>
        <v>1.9999999999999574E-2</v>
      </c>
      <c r="H207" s="29">
        <f t="shared" si="36"/>
        <v>3.6328</v>
      </c>
      <c r="I207" s="31">
        <f t="shared" si="37"/>
        <v>1.6336401334235584</v>
      </c>
      <c r="J207" s="31">
        <f t="shared" si="41"/>
        <v>1.5079525201662347</v>
      </c>
      <c r="K207" s="31">
        <f t="shared" si="42"/>
        <v>-0.12535695212748435</v>
      </c>
      <c r="L207" s="32">
        <f t="shared" si="43"/>
        <v>7.9909967034697438E-2</v>
      </c>
      <c r="M207" s="32">
        <f t="shared" si="44"/>
        <v>5.5005259174641719E-2</v>
      </c>
      <c r="N207" s="33">
        <f t="shared" si="38"/>
        <v>12.99352677954419</v>
      </c>
      <c r="O207" s="59">
        <f>+'CPT C9 &amp; Bearing Capacity'!N207</f>
        <v>133</v>
      </c>
      <c r="P207" s="59">
        <f>+'CPT C9 &amp; Bearing Capacity'!O207</f>
        <v>175.8</v>
      </c>
      <c r="Q207" s="35">
        <f>+'CPT C9 &amp; Bearing Capacity'!K207</f>
        <v>69.53</v>
      </c>
      <c r="R207" s="34">
        <f>+'CPT C9 &amp; Bearing Capacity'!L207</f>
        <v>0</v>
      </c>
      <c r="S207" s="35">
        <f>+'CPT C9 &amp; Bearing Capacity'!M207</f>
        <v>69.53</v>
      </c>
      <c r="T207" s="34">
        <f t="shared" si="45"/>
        <v>7.231574146676925</v>
      </c>
      <c r="U207" s="36">
        <f t="shared" si="46"/>
        <v>1444.1584139217978</v>
      </c>
      <c r="V207" s="33">
        <f t="shared" si="47"/>
        <v>531.35</v>
      </c>
      <c r="W207" s="37">
        <f t="shared" si="39"/>
        <v>0.1799460039049085</v>
      </c>
      <c r="X207" s="37">
        <f t="shared" si="40"/>
        <v>0.48907600562882897</v>
      </c>
    </row>
    <row r="208" spans="5:24" x14ac:dyDescent="0.2">
      <c r="E208" s="28"/>
      <c r="F208" s="28">
        <f>+'CPT C9 &amp; Bearing Capacity'!I208</f>
        <v>4.1099999999999994</v>
      </c>
      <c r="G208" s="29">
        <f>'CPT C9 &amp; Bearing Capacity'!H208</f>
        <v>2.0000000000000462E-2</v>
      </c>
      <c r="H208" s="29">
        <f t="shared" si="36"/>
        <v>3.6527999999999996</v>
      </c>
      <c r="I208" s="31">
        <f t="shared" si="37"/>
        <v>1.6332969455830713</v>
      </c>
      <c r="J208" s="31">
        <f t="shared" si="41"/>
        <v>1.5082957080067219</v>
      </c>
      <c r="K208" s="31">
        <f t="shared" si="42"/>
        <v>-0.12467596130549936</v>
      </c>
      <c r="L208" s="32">
        <f t="shared" si="43"/>
        <v>7.9474720758768949E-2</v>
      </c>
      <c r="M208" s="32">
        <f t="shared" si="44"/>
        <v>5.4605956602707284E-2</v>
      </c>
      <c r="N208" s="33">
        <f t="shared" si="38"/>
        <v>12.922754830163733</v>
      </c>
      <c r="O208" s="59">
        <f>+'CPT C9 &amp; Bearing Capacity'!N208</f>
        <v>133</v>
      </c>
      <c r="P208" s="59">
        <f>+'CPT C9 &amp; Bearing Capacity'!O208</f>
        <v>176.39999999999998</v>
      </c>
      <c r="Q208" s="35">
        <f>+'CPT C9 &amp; Bearing Capacity'!K208</f>
        <v>69.86999999999999</v>
      </c>
      <c r="R208" s="34">
        <f>+'CPT C9 &amp; Bearing Capacity'!L208</f>
        <v>0</v>
      </c>
      <c r="S208" s="35">
        <f>+'CPT C9 &amp; Bearing Capacity'!M208</f>
        <v>69.86999999999999</v>
      </c>
      <c r="T208" s="34">
        <f t="shared" si="45"/>
        <v>7.2227605115981728</v>
      </c>
      <c r="U208" s="36">
        <f t="shared" si="46"/>
        <v>1444.3782403500106</v>
      </c>
      <c r="V208" s="33">
        <f t="shared" si="47"/>
        <v>532.65</v>
      </c>
      <c r="W208" s="37">
        <f t="shared" si="39"/>
        <v>0.17893865289790725</v>
      </c>
      <c r="X208" s="37">
        <f t="shared" si="40"/>
        <v>0.48522500066325097</v>
      </c>
    </row>
    <row r="209" spans="5:24" x14ac:dyDescent="0.2">
      <c r="E209" s="28"/>
      <c r="F209" s="28">
        <f>+'CPT C9 &amp; Bearing Capacity'!I209</f>
        <v>4.13</v>
      </c>
      <c r="G209" s="29">
        <f>'CPT C9 &amp; Bearing Capacity'!H209</f>
        <v>1.9999999999999574E-2</v>
      </c>
      <c r="H209" s="29">
        <f t="shared" si="36"/>
        <v>3.6728000000000001</v>
      </c>
      <c r="I209" s="31">
        <f t="shared" si="37"/>
        <v>1.6329574808553824</v>
      </c>
      <c r="J209" s="31">
        <f t="shared" si="41"/>
        <v>1.5086351727344107</v>
      </c>
      <c r="K209" s="31">
        <f t="shared" si="42"/>
        <v>-0.12400230050577486</v>
      </c>
      <c r="L209" s="32">
        <f t="shared" si="43"/>
        <v>7.9044177908614066E-2</v>
      </c>
      <c r="M209" s="32">
        <f t="shared" si="44"/>
        <v>5.421159454660196E-2</v>
      </c>
      <c r="N209" s="33">
        <f t="shared" si="38"/>
        <v>12.85274766759289</v>
      </c>
      <c r="O209" s="59">
        <f>+'CPT C9 &amp; Bearing Capacity'!N209</f>
        <v>133</v>
      </c>
      <c r="P209" s="59">
        <f>+'CPT C9 &amp; Bearing Capacity'!O209</f>
        <v>176.8</v>
      </c>
      <c r="Q209" s="35">
        <f>+'CPT C9 &amp; Bearing Capacity'!K209</f>
        <v>70.209999999999994</v>
      </c>
      <c r="R209" s="34">
        <f>+'CPT C9 &amp; Bearing Capacity'!L209</f>
        <v>0</v>
      </c>
      <c r="S209" s="35">
        <f>+'CPT C9 &amp; Bearing Capacity'!M209</f>
        <v>70.209999999999994</v>
      </c>
      <c r="T209" s="34">
        <f t="shared" si="45"/>
        <v>7.2140003250599829</v>
      </c>
      <c r="U209" s="36">
        <f t="shared" si="46"/>
        <v>1444.5967668421729</v>
      </c>
      <c r="V209" s="33">
        <f t="shared" si="47"/>
        <v>532.95000000000005</v>
      </c>
      <c r="W209" s="37">
        <f t="shared" si="39"/>
        <v>0.17794235682374088</v>
      </c>
      <c r="X209" s="37">
        <f t="shared" si="40"/>
        <v>0.48232470841889918</v>
      </c>
    </row>
    <row r="210" spans="5:24" x14ac:dyDescent="0.2">
      <c r="E210" s="28"/>
      <c r="F210" s="28">
        <f>+'CPT C9 &amp; Bearing Capacity'!I210</f>
        <v>4.1500000000000004</v>
      </c>
      <c r="G210" s="29">
        <f>'CPT C9 &amp; Bearing Capacity'!H210</f>
        <v>2.0000000000000462E-2</v>
      </c>
      <c r="H210" s="29">
        <f t="shared" si="36"/>
        <v>3.6928000000000005</v>
      </c>
      <c r="I210" s="31">
        <f t="shared" si="37"/>
        <v>1.6326216790584087</v>
      </c>
      <c r="J210" s="31">
        <f t="shared" si="41"/>
        <v>1.5089709745313844</v>
      </c>
      <c r="K210" s="31">
        <f t="shared" si="42"/>
        <v>-0.12333585247947959</v>
      </c>
      <c r="L210" s="32">
        <f t="shared" si="43"/>
        <v>7.8618262849666595E-2</v>
      </c>
      <c r="M210" s="32">
        <f t="shared" si="44"/>
        <v>5.3822087125590001E-2</v>
      </c>
      <c r="N210" s="33">
        <f t="shared" si="38"/>
        <v>12.783492993493947</v>
      </c>
      <c r="O210" s="59">
        <f>+'CPT C9 &amp; Bearing Capacity'!N210</f>
        <v>123.5</v>
      </c>
      <c r="P210" s="59">
        <f>+'CPT C9 &amp; Bearing Capacity'!O210</f>
        <v>167.9</v>
      </c>
      <c r="Q210" s="35">
        <f>+'CPT C9 &amp; Bearing Capacity'!K210</f>
        <v>70.550000000000011</v>
      </c>
      <c r="R210" s="34">
        <f>+'CPT C9 &amp; Bearing Capacity'!L210</f>
        <v>0</v>
      </c>
      <c r="S210" s="35">
        <f>+'CPT C9 &amp; Bearing Capacity'!M210</f>
        <v>70.550000000000011</v>
      </c>
      <c r="T210" s="34">
        <f t="shared" si="45"/>
        <v>6.9431940725841841</v>
      </c>
      <c r="U210" s="36">
        <f t="shared" si="46"/>
        <v>1347.6992976957899</v>
      </c>
      <c r="V210" s="33">
        <f t="shared" si="47"/>
        <v>486.75</v>
      </c>
      <c r="W210" s="37">
        <f t="shared" si="39"/>
        <v>0.18970838695769363</v>
      </c>
      <c r="X210" s="37">
        <f t="shared" si="40"/>
        <v>0.52525908550566991</v>
      </c>
    </row>
    <row r="211" spans="5:24" x14ac:dyDescent="0.2">
      <c r="E211" s="28"/>
      <c r="F211" s="28">
        <f>+'CPT C9 &amp; Bearing Capacity'!I211</f>
        <v>4.17</v>
      </c>
      <c r="G211" s="29">
        <f>'CPT C9 &amp; Bearing Capacity'!H211</f>
        <v>1.9999999999999574E-2</v>
      </c>
      <c r="H211" s="29">
        <f t="shared" si="36"/>
        <v>3.7128000000000001</v>
      </c>
      <c r="I211" s="31">
        <f t="shared" si="37"/>
        <v>1.6322894812985596</v>
      </c>
      <c r="J211" s="31">
        <f t="shared" si="41"/>
        <v>1.5093031722912336</v>
      </c>
      <c r="K211" s="31">
        <f t="shared" si="42"/>
        <v>-0.12267650245515301</v>
      </c>
      <c r="L211" s="32">
        <f t="shared" si="43"/>
        <v>7.8196901556211715E-2</v>
      </c>
      <c r="M211" s="32">
        <f t="shared" si="44"/>
        <v>5.343735037381081E-2</v>
      </c>
      <c r="N211" s="33">
        <f t="shared" si="38"/>
        <v>12.714978771131772</v>
      </c>
      <c r="O211" s="59">
        <f>+'CPT C9 &amp; Bearing Capacity'!N211</f>
        <v>114</v>
      </c>
      <c r="P211" s="59">
        <f>+'CPT C9 &amp; Bearing Capacity'!O211</f>
        <v>158.80000000000001</v>
      </c>
      <c r="Q211" s="35">
        <f>+'CPT C9 &amp; Bearing Capacity'!K211</f>
        <v>70.89</v>
      </c>
      <c r="R211" s="34">
        <f>+'CPT C9 &amp; Bearing Capacity'!L211</f>
        <v>0</v>
      </c>
      <c r="S211" s="35">
        <f>+'CPT C9 &amp; Bearing Capacity'!M211</f>
        <v>70.89</v>
      </c>
      <c r="T211" s="34">
        <f t="shared" si="45"/>
        <v>6.6627920965717609</v>
      </c>
      <c r="U211" s="36">
        <f t="shared" si="46"/>
        <v>1250.0687847262461</v>
      </c>
      <c r="V211" s="33">
        <f t="shared" si="47"/>
        <v>439.55000000000007</v>
      </c>
      <c r="W211" s="37">
        <f t="shared" si="39"/>
        <v>0.20342846612102175</v>
      </c>
      <c r="X211" s="37">
        <f t="shared" si="40"/>
        <v>0.57854527453675342</v>
      </c>
    </row>
    <row r="212" spans="5:24" x14ac:dyDescent="0.2">
      <c r="E212" s="28"/>
      <c r="F212" s="28">
        <f>+'CPT C9 &amp; Bearing Capacity'!I212</f>
        <v>4.1899999999999995</v>
      </c>
      <c r="G212" s="29">
        <f>'CPT C9 &amp; Bearing Capacity'!H212</f>
        <v>2.0000000000000462E-2</v>
      </c>
      <c r="H212" s="29">
        <f t="shared" si="36"/>
        <v>3.7327999999999997</v>
      </c>
      <c r="I212" s="31">
        <f t="shared" si="37"/>
        <v>1.6319608299364807</v>
      </c>
      <c r="J212" s="31">
        <f t="shared" si="41"/>
        <v>1.5096318236533124</v>
      </c>
      <c r="K212" s="31">
        <f t="shared" si="42"/>
        <v>-0.12202413807388617</v>
      </c>
      <c r="L212" s="32">
        <f t="shared" si="43"/>
        <v>7.7780021568945396E-2</v>
      </c>
      <c r="M212" s="32">
        <f t="shared" si="44"/>
        <v>5.3057302188353583E-2</v>
      </c>
      <c r="N212" s="33">
        <f t="shared" si="38"/>
        <v>12.647193218472879</v>
      </c>
      <c r="O212" s="59">
        <f>+'CPT C9 &amp; Bearing Capacity'!N212</f>
        <v>123.5</v>
      </c>
      <c r="P212" s="59">
        <f>+'CPT C9 &amp; Bearing Capacity'!O212</f>
        <v>168.3</v>
      </c>
      <c r="Q212" s="35">
        <f>+'CPT C9 &amp; Bearing Capacity'!K212</f>
        <v>71.22999999999999</v>
      </c>
      <c r="R212" s="34">
        <f>+'CPT C9 &amp; Bearing Capacity'!L212</f>
        <v>0</v>
      </c>
      <c r="S212" s="35">
        <f>+'CPT C9 &amp; Bearing Capacity'!M212</f>
        <v>71.22999999999999</v>
      </c>
      <c r="T212" s="34">
        <f t="shared" si="45"/>
        <v>6.9265635482139407</v>
      </c>
      <c r="U212" s="36">
        <f t="shared" si="46"/>
        <v>1348.0864111477895</v>
      </c>
      <c r="V212" s="33">
        <f t="shared" si="47"/>
        <v>485.35000000000014</v>
      </c>
      <c r="W212" s="37">
        <f t="shared" si="39"/>
        <v>0.18763178849499834</v>
      </c>
      <c r="X212" s="37">
        <f t="shared" si="40"/>
        <v>0.52115764782005425</v>
      </c>
    </row>
    <row r="213" spans="5:24" x14ac:dyDescent="0.2">
      <c r="E213" s="28"/>
      <c r="F213" s="28">
        <f>+'CPT C9 &amp; Bearing Capacity'!I213</f>
        <v>4.21</v>
      </c>
      <c r="G213" s="29">
        <f>'CPT C9 &amp; Bearing Capacity'!H213</f>
        <v>1.9999999999999574E-2</v>
      </c>
      <c r="H213" s="29">
        <f t="shared" si="36"/>
        <v>3.7528000000000001</v>
      </c>
      <c r="I213" s="31">
        <f t="shared" si="37"/>
        <v>1.6316356685538835</v>
      </c>
      <c r="J213" s="31">
        <f t="shared" si="41"/>
        <v>1.5099569850359096</v>
      </c>
      <c r="K213" s="31">
        <f t="shared" si="42"/>
        <v>-0.121378649326519</v>
      </c>
      <c r="L213" s="32">
        <f t="shared" si="43"/>
        <v>7.736755195386627E-2</v>
      </c>
      <c r="M213" s="32">
        <f t="shared" si="44"/>
        <v>5.2681862278978864E-2</v>
      </c>
      <c r="N213" s="33">
        <f t="shared" si="38"/>
        <v>12.580124801501166</v>
      </c>
      <c r="O213" s="59">
        <f>+'CPT C9 &amp; Bearing Capacity'!N213</f>
        <v>123.5</v>
      </c>
      <c r="P213" s="59">
        <f>+'CPT C9 &amp; Bearing Capacity'!O213</f>
        <v>168.5</v>
      </c>
      <c r="Q213" s="35">
        <f>+'CPT C9 &amp; Bearing Capacity'!K213</f>
        <v>71.569999999999993</v>
      </c>
      <c r="R213" s="34">
        <f>+'CPT C9 &amp; Bearing Capacity'!L213</f>
        <v>0</v>
      </c>
      <c r="S213" s="35">
        <f>+'CPT C9 &amp; Bearing Capacity'!M213</f>
        <v>71.569999999999993</v>
      </c>
      <c r="T213" s="34">
        <f t="shared" si="45"/>
        <v>6.918322529996626</v>
      </c>
      <c r="U213" s="36">
        <f t="shared" si="46"/>
        <v>1348.2782808764755</v>
      </c>
      <c r="V213" s="33">
        <f t="shared" si="47"/>
        <v>484.65000000000003</v>
      </c>
      <c r="W213" s="37">
        <f t="shared" si="39"/>
        <v>0.18661021214882931</v>
      </c>
      <c r="X213" s="37">
        <f t="shared" si="40"/>
        <v>0.51914267209330023</v>
      </c>
    </row>
    <row r="214" spans="5:24" x14ac:dyDescent="0.2">
      <c r="E214" s="28"/>
      <c r="F214" s="28">
        <f>+'CPT C9 &amp; Bearing Capacity'!I214</f>
        <v>4.2300000000000004</v>
      </c>
      <c r="G214" s="29">
        <f>'CPT C9 &amp; Bearing Capacity'!H214</f>
        <v>2.0000000000000462E-2</v>
      </c>
      <c r="H214" s="29">
        <f t="shared" si="36"/>
        <v>3.7728000000000006</v>
      </c>
      <c r="I214" s="31">
        <f t="shared" si="37"/>
        <v>1.63131394192142</v>
      </c>
      <c r="J214" s="31">
        <f t="shared" si="41"/>
        <v>1.5102787116683731</v>
      </c>
      <c r="K214" s="31">
        <f t="shared" si="42"/>
        <v>-0.12073992849278067</v>
      </c>
      <c r="L214" s="32">
        <f t="shared" si="43"/>
        <v>7.6959423262452281E-2</v>
      </c>
      <c r="M214" s="32">
        <f t="shared" si="44"/>
        <v>5.2310952119441034E-2</v>
      </c>
      <c r="N214" s="33">
        <f t="shared" si="38"/>
        <v>12.513762227742559</v>
      </c>
      <c r="O214" s="59">
        <f>+'CPT C9 &amp; Bearing Capacity'!N214</f>
        <v>76</v>
      </c>
      <c r="P214" s="59">
        <f>+'CPT C9 &amp; Bearing Capacity'!O214</f>
        <v>112.8</v>
      </c>
      <c r="Q214" s="35">
        <f>+'CPT C9 &amp; Bearing Capacity'!K214</f>
        <v>71.910000000000011</v>
      </c>
      <c r="R214" s="34">
        <f>+'CPT C9 &amp; Bearing Capacity'!L214</f>
        <v>0</v>
      </c>
      <c r="S214" s="35">
        <f>+'CPT C9 &amp; Bearing Capacity'!M214</f>
        <v>71.910000000000011</v>
      </c>
      <c r="T214" s="34">
        <f t="shared" si="45"/>
        <v>5.4207521942644137</v>
      </c>
      <c r="U214" s="36">
        <f t="shared" si="46"/>
        <v>851.44764933053011</v>
      </c>
      <c r="V214" s="33">
        <f t="shared" si="47"/>
        <v>204.44999999999993</v>
      </c>
      <c r="W214" s="37">
        <f t="shared" si="39"/>
        <v>0.29394084856730951</v>
      </c>
      <c r="X214" s="37">
        <f t="shared" si="40"/>
        <v>1.2241391271942139</v>
      </c>
    </row>
    <row r="215" spans="5:24" x14ac:dyDescent="0.2">
      <c r="E215" s="28"/>
      <c r="F215" s="28">
        <f>+'CPT C9 &amp; Bearing Capacity'!I215</f>
        <v>4.25</v>
      </c>
      <c r="G215" s="29">
        <f>'CPT C9 &amp; Bearing Capacity'!H215</f>
        <v>1.9999999999999574E-2</v>
      </c>
      <c r="H215" s="29">
        <f t="shared" si="36"/>
        <v>3.7928000000000002</v>
      </c>
      <c r="I215" s="31">
        <f t="shared" si="37"/>
        <v>1.6309955959675664</v>
      </c>
      <c r="J215" s="31">
        <f t="shared" si="41"/>
        <v>1.5105970576222267</v>
      </c>
      <c r="K215" s="31">
        <f t="shared" si="42"/>
        <v>-0.1201078700823042</v>
      </c>
      <c r="L215" s="32">
        <f t="shared" si="43"/>
        <v>7.6555567493075585E-2</v>
      </c>
      <c r="M215" s="32">
        <f t="shared" si="44"/>
        <v>5.1944494900339033E-2</v>
      </c>
      <c r="N215" s="33">
        <f t="shared" si="38"/>
        <v>12.448094439990989</v>
      </c>
      <c r="O215" s="59">
        <f>+'CPT C9 &amp; Bearing Capacity'!N215</f>
        <v>76</v>
      </c>
      <c r="P215" s="59">
        <f>+'CPT C9 &amp; Bearing Capacity'!O215</f>
        <v>117.4</v>
      </c>
      <c r="Q215" s="35">
        <f>+'CPT C9 &amp; Bearing Capacity'!K215</f>
        <v>72.25</v>
      </c>
      <c r="R215" s="34">
        <f>+'CPT C9 &amp; Bearing Capacity'!L215</f>
        <v>0</v>
      </c>
      <c r="S215" s="35">
        <f>+'CPT C9 &amp; Bearing Capacity'!M215</f>
        <v>72.25</v>
      </c>
      <c r="T215" s="34">
        <f t="shared" si="45"/>
        <v>5.414363553590877</v>
      </c>
      <c r="U215" s="36">
        <f t="shared" si="46"/>
        <v>851.54159295733916</v>
      </c>
      <c r="V215" s="33">
        <f t="shared" si="47"/>
        <v>225.75000000000003</v>
      </c>
      <c r="W215" s="37">
        <f t="shared" si="39"/>
        <v>0.29236609328170193</v>
      </c>
      <c r="X215" s="37">
        <f t="shared" si="40"/>
        <v>1.1028212128452468</v>
      </c>
    </row>
    <row r="216" spans="5:24" x14ac:dyDescent="0.2">
      <c r="E216" s="28"/>
      <c r="F216" s="28">
        <f>+'CPT C9 &amp; Bearing Capacity'!I216</f>
        <v>4.2699999999999996</v>
      </c>
      <c r="G216" s="29">
        <f>'CPT C9 &amp; Bearing Capacity'!H216</f>
        <v>2.0000000000000462E-2</v>
      </c>
      <c r="H216" s="29">
        <f t="shared" si="36"/>
        <v>3.8127999999999997</v>
      </c>
      <c r="I216" s="31">
        <f t="shared" si="37"/>
        <v>1.6306805777484772</v>
      </c>
      <c r="J216" s="31">
        <f t="shared" si="41"/>
        <v>1.5109120758413159</v>
      </c>
      <c r="K216" s="31">
        <f t="shared" si="42"/>
        <v>-0.119482370777448</v>
      </c>
      <c r="L216" s="32">
        <f t="shared" si="43"/>
        <v>7.6155918053610577E-2</v>
      </c>
      <c r="M216" s="32">
        <f t="shared" si="44"/>
        <v>5.1582415483453103E-2</v>
      </c>
      <c r="N216" s="33">
        <f t="shared" si="38"/>
        <v>12.38311061022838</v>
      </c>
      <c r="O216" s="59">
        <f>+'CPT C9 &amp; Bearing Capacity'!N216</f>
        <v>123.5</v>
      </c>
      <c r="P216" s="59">
        <f>+'CPT C9 &amp; Bearing Capacity'!O216</f>
        <v>177.7</v>
      </c>
      <c r="Q216" s="35">
        <f>+'CPT C9 &amp; Bearing Capacity'!K216</f>
        <v>72.589999999999989</v>
      </c>
      <c r="R216" s="34">
        <f>+'CPT C9 &amp; Bearing Capacity'!L216</f>
        <v>0</v>
      </c>
      <c r="S216" s="35">
        <f>+'CPT C9 &amp; Bearing Capacity'!M216</f>
        <v>72.589999999999989</v>
      </c>
      <c r="T216" s="34">
        <f t="shared" si="45"/>
        <v>6.8938901677524669</v>
      </c>
      <c r="U216" s="36">
        <f t="shared" si="46"/>
        <v>1348.8472825897679</v>
      </c>
      <c r="V216" s="33">
        <f t="shared" si="47"/>
        <v>525.54999999999995</v>
      </c>
      <c r="W216" s="37">
        <f t="shared" si="39"/>
        <v>0.18361026885791351</v>
      </c>
      <c r="X216" s="37">
        <f t="shared" si="40"/>
        <v>0.47124386300936799</v>
      </c>
    </row>
    <row r="217" spans="5:24" x14ac:dyDescent="0.2">
      <c r="E217" s="28"/>
      <c r="F217" s="28">
        <f>+'CPT C9 &amp; Bearing Capacity'!I217</f>
        <v>4.29</v>
      </c>
      <c r="G217" s="29">
        <f>'CPT C9 &amp; Bearing Capacity'!H217</f>
        <v>1.9999999999999574E-2</v>
      </c>
      <c r="H217" s="29">
        <f t="shared" si="36"/>
        <v>3.8328000000000002</v>
      </c>
      <c r="I217" s="31">
        <f t="shared" si="37"/>
        <v>1.6303688354187746</v>
      </c>
      <c r="J217" s="31">
        <f t="shared" si="41"/>
        <v>1.5112238181710185</v>
      </c>
      <c r="K217" s="31">
        <f t="shared" si="42"/>
        <v>-0.11886332937786108</v>
      </c>
      <c r="L217" s="32">
        <f t="shared" si="43"/>
        <v>7.5760409725192435E-2</v>
      </c>
      <c r="M217" s="32">
        <f t="shared" si="44"/>
        <v>5.1224640357505735E-2</v>
      </c>
      <c r="N217" s="33">
        <f t="shared" si="38"/>
        <v>12.318800133731719</v>
      </c>
      <c r="O217" s="59">
        <f>+'CPT C9 &amp; Bearing Capacity'!N217</f>
        <v>133</v>
      </c>
      <c r="P217" s="59">
        <f>+'CPT C9 &amp; Bearing Capacity'!O217</f>
        <v>185.2</v>
      </c>
      <c r="Q217" s="35">
        <f>+'CPT C9 &amp; Bearing Capacity'!K217</f>
        <v>72.930000000000007</v>
      </c>
      <c r="R217" s="34">
        <f>+'CPT C9 &amp; Bearing Capacity'!L217</f>
        <v>0</v>
      </c>
      <c r="S217" s="35">
        <f>+'CPT C9 &amp; Bearing Capacity'!M217</f>
        <v>72.930000000000007</v>
      </c>
      <c r="T217" s="34">
        <f t="shared" si="45"/>
        <v>7.1457751649943821</v>
      </c>
      <c r="U217" s="36">
        <f t="shared" si="46"/>
        <v>1446.2998036062918</v>
      </c>
      <c r="V217" s="33">
        <f t="shared" si="47"/>
        <v>561.34999999999991</v>
      </c>
      <c r="W217" s="37">
        <f t="shared" si="39"/>
        <v>0.17034919182060332</v>
      </c>
      <c r="X217" s="37">
        <f t="shared" si="40"/>
        <v>0.43889908733344468</v>
      </c>
    </row>
    <row r="218" spans="5:24" x14ac:dyDescent="0.2">
      <c r="E218" s="28"/>
      <c r="F218" s="28">
        <f>+'CPT C9 &amp; Bearing Capacity'!I218</f>
        <v>4.3100000000000005</v>
      </c>
      <c r="G218" s="29">
        <f>'CPT C9 &amp; Bearing Capacity'!H218</f>
        <v>2.0000000000000462E-2</v>
      </c>
      <c r="H218" s="29">
        <f t="shared" si="36"/>
        <v>3.8528000000000007</v>
      </c>
      <c r="I218" s="31">
        <f t="shared" si="37"/>
        <v>1.6300603182032407</v>
      </c>
      <c r="J218" s="31">
        <f t="shared" si="41"/>
        <v>1.5115323353865524</v>
      </c>
      <c r="K218" s="31">
        <f t="shared" si="42"/>
        <v>-0.11825064674672998</v>
      </c>
      <c r="L218" s="32">
        <f t="shared" si="43"/>
        <v>7.5368978627085609E-2</v>
      </c>
      <c r="M218" s="32">
        <f t="shared" si="44"/>
        <v>5.0871097595297843E-2</v>
      </c>
      <c r="N218" s="33">
        <f t="shared" si="38"/>
        <v>12.255152623360591</v>
      </c>
      <c r="O218" s="59">
        <f>+'CPT C9 &amp; Bearing Capacity'!N218</f>
        <v>133</v>
      </c>
      <c r="P218" s="59">
        <f>+'CPT C9 &amp; Bearing Capacity'!O218</f>
        <v>182.8</v>
      </c>
      <c r="Q218" s="35">
        <f>+'CPT C9 &amp; Bearing Capacity'!K218</f>
        <v>73.27000000000001</v>
      </c>
      <c r="R218" s="34">
        <f>+'CPT C9 &amp; Bearing Capacity'!L218</f>
        <v>0</v>
      </c>
      <c r="S218" s="35">
        <f>+'CPT C9 &amp; Bearing Capacity'!M218</f>
        <v>73.27000000000001</v>
      </c>
      <c r="T218" s="34">
        <f t="shared" si="45"/>
        <v>7.1374709381087227</v>
      </c>
      <c r="U218" s="36">
        <f t="shared" si="46"/>
        <v>1446.5072307689927</v>
      </c>
      <c r="V218" s="33">
        <f t="shared" si="47"/>
        <v>547.65</v>
      </c>
      <c r="W218" s="37">
        <f t="shared" si="39"/>
        <v>0.16944474749491273</v>
      </c>
      <c r="X218" s="37">
        <f t="shared" si="40"/>
        <v>0.44755419057284301</v>
      </c>
    </row>
    <row r="219" spans="5:24" x14ac:dyDescent="0.2">
      <c r="E219" s="28"/>
      <c r="F219" s="28">
        <f>+'CPT C9 &amp; Bearing Capacity'!I219</f>
        <v>4.33</v>
      </c>
      <c r="G219" s="29">
        <f>'CPT C9 &amp; Bearing Capacity'!H219</f>
        <v>1.9999999999999574E-2</v>
      </c>
      <c r="H219" s="29">
        <f t="shared" si="36"/>
        <v>3.8728000000000002</v>
      </c>
      <c r="I219" s="31">
        <f t="shared" si="37"/>
        <v>1.6297549763693797</v>
      </c>
      <c r="J219" s="31">
        <f t="shared" si="41"/>
        <v>1.5118376772204134</v>
      </c>
      <c r="K219" s="31">
        <f t="shared" si="42"/>
        <v>-0.11764422575864847</v>
      </c>
      <c r="L219" s="32">
        <f t="shared" si="43"/>
        <v>7.4981562182623043E-2</v>
      </c>
      <c r="M219" s="32">
        <f t="shared" si="44"/>
        <v>5.0521716812174877E-2</v>
      </c>
      <c r="N219" s="33">
        <f t="shared" si="38"/>
        <v>12.192157904018829</v>
      </c>
      <c r="O219" s="59">
        <f>+'CPT C9 &amp; Bearing Capacity'!N219</f>
        <v>133</v>
      </c>
      <c r="P219" s="59">
        <f>+'CPT C9 &amp; Bearing Capacity'!O219</f>
        <v>182</v>
      </c>
      <c r="Q219" s="35">
        <f>+'CPT C9 &amp; Bearing Capacity'!K219</f>
        <v>73.61</v>
      </c>
      <c r="R219" s="34">
        <f>+'CPT C9 &amp; Bearing Capacity'!L219</f>
        <v>0</v>
      </c>
      <c r="S219" s="35">
        <f>+'CPT C9 &amp; Bearing Capacity'!M219</f>
        <v>73.61</v>
      </c>
      <c r="T219" s="34">
        <f t="shared" si="45"/>
        <v>7.1292147404420305</v>
      </c>
      <c r="U219" s="36">
        <f t="shared" si="46"/>
        <v>1446.7134877251031</v>
      </c>
      <c r="V219" s="33">
        <f t="shared" si="47"/>
        <v>541.95000000000005</v>
      </c>
      <c r="W219" s="37">
        <f t="shared" si="39"/>
        <v>0.16854972332068641</v>
      </c>
      <c r="X219" s="37">
        <f t="shared" si="40"/>
        <v>0.44993663267897654</v>
      </c>
    </row>
    <row r="220" spans="5:24" x14ac:dyDescent="0.2">
      <c r="E220" s="28"/>
      <c r="F220" s="28">
        <f>+'CPT C9 &amp; Bearing Capacity'!I220</f>
        <v>4.3499999999999996</v>
      </c>
      <c r="G220" s="29">
        <f>'CPT C9 &amp; Bearing Capacity'!H220</f>
        <v>2.0000000000000462E-2</v>
      </c>
      <c r="H220" s="29">
        <f t="shared" si="36"/>
        <v>3.8927999999999998</v>
      </c>
      <c r="I220" s="31">
        <f t="shared" si="37"/>
        <v>1.6294527612008187</v>
      </c>
      <c r="J220" s="31">
        <f t="shared" si="41"/>
        <v>1.5121398923889744</v>
      </c>
      <c r="K220" s="31">
        <f t="shared" si="42"/>
        <v>-0.11704397124905348</v>
      </c>
      <c r="L220" s="32">
        <f t="shared" si="43"/>
        <v>7.4598099086177219E-2</v>
      </c>
      <c r="M220" s="32">
        <f t="shared" si="44"/>
        <v>5.0176429125768585E-2</v>
      </c>
      <c r="N220" s="33">
        <f t="shared" si="38"/>
        <v>12.129806007283941</v>
      </c>
      <c r="O220" s="59">
        <f>+'CPT C9 &amp; Bearing Capacity'!N220</f>
        <v>133</v>
      </c>
      <c r="P220" s="59">
        <f>+'CPT C9 &amp; Bearing Capacity'!O220</f>
        <v>181.4</v>
      </c>
      <c r="Q220" s="35">
        <f>+'CPT C9 &amp; Bearing Capacity'!K220</f>
        <v>73.949999999999989</v>
      </c>
      <c r="R220" s="34">
        <f>+'CPT C9 &amp; Bearing Capacity'!L220</f>
        <v>0</v>
      </c>
      <c r="S220" s="35">
        <f>+'CPT C9 &amp; Bearing Capacity'!M220</f>
        <v>73.949999999999989</v>
      </c>
      <c r="T220" s="34">
        <f t="shared" si="45"/>
        <v>7.1210060742800341</v>
      </c>
      <c r="U220" s="36">
        <f t="shared" si="46"/>
        <v>1446.9185864021713</v>
      </c>
      <c r="V220" s="33">
        <f t="shared" si="47"/>
        <v>537.25000000000011</v>
      </c>
      <c r="W220" s="37">
        <f t="shared" si="39"/>
        <v>0.1676639739274555</v>
      </c>
      <c r="X220" s="37">
        <f t="shared" si="40"/>
        <v>0.45155164289564331</v>
      </c>
    </row>
    <row r="221" spans="5:24" x14ac:dyDescent="0.2">
      <c r="E221" s="28"/>
      <c r="F221" s="28">
        <f>+'CPT C9 &amp; Bearing Capacity'!I221</f>
        <v>4.37</v>
      </c>
      <c r="G221" s="29">
        <f>'CPT C9 &amp; Bearing Capacity'!H221</f>
        <v>1.9999999999999574E-2</v>
      </c>
      <c r="H221" s="29">
        <f t="shared" si="36"/>
        <v>3.9128000000000003</v>
      </c>
      <c r="I221" s="31">
        <f t="shared" si="37"/>
        <v>1.6291536249715177</v>
      </c>
      <c r="J221" s="31">
        <f t="shared" si="41"/>
        <v>1.5124390286182754</v>
      </c>
      <c r="K221" s="31">
        <f t="shared" si="42"/>
        <v>-0.11644978996517298</v>
      </c>
      <c r="L221" s="32">
        <f t="shared" si="43"/>
        <v>7.4218529271128181E-2</v>
      </c>
      <c r="M221" s="32">
        <f t="shared" si="44"/>
        <v>4.9835167116976997E-2</v>
      </c>
      <c r="N221" s="33">
        <f t="shared" si="38"/>
        <v>12.068087166198637</v>
      </c>
      <c r="O221" s="59">
        <f>+'CPT C9 &amp; Bearing Capacity'!N221</f>
        <v>133</v>
      </c>
      <c r="P221" s="59">
        <f>+'CPT C9 &amp; Bearing Capacity'!O221</f>
        <v>181.2</v>
      </c>
      <c r="Q221" s="35">
        <f>+'CPT C9 &amp; Bearing Capacity'!K221</f>
        <v>74.290000000000006</v>
      </c>
      <c r="R221" s="34">
        <f>+'CPT C9 &amp; Bearing Capacity'!L221</f>
        <v>0</v>
      </c>
      <c r="S221" s="35">
        <f>+'CPT C9 &amp; Bearing Capacity'!M221</f>
        <v>74.290000000000006</v>
      </c>
      <c r="T221" s="34">
        <f t="shared" si="45"/>
        <v>7.1128444493243039</v>
      </c>
      <c r="U221" s="36">
        <f t="shared" si="46"/>
        <v>1447.1225385522689</v>
      </c>
      <c r="V221" s="33">
        <f t="shared" si="47"/>
        <v>534.54999999999995</v>
      </c>
      <c r="W221" s="37">
        <f t="shared" si="39"/>
        <v>0.16678735690581592</v>
      </c>
      <c r="X221" s="37">
        <f t="shared" si="40"/>
        <v>0.45152323136089723</v>
      </c>
    </row>
    <row r="222" spans="5:24" x14ac:dyDescent="0.2">
      <c r="E222" s="28"/>
      <c r="F222" s="28">
        <f>+'CPT C9 &amp; Bearing Capacity'!I222</f>
        <v>4.3900000000000006</v>
      </c>
      <c r="G222" s="29">
        <f>'CPT C9 &amp; Bearing Capacity'!H222</f>
        <v>2.0000000000000462E-2</v>
      </c>
      <c r="H222" s="29">
        <f t="shared" si="36"/>
        <v>3.9328000000000007</v>
      </c>
      <c r="I222" s="31">
        <f t="shared" si="37"/>
        <v>1.6288575209207599</v>
      </c>
      <c r="J222" s="31">
        <f t="shared" si="41"/>
        <v>1.5127351326690333</v>
      </c>
      <c r="K222" s="31">
        <f t="shared" si="42"/>
        <v>-0.11586159051843339</v>
      </c>
      <c r="L222" s="32">
        <f t="shared" si="43"/>
        <v>7.3842793878792543E-2</v>
      </c>
      <c r="M222" s="32">
        <f t="shared" si="44"/>
        <v>4.9497864792132695E-2</v>
      </c>
      <c r="N222" s="33">
        <f t="shared" si="38"/>
        <v>12.006991810218629</v>
      </c>
      <c r="O222" s="59">
        <f>+'CPT C9 &amp; Bearing Capacity'!N222</f>
        <v>133</v>
      </c>
      <c r="P222" s="59">
        <f>+'CPT C9 &amp; Bearing Capacity'!O222</f>
        <v>181.2</v>
      </c>
      <c r="Q222" s="35">
        <f>+'CPT C9 &amp; Bearing Capacity'!K222</f>
        <v>74.63000000000001</v>
      </c>
      <c r="R222" s="34">
        <f>+'CPT C9 &amp; Bearing Capacity'!L222</f>
        <v>0</v>
      </c>
      <c r="S222" s="35">
        <f>+'CPT C9 &amp; Bearing Capacity'!M222</f>
        <v>74.63000000000001</v>
      </c>
      <c r="T222" s="34">
        <f t="shared" si="45"/>
        <v>7.1047293825484248</v>
      </c>
      <c r="U222" s="36">
        <f t="shared" si="46"/>
        <v>1447.325355755358</v>
      </c>
      <c r="V222" s="33">
        <f t="shared" si="47"/>
        <v>532.84999999999991</v>
      </c>
      <c r="W222" s="37">
        <f t="shared" si="39"/>
        <v>0.1659197327328307</v>
      </c>
      <c r="X222" s="37">
        <f t="shared" si="40"/>
        <v>0.45067061312635481</v>
      </c>
    </row>
    <row r="223" spans="5:24" x14ac:dyDescent="0.2">
      <c r="E223" s="28"/>
      <c r="F223" s="28">
        <f>+'CPT C9 &amp; Bearing Capacity'!I223</f>
        <v>4.41</v>
      </c>
      <c r="G223" s="29">
        <f>'CPT C9 &amp; Bearing Capacity'!H223</f>
        <v>1.9999999999999574E-2</v>
      </c>
      <c r="H223" s="29">
        <f t="shared" si="36"/>
        <v>3.9528000000000003</v>
      </c>
      <c r="I223" s="31">
        <f t="shared" si="37"/>
        <v>1.628564403228896</v>
      </c>
      <c r="J223" s="31">
        <f t="shared" si="41"/>
        <v>1.5130282503608972</v>
      </c>
      <c r="K223" s="31">
        <f t="shared" si="42"/>
        <v>-0.11527928333827629</v>
      </c>
      <c r="L223" s="32">
        <f t="shared" si="43"/>
        <v>7.347083522828142E-2</v>
      </c>
      <c r="M223" s="32">
        <f t="shared" si="44"/>
        <v>4.9164457546320928E-2</v>
      </c>
      <c r="N223" s="33">
        <f t="shared" si="38"/>
        <v>11.946510560311458</v>
      </c>
      <c r="O223" s="59">
        <f>+'CPT C9 &amp; Bearing Capacity'!N223</f>
        <v>133</v>
      </c>
      <c r="P223" s="59">
        <f>+'CPT C9 &amp; Bearing Capacity'!O223</f>
        <v>181</v>
      </c>
      <c r="Q223" s="35">
        <f>+'CPT C9 &amp; Bearing Capacity'!K223</f>
        <v>74.97</v>
      </c>
      <c r="R223" s="34">
        <f>+'CPT C9 &amp; Bearing Capacity'!L223</f>
        <v>0</v>
      </c>
      <c r="S223" s="35">
        <f>+'CPT C9 &amp; Bearing Capacity'!M223</f>
        <v>74.97</v>
      </c>
      <c r="T223" s="34">
        <f t="shared" si="45"/>
        <v>7.0966603980575789</v>
      </c>
      <c r="U223" s="36">
        <f t="shared" si="46"/>
        <v>1447.5270494225833</v>
      </c>
      <c r="V223" s="33">
        <f t="shared" si="47"/>
        <v>530.15</v>
      </c>
      <c r="W223" s="37">
        <f t="shared" si="39"/>
        <v>0.16506096469943896</v>
      </c>
      <c r="X223" s="37">
        <f t="shared" si="40"/>
        <v>0.45068416713425269</v>
      </c>
    </row>
    <row r="224" spans="5:24" x14ac:dyDescent="0.2">
      <c r="E224" s="28"/>
      <c r="F224" s="28">
        <f>+'CPT C9 &amp; Bearing Capacity'!I224</f>
        <v>4.43</v>
      </c>
      <c r="G224" s="29">
        <f>'CPT C9 &amp; Bearing Capacity'!H224</f>
        <v>2.0000000000000462E-2</v>
      </c>
      <c r="H224" s="29">
        <f t="shared" si="36"/>
        <v>3.9727999999999999</v>
      </c>
      <c r="I224" s="31">
        <f t="shared" si="37"/>
        <v>1.6282742269938151</v>
      </c>
      <c r="J224" s="31">
        <f t="shared" si="41"/>
        <v>1.513318426595978</v>
      </c>
      <c r="K224" s="31">
        <f t="shared" si="42"/>
        <v>-0.11470278062733608</v>
      </c>
      <c r="L224" s="32">
        <f t="shared" si="43"/>
        <v>7.3102596787253726E-2</v>
      </c>
      <c r="M224" s="32">
        <f t="shared" si="44"/>
        <v>4.8834882127811508E-2</v>
      </c>
      <c r="N224" s="33">
        <f t="shared" si="38"/>
        <v>11.886634224200927</v>
      </c>
      <c r="O224" s="59">
        <f>+'CPT C9 &amp; Bearing Capacity'!N224</f>
        <v>133</v>
      </c>
      <c r="P224" s="59">
        <f>+'CPT C9 &amp; Bearing Capacity'!O224</f>
        <v>181</v>
      </c>
      <c r="Q224" s="35">
        <f>+'CPT C9 &amp; Bearing Capacity'!K224</f>
        <v>75.31</v>
      </c>
      <c r="R224" s="34">
        <f>+'CPT C9 &amp; Bearing Capacity'!L224</f>
        <v>0</v>
      </c>
      <c r="S224" s="35">
        <f>+'CPT C9 &amp; Bearing Capacity'!M224</f>
        <v>75.31</v>
      </c>
      <c r="T224" s="34">
        <f t="shared" si="45"/>
        <v>7.0886370269514885</v>
      </c>
      <c r="U224" s="36">
        <f t="shared" si="46"/>
        <v>1447.7276307994787</v>
      </c>
      <c r="V224" s="33">
        <f t="shared" si="47"/>
        <v>528.45000000000005</v>
      </c>
      <c r="W224" s="37">
        <f t="shared" si="39"/>
        <v>0.1642109188402662</v>
      </c>
      <c r="X224" s="37">
        <f t="shared" si="40"/>
        <v>0.44986788624093865</v>
      </c>
    </row>
    <row r="225" spans="5:24" x14ac:dyDescent="0.2">
      <c r="E225" s="28"/>
      <c r="F225" s="28">
        <f>+'CPT C9 &amp; Bearing Capacity'!I225</f>
        <v>4.45</v>
      </c>
      <c r="G225" s="29">
        <f>'CPT C9 &amp; Bearing Capacity'!H225</f>
        <v>1.9999999999999574E-2</v>
      </c>
      <c r="H225" s="29">
        <f t="shared" si="36"/>
        <v>3.9928000000000003</v>
      </c>
      <c r="I225" s="31">
        <f t="shared" si="37"/>
        <v>1.6279869482081171</v>
      </c>
      <c r="J225" s="31">
        <f t="shared" si="41"/>
        <v>1.513605705381676</v>
      </c>
      <c r="K225" s="31">
        <f t="shared" si="42"/>
        <v>-0.11413199631793257</v>
      </c>
      <c r="L225" s="32">
        <f t="shared" si="43"/>
        <v>7.2738023143534905E-2</v>
      </c>
      <c r="M225" s="32">
        <f t="shared" si="44"/>
        <v>4.8509076603552748E-2</v>
      </c>
      <c r="N225" s="33">
        <f t="shared" si="38"/>
        <v>11.827353791752248</v>
      </c>
      <c r="O225" s="59">
        <f>+'CPT C9 &amp; Bearing Capacity'!N225</f>
        <v>133</v>
      </c>
      <c r="P225" s="59">
        <f>+'CPT C9 &amp; Bearing Capacity'!O225</f>
        <v>181</v>
      </c>
      <c r="Q225" s="35">
        <f>+'CPT C9 &amp; Bearing Capacity'!K225</f>
        <v>75.650000000000006</v>
      </c>
      <c r="R225" s="34">
        <f>+'CPT C9 &amp; Bearing Capacity'!L225</f>
        <v>0</v>
      </c>
      <c r="S225" s="35">
        <f>+'CPT C9 &amp; Bearing Capacity'!M225</f>
        <v>75.650000000000006</v>
      </c>
      <c r="T225" s="34">
        <f t="shared" si="45"/>
        <v>7.0806588071905781</v>
      </c>
      <c r="U225" s="36">
        <f t="shared" si="46"/>
        <v>1447.9271109691074</v>
      </c>
      <c r="V225" s="33">
        <f t="shared" si="47"/>
        <v>526.75</v>
      </c>
      <c r="W225" s="37">
        <f t="shared" si="39"/>
        <v>0.16336946386528903</v>
      </c>
      <c r="X225" s="37">
        <f t="shared" si="40"/>
        <v>0.44906896219276682</v>
      </c>
    </row>
    <row r="226" spans="5:24" x14ac:dyDescent="0.2">
      <c r="E226" s="28"/>
      <c r="F226" s="28">
        <f>+'CPT C9 &amp; Bearing Capacity'!I226</f>
        <v>4.4700000000000006</v>
      </c>
      <c r="G226" s="29">
        <f>'CPT C9 &amp; Bearing Capacity'!H226</f>
        <v>2.0000000000000462E-2</v>
      </c>
      <c r="H226" s="29">
        <f t="shared" si="36"/>
        <v>4.0128000000000004</v>
      </c>
      <c r="I226" s="31">
        <f t="shared" si="37"/>
        <v>1.627702523736962</v>
      </c>
      <c r="J226" s="31">
        <f t="shared" si="41"/>
        <v>1.5138901298528311</v>
      </c>
      <c r="K226" s="31">
        <f t="shared" si="42"/>
        <v>-0.11356684602983362</v>
      </c>
      <c r="L226" s="32">
        <f t="shared" si="43"/>
        <v>7.2377059977570879E-2</v>
      </c>
      <c r="M226" s="32">
        <f t="shared" si="44"/>
        <v>4.8186980325710116E-2</v>
      </c>
      <c r="N226" s="33">
        <f t="shared" si="38"/>
        <v>11.768660430492993</v>
      </c>
      <c r="O226" s="59">
        <f>+'CPT C9 &amp; Bearing Capacity'!N226</f>
        <v>133</v>
      </c>
      <c r="P226" s="59">
        <f>+'CPT C9 &amp; Bearing Capacity'!O226</f>
        <v>181.6</v>
      </c>
      <c r="Q226" s="35">
        <f>+'CPT C9 &amp; Bearing Capacity'!K226</f>
        <v>75.990000000000009</v>
      </c>
      <c r="R226" s="34">
        <f>+'CPT C9 &amp; Bearing Capacity'!L226</f>
        <v>0</v>
      </c>
      <c r="S226" s="35">
        <f>+'CPT C9 &amp; Bearing Capacity'!M226</f>
        <v>75.990000000000009</v>
      </c>
      <c r="T226" s="34">
        <f t="shared" si="45"/>
        <v>7.0727252834652994</v>
      </c>
      <c r="U226" s="36">
        <f t="shared" si="46"/>
        <v>1448.1255008551204</v>
      </c>
      <c r="V226" s="33">
        <f t="shared" si="47"/>
        <v>528.04999999999995</v>
      </c>
      <c r="W226" s="37">
        <f t="shared" si="39"/>
        <v>0.16253647109375327</v>
      </c>
      <c r="X226" s="37">
        <f t="shared" si="40"/>
        <v>0.44574038180071074</v>
      </c>
    </row>
    <row r="227" spans="5:24" x14ac:dyDescent="0.2">
      <c r="E227" s="28"/>
      <c r="F227" s="28">
        <f>+'CPT C9 &amp; Bearing Capacity'!I227</f>
        <v>4.49</v>
      </c>
      <c r="G227" s="29">
        <f>'CPT C9 &amp; Bearing Capacity'!H227</f>
        <v>1.9999999999999574E-2</v>
      </c>
      <c r="H227" s="29">
        <f t="shared" si="36"/>
        <v>4.0327999999999999</v>
      </c>
      <c r="I227" s="31">
        <f t="shared" si="37"/>
        <v>1.6274209112965745</v>
      </c>
      <c r="J227" s="31">
        <f t="shared" si="41"/>
        <v>1.5141717422932186</v>
      </c>
      <c r="K227" s="31">
        <f t="shared" si="42"/>
        <v>-0.11300724702924486</v>
      </c>
      <c r="L227" s="32">
        <f t="shared" si="43"/>
        <v>7.2019654035689551E-2</v>
      </c>
      <c r="M227" s="32">
        <f t="shared" si="44"/>
        <v>4.7868533899193211E-2</v>
      </c>
      <c r="N227" s="33">
        <f t="shared" si="38"/>
        <v>11.710545481265362</v>
      </c>
      <c r="O227" s="59">
        <f>+'CPT C9 &amp; Bearing Capacity'!N227</f>
        <v>133</v>
      </c>
      <c r="P227" s="59">
        <f>+'CPT C9 &amp; Bearing Capacity'!O227</f>
        <v>182.2</v>
      </c>
      <c r="Q227" s="35">
        <f>+'CPT C9 &amp; Bearing Capacity'!K227</f>
        <v>76.33</v>
      </c>
      <c r="R227" s="34">
        <f>+'CPT C9 &amp; Bearing Capacity'!L227</f>
        <v>0</v>
      </c>
      <c r="S227" s="35">
        <f>+'CPT C9 &amp; Bearing Capacity'!M227</f>
        <v>76.33</v>
      </c>
      <c r="T227" s="34">
        <f t="shared" si="45"/>
        <v>7.0648360070685063</v>
      </c>
      <c r="U227" s="36">
        <f t="shared" si="46"/>
        <v>1448.3228112247541</v>
      </c>
      <c r="V227" s="33">
        <f t="shared" si="47"/>
        <v>529.34999999999991</v>
      </c>
      <c r="W227" s="37">
        <f t="shared" si="39"/>
        <v>0.16171181438980792</v>
      </c>
      <c r="X227" s="37">
        <f t="shared" si="40"/>
        <v>0.44245000401492823</v>
      </c>
    </row>
    <row r="228" spans="5:24" x14ac:dyDescent="0.2">
      <c r="E228" s="28"/>
      <c r="F228" s="28">
        <f>+'CPT C9 &amp; Bearing Capacity'!I228</f>
        <v>4.51</v>
      </c>
      <c r="G228" s="29">
        <f>'CPT C9 &amp; Bearing Capacity'!H228</f>
        <v>1.9999999999999574E-2</v>
      </c>
      <c r="H228" s="29">
        <f t="shared" si="36"/>
        <v>4.0527999999999995</v>
      </c>
      <c r="I228" s="31">
        <f t="shared" si="37"/>
        <v>1.6271420694333796</v>
      </c>
      <c r="J228" s="31">
        <f t="shared" si="41"/>
        <v>1.5144505841564135</v>
      </c>
      <c r="K228" s="31">
        <f t="shared" si="42"/>
        <v>-0.11245311818898532</v>
      </c>
      <c r="L228" s="32">
        <f t="shared" si="43"/>
        <v>7.1665753104141666E-2</v>
      </c>
      <c r="M228" s="32">
        <f t="shared" si="44"/>
        <v>4.7553679150154071E-2</v>
      </c>
      <c r="N228" s="33">
        <f t="shared" si="38"/>
        <v>11.653000454005165</v>
      </c>
      <c r="O228" s="59">
        <f>+'CPT C9 &amp; Bearing Capacity'!N228</f>
        <v>133</v>
      </c>
      <c r="P228" s="59">
        <f>+'CPT C9 &amp; Bearing Capacity'!O228</f>
        <v>182.2</v>
      </c>
      <c r="Q228" s="35">
        <f>+'CPT C9 &amp; Bearing Capacity'!K228</f>
        <v>76.67</v>
      </c>
      <c r="R228" s="34">
        <f>+'CPT C9 &amp; Bearing Capacity'!L228</f>
        <v>0</v>
      </c>
      <c r="S228" s="35">
        <f>+'CPT C9 &amp; Bearing Capacity'!M228</f>
        <v>76.67</v>
      </c>
      <c r="T228" s="34">
        <f t="shared" si="45"/>
        <v>7.056990535770816</v>
      </c>
      <c r="U228" s="36">
        <f t="shared" si="46"/>
        <v>1448.5190526917443</v>
      </c>
      <c r="V228" s="33">
        <f t="shared" si="47"/>
        <v>527.65</v>
      </c>
      <c r="W228" s="37">
        <f t="shared" si="39"/>
        <v>0.16089537010024763</v>
      </c>
      <c r="X228" s="37">
        <f t="shared" si="40"/>
        <v>0.44169432214554788</v>
      </c>
    </row>
    <row r="229" spans="5:24" x14ac:dyDescent="0.2">
      <c r="E229" s="28"/>
      <c r="F229" s="28">
        <f>+'CPT C9 &amp; Bearing Capacity'!I229</f>
        <v>4.5299999999999994</v>
      </c>
      <c r="G229" s="29">
        <f>'CPT C9 &amp; Bearing Capacity'!H229</f>
        <v>2.0000000000000462E-2</v>
      </c>
      <c r="H229" s="29">
        <f t="shared" si="36"/>
        <v>4.0727999999999991</v>
      </c>
      <c r="I229" s="31">
        <f t="shared" si="37"/>
        <v>1.6268659575037474</v>
      </c>
      <c r="J229" s="31">
        <f t="shared" si="41"/>
        <v>1.5147266960860457</v>
      </c>
      <c r="K229" s="31">
        <f t="shared" si="42"/>
        <v>-0.11190437994980973</v>
      </c>
      <c r="L229" s="32">
        <f t="shared" si="43"/>
        <v>7.1315305983894586E-2</v>
      </c>
      <c r="M229" s="32">
        <f t="shared" si="44"/>
        <v>4.7242359095414632E-2</v>
      </c>
      <c r="N229" s="33">
        <f t="shared" si="38"/>
        <v>11.596017023643249</v>
      </c>
      <c r="O229" s="59">
        <f>+'CPT C9 &amp; Bearing Capacity'!N229</f>
        <v>133</v>
      </c>
      <c r="P229" s="59">
        <f>+'CPT C9 &amp; Bearing Capacity'!O229</f>
        <v>181.8</v>
      </c>
      <c r="Q229" s="35">
        <f>+'CPT C9 &amp; Bearing Capacity'!K229</f>
        <v>77.009999999999991</v>
      </c>
      <c r="R229" s="34">
        <f>+'CPT C9 &amp; Bearing Capacity'!L229</f>
        <v>0</v>
      </c>
      <c r="S229" s="35">
        <f>+'CPT C9 &amp; Bearing Capacity'!M229</f>
        <v>77.009999999999991</v>
      </c>
      <c r="T229" s="34">
        <f t="shared" si="45"/>
        <v>7.0491884336988537</v>
      </c>
      <c r="U229" s="36">
        <f t="shared" si="46"/>
        <v>1448.7142357191906</v>
      </c>
      <c r="V229" s="33">
        <f t="shared" si="47"/>
        <v>523.95000000000005</v>
      </c>
      <c r="W229" s="37">
        <f t="shared" si="39"/>
        <v>0.16008701699389133</v>
      </c>
      <c r="X229" s="37">
        <f t="shared" si="40"/>
        <v>0.44263830608430255</v>
      </c>
    </row>
    <row r="230" spans="5:24" x14ac:dyDescent="0.2">
      <c r="E230" s="28"/>
      <c r="F230" s="28">
        <f>+'CPT C9 &amp; Bearing Capacity'!I230</f>
        <v>4.55</v>
      </c>
      <c r="G230" s="29">
        <f>'CPT C9 &amp; Bearing Capacity'!H230</f>
        <v>1.9999999999999574E-2</v>
      </c>
      <c r="H230" s="29">
        <f t="shared" si="36"/>
        <v>4.0927999999999995</v>
      </c>
      <c r="I230" s="31">
        <f t="shared" si="37"/>
        <v>1.6265925356543303</v>
      </c>
      <c r="J230" s="31">
        <f t="shared" si="41"/>
        <v>1.5150001179354629</v>
      </c>
      <c r="K230" s="31">
        <f t="shared" si="42"/>
        <v>-0.11136095428283845</v>
      </c>
      <c r="L230" s="32">
        <f t="shared" si="43"/>
        <v>7.0968262466155327E-2</v>
      </c>
      <c r="M230" s="32">
        <f t="shared" si="44"/>
        <v>4.6934517912792018E-2</v>
      </c>
      <c r="N230" s="33">
        <f t="shared" si="38"/>
        <v>11.539587026125488</v>
      </c>
      <c r="O230" s="59">
        <f>+'CPT C9 &amp; Bearing Capacity'!N230</f>
        <v>133</v>
      </c>
      <c r="P230" s="59">
        <f>+'CPT C9 &amp; Bearing Capacity'!O230</f>
        <v>181.4</v>
      </c>
      <c r="Q230" s="35">
        <f>+'CPT C9 &amp; Bearing Capacity'!K230</f>
        <v>77.349999999999994</v>
      </c>
      <c r="R230" s="34">
        <f>+'CPT C9 &amp; Bearing Capacity'!L230</f>
        <v>0</v>
      </c>
      <c r="S230" s="35">
        <f>+'CPT C9 &amp; Bearing Capacity'!M230</f>
        <v>77.349999999999994</v>
      </c>
      <c r="T230" s="34">
        <f t="shared" si="45"/>
        <v>7.0414292712163231</v>
      </c>
      <c r="U230" s="36">
        <f t="shared" si="46"/>
        <v>1448.9083706223398</v>
      </c>
      <c r="V230" s="33">
        <f t="shared" si="47"/>
        <v>520.25</v>
      </c>
      <c r="W230" s="37">
        <f t="shared" si="39"/>
        <v>0.15928663620279485</v>
      </c>
      <c r="X230" s="37">
        <f t="shared" si="40"/>
        <v>0.44361699283518474</v>
      </c>
    </row>
    <row r="231" spans="5:24" x14ac:dyDescent="0.2">
      <c r="E231" s="28"/>
      <c r="F231" s="28">
        <f>+'CPT C9 &amp; Bearing Capacity'!I231</f>
        <v>4.57</v>
      </c>
      <c r="G231" s="29">
        <f>'CPT C9 &amp; Bearing Capacity'!H231</f>
        <v>2.0000000000000462E-2</v>
      </c>
      <c r="H231" s="29">
        <f t="shared" si="36"/>
        <v>4.1128</v>
      </c>
      <c r="I231" s="31">
        <f t="shared" si="37"/>
        <v>1.6263217648029655</v>
      </c>
      <c r="J231" s="31">
        <f t="shared" si="41"/>
        <v>1.5152708887868276</v>
      </c>
      <c r="K231" s="31">
        <f t="shared" si="42"/>
        <v>-0.11082276465305919</v>
      </c>
      <c r="L231" s="32">
        <f t="shared" si="43"/>
        <v>7.0624573308595409E-2</v>
      </c>
      <c r="M231" s="32">
        <f t="shared" si="44"/>
        <v>4.6630100912297912E-2</v>
      </c>
      <c r="N231" s="33">
        <f t="shared" si="38"/>
        <v>11.483702454546894</v>
      </c>
      <c r="O231" s="59">
        <f>+'CPT C9 &amp; Bearing Capacity'!N231</f>
        <v>133</v>
      </c>
      <c r="P231" s="59">
        <f>+'CPT C9 &amp; Bearing Capacity'!O231</f>
        <v>181.60000000000002</v>
      </c>
      <c r="Q231" s="35">
        <f>+'CPT C9 &amp; Bearing Capacity'!K231</f>
        <v>77.69</v>
      </c>
      <c r="R231" s="34">
        <f>+'CPT C9 &amp; Bearing Capacity'!L231</f>
        <v>0</v>
      </c>
      <c r="S231" s="35">
        <f>+'CPT C9 &amp; Bearing Capacity'!M231</f>
        <v>77.69</v>
      </c>
      <c r="T231" s="34">
        <f t="shared" si="45"/>
        <v>7.0337126248078059</v>
      </c>
      <c r="U231" s="36">
        <f t="shared" si="46"/>
        <v>1449.1014675713147</v>
      </c>
      <c r="V231" s="33">
        <f t="shared" si="47"/>
        <v>519.55000000000018</v>
      </c>
      <c r="W231" s="37">
        <f t="shared" si="39"/>
        <v>0.1584941111652281</v>
      </c>
      <c r="X231" s="37">
        <f t="shared" si="40"/>
        <v>0.4420634185178387</v>
      </c>
    </row>
    <row r="232" spans="5:24" x14ac:dyDescent="0.2">
      <c r="E232" s="28"/>
      <c r="F232" s="28">
        <f>+'CPT C9 &amp; Bearing Capacity'!I232</f>
        <v>4.59</v>
      </c>
      <c r="G232" s="29">
        <f>'CPT C9 &amp; Bearing Capacity'!H232</f>
        <v>1.9999999999999574E-2</v>
      </c>
      <c r="H232" s="29">
        <f t="shared" si="36"/>
        <v>4.1327999999999996</v>
      </c>
      <c r="I232" s="31">
        <f t="shared" si="37"/>
        <v>1.6260536066201325</v>
      </c>
      <c r="J232" s="31">
        <f t="shared" si="41"/>
        <v>1.5155390469696606</v>
      </c>
      <c r="K232" s="31">
        <f t="shared" si="42"/>
        <v>-0.11028973598386459</v>
      </c>
      <c r="L232" s="32">
        <f t="shared" si="43"/>
        <v>7.0284190212257749E-2</v>
      </c>
      <c r="M232" s="32">
        <f t="shared" si="44"/>
        <v>4.6329054508172374E-2</v>
      </c>
      <c r="N232" s="33">
        <f t="shared" si="38"/>
        <v>11.428355455396623</v>
      </c>
      <c r="O232" s="59">
        <f>+'CPT C9 &amp; Bearing Capacity'!N232</f>
        <v>133</v>
      </c>
      <c r="P232" s="59">
        <f>+'CPT C9 &amp; Bearing Capacity'!O232</f>
        <v>181.8</v>
      </c>
      <c r="Q232" s="35">
        <f>+'CPT C9 &amp; Bearing Capacity'!K232</f>
        <v>87.21</v>
      </c>
      <c r="R232" s="34">
        <f>+'CPT C9 &amp; Bearing Capacity'!L232</f>
        <v>0.17657999999999799</v>
      </c>
      <c r="S232" s="35">
        <f>+'CPT C9 &amp; Bearing Capacity'!M232</f>
        <v>87.033419999999992</v>
      </c>
      <c r="T232" s="34">
        <f t="shared" si="45"/>
        <v>6.8368238172972688</v>
      </c>
      <c r="U232" s="36">
        <f t="shared" si="46"/>
        <v>1454.037014881216</v>
      </c>
      <c r="V232" s="33">
        <f t="shared" si="47"/>
        <v>472.9500000000001</v>
      </c>
      <c r="W232" s="37">
        <f t="shared" si="39"/>
        <v>0.15719483532308828</v>
      </c>
      <c r="X232" s="37">
        <f t="shared" si="40"/>
        <v>0.48327964712533578</v>
      </c>
    </row>
    <row r="233" spans="5:24" x14ac:dyDescent="0.2">
      <c r="E233" s="28"/>
      <c r="F233" s="28">
        <f>+'CPT C9 &amp; Bearing Capacity'!I233</f>
        <v>4.6099999999999994</v>
      </c>
      <c r="G233" s="29">
        <f>'CPT C9 &amp; Bearing Capacity'!H233</f>
        <v>2.0000000000000462E-2</v>
      </c>
      <c r="H233" s="29">
        <f t="shared" si="36"/>
        <v>4.1527999999999992</v>
      </c>
      <c r="I233" s="31">
        <f t="shared" si="37"/>
        <v>1.6257880235109383</v>
      </c>
      <c r="J233" s="31">
        <f t="shared" si="41"/>
        <v>1.5158046300788548</v>
      </c>
      <c r="K233" s="31">
        <f t="shared" si="42"/>
        <v>-0.10976179462259172</v>
      </c>
      <c r="L233" s="32">
        <f t="shared" si="43"/>
        <v>6.9947065799119357E-2</v>
      </c>
      <c r="M233" s="32">
        <f t="shared" si="44"/>
        <v>4.6031326191735E-2</v>
      </c>
      <c r="N233" s="33">
        <f t="shared" si="38"/>
        <v>11.373538324909635</v>
      </c>
      <c r="O233" s="59">
        <f>+'CPT C9 &amp; Bearing Capacity'!N233</f>
        <v>133</v>
      </c>
      <c r="P233" s="59">
        <f>+'CPT C9 &amp; Bearing Capacity'!O233</f>
        <v>181.8</v>
      </c>
      <c r="Q233" s="35">
        <f>+'CPT C9 &amp; Bearing Capacity'!K233</f>
        <v>87.589999999999989</v>
      </c>
      <c r="R233" s="34">
        <f>+'CPT C9 &amp; Bearing Capacity'!L233</f>
        <v>0.37277999999999384</v>
      </c>
      <c r="S233" s="35">
        <f>+'CPT C9 &amp; Bearing Capacity'!M233</f>
        <v>87.217219999999998</v>
      </c>
      <c r="T233" s="34">
        <f t="shared" si="45"/>
        <v>6.8332190174144536</v>
      </c>
      <c r="U233" s="36">
        <f t="shared" si="46"/>
        <v>1454.1275354121885</v>
      </c>
      <c r="V233" s="33">
        <f t="shared" si="47"/>
        <v>471.05000000000013</v>
      </c>
      <c r="W233" s="37">
        <f t="shared" si="39"/>
        <v>0.15643109765727589</v>
      </c>
      <c r="X233" s="37">
        <f t="shared" si="40"/>
        <v>0.48290153168070882</v>
      </c>
    </row>
    <row r="234" spans="5:24" x14ac:dyDescent="0.2">
      <c r="E234" s="28"/>
      <c r="F234" s="28">
        <f>+'CPT C9 &amp; Bearing Capacity'!I234</f>
        <v>4.63</v>
      </c>
      <c r="G234" s="29">
        <f>'CPT C9 &amp; Bearing Capacity'!H234</f>
        <v>1.9999999999999574E-2</v>
      </c>
      <c r="H234" s="29">
        <f t="shared" si="36"/>
        <v>4.1727999999999996</v>
      </c>
      <c r="I234" s="31">
        <f t="shared" si="37"/>
        <v>1.6255249785976207</v>
      </c>
      <c r="J234" s="31">
        <f t="shared" si="41"/>
        <v>1.5160676749921724</v>
      </c>
      <c r="K234" s="31">
        <f t="shared" si="42"/>
        <v>-0.10923886830703106</v>
      </c>
      <c r="L234" s="32">
        <f t="shared" si="43"/>
        <v>6.9613153590292007E-2</v>
      </c>
      <c r="M234" s="32">
        <f t="shared" si="44"/>
        <v>4.5736864505018349E-2</v>
      </c>
      <c r="N234" s="33">
        <f t="shared" si="38"/>
        <v>11.319243505522074</v>
      </c>
      <c r="O234" s="59">
        <f>+'CPT C9 &amp; Bearing Capacity'!N234</f>
        <v>133</v>
      </c>
      <c r="P234" s="59">
        <f>+'CPT C9 &amp; Bearing Capacity'!O234</f>
        <v>181.8</v>
      </c>
      <c r="Q234" s="35">
        <f>+'CPT C9 &amp; Bearing Capacity'!K234</f>
        <v>87.97</v>
      </c>
      <c r="R234" s="34">
        <f>+'CPT C9 &amp; Bearing Capacity'!L234</f>
        <v>0.56897999999999838</v>
      </c>
      <c r="S234" s="35">
        <f>+'CPT C9 &amp; Bearing Capacity'!M234</f>
        <v>87.401020000000003</v>
      </c>
      <c r="T234" s="34">
        <f t="shared" si="45"/>
        <v>6.8296237009098801</v>
      </c>
      <c r="U234" s="36">
        <f t="shared" si="46"/>
        <v>1454.2178234180983</v>
      </c>
      <c r="V234" s="33">
        <f t="shared" si="47"/>
        <v>469.15000000000009</v>
      </c>
      <c r="W234" s="37">
        <f t="shared" si="39"/>
        <v>0.15567466335842683</v>
      </c>
      <c r="X234" s="37">
        <f t="shared" si="40"/>
        <v>0.48254261986664526</v>
      </c>
    </row>
    <row r="235" spans="5:24" x14ac:dyDescent="0.2">
      <c r="E235" s="28"/>
      <c r="F235" s="28">
        <f>+'CPT C9 &amp; Bearing Capacity'!I235</f>
        <v>4.6500000000000004</v>
      </c>
      <c r="G235" s="29">
        <f>'CPT C9 &amp; Bearing Capacity'!H235</f>
        <v>2.0000000000000462E-2</v>
      </c>
      <c r="H235" s="29">
        <f t="shared" si="36"/>
        <v>4.1928000000000001</v>
      </c>
      <c r="I235" s="31">
        <f t="shared" si="37"/>
        <v>1.6252644357025459</v>
      </c>
      <c r="J235" s="31">
        <f t="shared" si="41"/>
        <v>1.5163282178872473</v>
      </c>
      <c r="K235" s="31">
        <f t="shared" si="42"/>
        <v>-0.10872088613287316</v>
      </c>
      <c r="L235" s="32">
        <f t="shared" si="43"/>
        <v>6.9282407984836064E-2</v>
      </c>
      <c r="M235" s="32">
        <f t="shared" si="44"/>
        <v>4.5445619015159977E-2</v>
      </c>
      <c r="N235" s="33">
        <f t="shared" si="38"/>
        <v>11.265463582426344</v>
      </c>
      <c r="O235" s="59">
        <f>+'CPT C9 &amp; Bearing Capacity'!N235</f>
        <v>133</v>
      </c>
      <c r="P235" s="59">
        <f>+'CPT C9 &amp; Bearing Capacity'!O235</f>
        <v>181.8</v>
      </c>
      <c r="Q235" s="35">
        <f>+'CPT C9 &amp; Bearing Capacity'!K235</f>
        <v>88.350000000000009</v>
      </c>
      <c r="R235" s="34">
        <f>+'CPT C9 &amp; Bearing Capacity'!L235</f>
        <v>0.76518000000000286</v>
      </c>
      <c r="S235" s="35">
        <f>+'CPT C9 &amp; Bearing Capacity'!M235</f>
        <v>87.584820000000008</v>
      </c>
      <c r="T235" s="34">
        <f t="shared" si="45"/>
        <v>6.8260378229704948</v>
      </c>
      <c r="U235" s="36">
        <f t="shared" si="46"/>
        <v>1454.3078799804121</v>
      </c>
      <c r="V235" s="33">
        <f t="shared" si="47"/>
        <v>467.25</v>
      </c>
      <c r="W235" s="37">
        <f t="shared" si="39"/>
        <v>0.15492542861802192</v>
      </c>
      <c r="X235" s="37">
        <f t="shared" si="40"/>
        <v>0.482202828568287</v>
      </c>
    </row>
    <row r="236" spans="5:24" x14ac:dyDescent="0.2">
      <c r="E236" s="28"/>
      <c r="F236" s="28">
        <f>+'CPT C9 &amp; Bearing Capacity'!I236</f>
        <v>4.67</v>
      </c>
      <c r="G236" s="29">
        <f>'CPT C9 &amp; Bearing Capacity'!H236</f>
        <v>1.9999999999999574E-2</v>
      </c>
      <c r="H236" s="29">
        <f t="shared" si="36"/>
        <v>4.2127999999999997</v>
      </c>
      <c r="I236" s="31">
        <f t="shared" si="37"/>
        <v>1.6250063593316895</v>
      </c>
      <c r="J236" s="31">
        <f t="shared" si="41"/>
        <v>1.5165862942581037</v>
      </c>
      <c r="K236" s="31">
        <f t="shared" si="42"/>
        <v>-0.10820777852206236</v>
      </c>
      <c r="L236" s="32">
        <f t="shared" si="43"/>
        <v>6.8954784239170785E-2</v>
      </c>
      <c r="M236" s="32">
        <f t="shared" si="44"/>
        <v>4.5157540289531672E-2</v>
      </c>
      <c r="N236" s="33">
        <f t="shared" si="38"/>
        <v>11.212191280223191</v>
      </c>
      <c r="O236" s="59">
        <f>+'CPT C9 &amp; Bearing Capacity'!N236</f>
        <v>133</v>
      </c>
      <c r="P236" s="59">
        <f>+'CPT C9 &amp; Bearing Capacity'!O236</f>
        <v>182.2</v>
      </c>
      <c r="Q236" s="35">
        <f>+'CPT C9 &amp; Bearing Capacity'!K236</f>
        <v>88.73</v>
      </c>
      <c r="R236" s="34">
        <f>+'CPT C9 &amp; Bearing Capacity'!L236</f>
        <v>0.96137999999999868</v>
      </c>
      <c r="S236" s="35">
        <f>+'CPT C9 &amp; Bearing Capacity'!M236</f>
        <v>87.768619999999999</v>
      </c>
      <c r="T236" s="34">
        <f t="shared" si="45"/>
        <v>6.8224613390884787</v>
      </c>
      <c r="U236" s="36">
        <f t="shared" si="46"/>
        <v>1454.3977061733233</v>
      </c>
      <c r="V236" s="33">
        <f t="shared" si="47"/>
        <v>467.34999999999991</v>
      </c>
      <c r="W236" s="37">
        <f t="shared" si="39"/>
        <v>0.15418329158017488</v>
      </c>
      <c r="X236" s="37">
        <f t="shared" si="40"/>
        <v>0.47981989002772885</v>
      </c>
    </row>
    <row r="237" spans="5:24" x14ac:dyDescent="0.2">
      <c r="E237" s="28"/>
      <c r="F237" s="28">
        <f>+'CPT C9 &amp; Bearing Capacity'!I237</f>
        <v>4.6899999999999995</v>
      </c>
      <c r="G237" s="29">
        <f>'CPT C9 &amp; Bearing Capacity'!H237</f>
        <v>2.0000000000000462E-2</v>
      </c>
      <c r="H237" s="29">
        <f t="shared" si="36"/>
        <v>4.2327999999999992</v>
      </c>
      <c r="I237" s="31">
        <f t="shared" si="37"/>
        <v>1.6247507146585805</v>
      </c>
      <c r="J237" s="31">
        <f t="shared" si="41"/>
        <v>1.5168419389312127</v>
      </c>
      <c r="K237" s="31">
        <f t="shared" si="42"/>
        <v>-0.10769947719202881</v>
      </c>
      <c r="L237" s="32">
        <f t="shared" si="43"/>
        <v>6.8630238447059094E-2</v>
      </c>
      <c r="M237" s="32">
        <f t="shared" si="44"/>
        <v>4.4872579871574447E-2</v>
      </c>
      <c r="N237" s="33">
        <f t="shared" si="38"/>
        <v>11.159419459667182</v>
      </c>
      <c r="O237" s="59">
        <f>+'CPT C9 &amp; Bearing Capacity'!N237</f>
        <v>133</v>
      </c>
      <c r="P237" s="59">
        <f>+'CPT C9 &amp; Bearing Capacity'!O237</f>
        <v>182.6</v>
      </c>
      <c r="Q237" s="35">
        <f>+'CPT C9 &amp; Bearing Capacity'!K237</f>
        <v>89.109999999999985</v>
      </c>
      <c r="R237" s="34">
        <f>+'CPT C9 &amp; Bearing Capacity'!L237</f>
        <v>1.1575799999999945</v>
      </c>
      <c r="S237" s="35">
        <f>+'CPT C9 &amp; Bearing Capacity'!M237</f>
        <v>87.952419999999989</v>
      </c>
      <c r="T237" s="34">
        <f t="shared" si="45"/>
        <v>6.8188942050585375</v>
      </c>
      <c r="U237" s="36">
        <f t="shared" si="46"/>
        <v>1454.4873030638096</v>
      </c>
      <c r="V237" s="33">
        <f t="shared" si="47"/>
        <v>467.45000000000005</v>
      </c>
      <c r="W237" s="37">
        <f t="shared" si="39"/>
        <v>0.15344815229614783</v>
      </c>
      <c r="X237" s="37">
        <f t="shared" si="40"/>
        <v>0.47745938430494977</v>
      </c>
    </row>
    <row r="238" spans="5:24" x14ac:dyDescent="0.2">
      <c r="E238" s="28"/>
      <c r="F238" s="28">
        <f>+'CPT C9 &amp; Bearing Capacity'!I238</f>
        <v>4.71</v>
      </c>
      <c r="G238" s="29">
        <f>'CPT C9 &amp; Bearing Capacity'!H238</f>
        <v>1.9999999999999574E-2</v>
      </c>
      <c r="H238" s="29">
        <f t="shared" si="36"/>
        <v>4.2527999999999997</v>
      </c>
      <c r="I238" s="31">
        <f t="shared" si="37"/>
        <v>1.6244974675086961</v>
      </c>
      <c r="J238" s="31">
        <f t="shared" si="41"/>
        <v>1.5170951860810971</v>
      </c>
      <c r="K238" s="31">
        <f t="shared" si="42"/>
        <v>-0.10719591512577031</v>
      </c>
      <c r="L238" s="32">
        <f t="shared" si="43"/>
        <v>6.8308727520149728E-2</v>
      </c>
      <c r="M238" s="32">
        <f t="shared" si="44"/>
        <v>4.4590690257322652E-2</v>
      </c>
      <c r="N238" s="33">
        <f t="shared" si="38"/>
        <v>11.107141114502818</v>
      </c>
      <c r="O238" s="59">
        <f>+'CPT C9 &amp; Bearing Capacity'!N238</f>
        <v>133</v>
      </c>
      <c r="P238" s="59">
        <f>+'CPT C9 &amp; Bearing Capacity'!O238</f>
        <v>183</v>
      </c>
      <c r="Q238" s="35">
        <f>+'CPT C9 &amp; Bearing Capacity'!K238</f>
        <v>89.49</v>
      </c>
      <c r="R238" s="34">
        <f>+'CPT C9 &amp; Bearing Capacity'!L238</f>
        <v>1.3537799999999991</v>
      </c>
      <c r="S238" s="35">
        <f>+'CPT C9 &amp; Bearing Capacity'!M238</f>
        <v>88.136219999999994</v>
      </c>
      <c r="T238" s="34">
        <f t="shared" si="45"/>
        <v>6.8153363769752131</v>
      </c>
      <c r="U238" s="36">
        <f t="shared" si="46"/>
        <v>1454.5766717116999</v>
      </c>
      <c r="V238" s="33">
        <f t="shared" si="47"/>
        <v>467.55</v>
      </c>
      <c r="W238" s="37">
        <f t="shared" si="39"/>
        <v>0.15271991267991461</v>
      </c>
      <c r="X238" s="37">
        <f t="shared" si="40"/>
        <v>0.47512099730521146</v>
      </c>
    </row>
    <row r="239" spans="5:24" x14ac:dyDescent="0.2">
      <c r="E239" s="28"/>
      <c r="F239" s="28">
        <f>+'CPT C9 &amp; Bearing Capacity'!I239</f>
        <v>4.7300000000000004</v>
      </c>
      <c r="G239" s="29">
        <f>'CPT C9 &amp; Bearing Capacity'!H239</f>
        <v>2.0000000000000462E-2</v>
      </c>
      <c r="H239" s="29">
        <f t="shared" si="36"/>
        <v>4.2728000000000002</v>
      </c>
      <c r="I239" s="31">
        <f t="shared" si="37"/>
        <v>1.6242465843442926</v>
      </c>
      <c r="J239" s="31">
        <f t="shared" si="41"/>
        <v>1.5173460692455005</v>
      </c>
      <c r="K239" s="31">
        <f t="shared" si="42"/>
        <v>-0.10669702654275683</v>
      </c>
      <c r="L239" s="32">
        <f t="shared" si="43"/>
        <v>6.7990209169058916E-2</v>
      </c>
      <c r="M239" s="32">
        <f t="shared" si="44"/>
        <v>4.4311824872591665E-2</v>
      </c>
      <c r="N239" s="33">
        <f t="shared" si="38"/>
        <v>11.055349368388372</v>
      </c>
      <c r="O239" s="59">
        <f>+'CPT C9 &amp; Bearing Capacity'!N239</f>
        <v>133</v>
      </c>
      <c r="P239" s="59">
        <f>+'CPT C9 &amp; Bearing Capacity'!O239</f>
        <v>183.2</v>
      </c>
      <c r="Q239" s="35">
        <f>+'CPT C9 &amp; Bearing Capacity'!K239</f>
        <v>89.87</v>
      </c>
      <c r="R239" s="34">
        <f>+'CPT C9 &amp; Bearing Capacity'!L239</f>
        <v>1.5499800000000037</v>
      </c>
      <c r="S239" s="35">
        <f>+'CPT C9 &amp; Bearing Capacity'!M239</f>
        <v>88.32002</v>
      </c>
      <c r="T239" s="34">
        <f t="shared" si="45"/>
        <v>6.8117878112302357</v>
      </c>
      <c r="U239" s="36">
        <f t="shared" si="46"/>
        <v>1454.665813169737</v>
      </c>
      <c r="V239" s="33">
        <f t="shared" si="47"/>
        <v>466.64999999999992</v>
      </c>
      <c r="W239" s="37">
        <f t="shared" si="39"/>
        <v>0.15199847646517337</v>
      </c>
      <c r="X239" s="37">
        <f t="shared" si="40"/>
        <v>0.47381760927412958</v>
      </c>
    </row>
    <row r="240" spans="5:24" x14ac:dyDescent="0.2">
      <c r="E240" s="28"/>
      <c r="F240" s="28">
        <f>+'CPT C9 &amp; Bearing Capacity'!I240</f>
        <v>4.75</v>
      </c>
      <c r="G240" s="29">
        <f>'CPT C9 &amp; Bearing Capacity'!H240</f>
        <v>1.9999999999999574E-2</v>
      </c>
      <c r="H240" s="29">
        <f t="shared" si="36"/>
        <v>4.2927999999999997</v>
      </c>
      <c r="I240" s="31">
        <f t="shared" si="37"/>
        <v>1.6239980322496561</v>
      </c>
      <c r="J240" s="31">
        <f t="shared" si="41"/>
        <v>1.517594621340137</v>
      </c>
      <c r="K240" s="31">
        <f t="shared" si="42"/>
        <v>-0.10620274687063148</v>
      </c>
      <c r="L240" s="32">
        <f t="shared" si="43"/>
        <v>6.7674641884972769E-2</v>
      </c>
      <c r="M240" s="32">
        <f t="shared" si="44"/>
        <v>4.4035938050807188E-2</v>
      </c>
      <c r="N240" s="33">
        <f t="shared" si="38"/>
        <v>11.004037471904409</v>
      </c>
      <c r="O240" s="59">
        <f>+'CPT C9 &amp; Bearing Capacity'!N240</f>
        <v>133</v>
      </c>
      <c r="P240" s="59">
        <f>+'CPT C9 &amp; Bearing Capacity'!O240</f>
        <v>183.4</v>
      </c>
      <c r="Q240" s="35">
        <f>+'CPT C9 &amp; Bearing Capacity'!K240</f>
        <v>90.25</v>
      </c>
      <c r="R240" s="34">
        <f>+'CPT C9 &amp; Bearing Capacity'!L240</f>
        <v>1.7461799999999994</v>
      </c>
      <c r="S240" s="35">
        <f>+'CPT C9 &amp; Bearing Capacity'!M240</f>
        <v>88.503820000000005</v>
      </c>
      <c r="T240" s="34">
        <f t="shared" si="45"/>
        <v>6.8082484645098962</v>
      </c>
      <c r="U240" s="36">
        <f t="shared" si="46"/>
        <v>1454.7547284836369</v>
      </c>
      <c r="V240" s="33">
        <f t="shared" si="47"/>
        <v>465.75</v>
      </c>
      <c r="W240" s="37">
        <f t="shared" si="39"/>
        <v>0.15128374916332776</v>
      </c>
      <c r="X240" s="37">
        <f t="shared" si="40"/>
        <v>0.47252978945374874</v>
      </c>
    </row>
    <row r="241" spans="5:24" x14ac:dyDescent="0.2">
      <c r="E241" s="28"/>
      <c r="F241" s="28">
        <f>+'CPT C9 &amp; Bearing Capacity'!I241</f>
        <v>4.7699999999999996</v>
      </c>
      <c r="G241" s="29">
        <f>'CPT C9 &amp; Bearing Capacity'!H241</f>
        <v>2.0000000000000462E-2</v>
      </c>
      <c r="H241" s="29">
        <f t="shared" si="36"/>
        <v>4.3127999999999993</v>
      </c>
      <c r="I241" s="31">
        <f t="shared" si="37"/>
        <v>1.6237517789167619</v>
      </c>
      <c r="J241" s="31">
        <f t="shared" si="41"/>
        <v>1.5178408746730312</v>
      </c>
      <c r="K241" s="31">
        <f t="shared" si="42"/>
        <v>-0.10571301271768273</v>
      </c>
      <c r="L241" s="32">
        <f t="shared" si="43"/>
        <v>6.7361984921755491E-2</v>
      </c>
      <c r="M241" s="32">
        <f t="shared" si="44"/>
        <v>4.3762985011460032E-2</v>
      </c>
      <c r="N241" s="33">
        <f t="shared" si="38"/>
        <v>10.953198799644531</v>
      </c>
      <c r="O241" s="59">
        <f>+'CPT C9 &amp; Bearing Capacity'!N241</f>
        <v>133</v>
      </c>
      <c r="P241" s="59">
        <f>+'CPT C9 &amp; Bearing Capacity'!O241</f>
        <v>183.60000000000002</v>
      </c>
      <c r="Q241" s="35">
        <f>+'CPT C9 &amp; Bearing Capacity'!K241</f>
        <v>90.63</v>
      </c>
      <c r="R241" s="34">
        <f>+'CPT C9 &amp; Bearing Capacity'!L241</f>
        <v>1.9423799999999953</v>
      </c>
      <c r="S241" s="35">
        <f>+'CPT C9 &amp; Bearing Capacity'!M241</f>
        <v>88.687619999999995</v>
      </c>
      <c r="T241" s="34">
        <f t="shared" si="45"/>
        <v>6.8047182937924457</v>
      </c>
      <c r="U241" s="36">
        <f t="shared" si="46"/>
        <v>1454.8434186921552</v>
      </c>
      <c r="V241" s="33">
        <f t="shared" si="47"/>
        <v>464.85000000000014</v>
      </c>
      <c r="W241" s="37">
        <f t="shared" si="39"/>
        <v>0.15057563802283633</v>
      </c>
      <c r="X241" s="37">
        <f t="shared" si="40"/>
        <v>0.47125734321371543</v>
      </c>
    </row>
    <row r="242" spans="5:24" x14ac:dyDescent="0.2">
      <c r="E242" s="28"/>
      <c r="F242" s="28">
        <f>+'CPT C9 &amp; Bearing Capacity'!I242</f>
        <v>4.79</v>
      </c>
      <c r="G242" s="29">
        <f>'CPT C9 &amp; Bearing Capacity'!H242</f>
        <v>1.9999999999999574E-2</v>
      </c>
      <c r="H242" s="29">
        <f t="shared" si="36"/>
        <v>4.3327999999999998</v>
      </c>
      <c r="I242" s="31">
        <f t="shared" si="37"/>
        <v>1.6235077926313275</v>
      </c>
      <c r="J242" s="31">
        <f t="shared" si="41"/>
        <v>1.5180848609584656</v>
      </c>
      <c r="K242" s="31">
        <f t="shared" si="42"/>
        <v>-0.10522776184606365</v>
      </c>
      <c r="L242" s="32">
        <f t="shared" si="43"/>
        <v>6.7052198278545749E-2</v>
      </c>
      <c r="M242" s="32">
        <f t="shared" si="44"/>
        <v>4.3492921839156096E-2</v>
      </c>
      <c r="N242" s="33">
        <f t="shared" si="38"/>
        <v>10.902826847385519</v>
      </c>
      <c r="O242" s="59">
        <f>+'CPT C9 &amp; Bearing Capacity'!N242</f>
        <v>133</v>
      </c>
      <c r="P242" s="59">
        <f>+'CPT C9 &amp; Bearing Capacity'!O242</f>
        <v>183.8</v>
      </c>
      <c r="Q242" s="35">
        <f>+'CPT C9 &amp; Bearing Capacity'!K242</f>
        <v>91.01</v>
      </c>
      <c r="R242" s="34">
        <f>+'CPT C9 &amp; Bearing Capacity'!L242</f>
        <v>2.1385799999999997</v>
      </c>
      <c r="S242" s="35">
        <f>+'CPT C9 &amp; Bearing Capacity'!M242</f>
        <v>88.871420000000001</v>
      </c>
      <c r="T242" s="34">
        <f t="shared" si="45"/>
        <v>6.8011972563455387</v>
      </c>
      <c r="U242" s="36">
        <f t="shared" si="46"/>
        <v>1454.9318848271412</v>
      </c>
      <c r="V242" s="33">
        <f t="shared" si="47"/>
        <v>463.95000000000005</v>
      </c>
      <c r="W242" s="37">
        <f t="shared" si="39"/>
        <v>0.14987405198945983</v>
      </c>
      <c r="X242" s="37">
        <f t="shared" si="40"/>
        <v>0.47000007963725771</v>
      </c>
    </row>
    <row r="243" spans="5:24" x14ac:dyDescent="0.2">
      <c r="E243" s="28"/>
      <c r="F243" s="28">
        <f>+'CPT C9 &amp; Bearing Capacity'!I243</f>
        <v>4.8100000000000005</v>
      </c>
      <c r="G243" s="29">
        <f>'CPT C9 &amp; Bearing Capacity'!H243</f>
        <v>2.0000000000000462E-2</v>
      </c>
      <c r="H243" s="29">
        <f t="shared" si="36"/>
        <v>4.3528000000000002</v>
      </c>
      <c r="I243" s="31">
        <f t="shared" si="37"/>
        <v>1.6232660422592486</v>
      </c>
      <c r="J243" s="31">
        <f t="shared" si="41"/>
        <v>1.5183266113305445</v>
      </c>
      <c r="K243" s="31">
        <f t="shared" si="42"/>
        <v>-0.10474693314573449</v>
      </c>
      <c r="L243" s="32">
        <f t="shared" si="43"/>
        <v>6.6745242682827471E-2</v>
      </c>
      <c r="M243" s="32">
        <f t="shared" si="44"/>
        <v>4.322570546325577E-2</v>
      </c>
      <c r="N243" s="33">
        <f t="shared" si="38"/>
        <v>10.852915229334613</v>
      </c>
      <c r="O243" s="59">
        <f>+'CPT C9 &amp; Bearing Capacity'!N243</f>
        <v>133</v>
      </c>
      <c r="P243" s="59">
        <f>+'CPT C9 &amp; Bearing Capacity'!O243</f>
        <v>184.2</v>
      </c>
      <c r="Q243" s="35">
        <f>+'CPT C9 &amp; Bearing Capacity'!K243</f>
        <v>91.390000000000015</v>
      </c>
      <c r="R243" s="34">
        <f>+'CPT C9 &amp; Bearing Capacity'!L243</f>
        <v>2.3347800000000043</v>
      </c>
      <c r="S243" s="35">
        <f>+'CPT C9 &amp; Bearing Capacity'!M243</f>
        <v>89.055220000000006</v>
      </c>
      <c r="T243" s="34">
        <f t="shared" si="45"/>
        <v>6.7976853097236773</v>
      </c>
      <c r="U243" s="36">
        <f t="shared" si="46"/>
        <v>1455.0201279136036</v>
      </c>
      <c r="V243" s="33">
        <f t="shared" si="47"/>
        <v>464.04999999999984</v>
      </c>
      <c r="W243" s="37">
        <f t="shared" si="39"/>
        <v>0.14917890166780276</v>
      </c>
      <c r="X243" s="37">
        <f t="shared" si="40"/>
        <v>0.46774766638659054</v>
      </c>
    </row>
    <row r="244" spans="5:24" x14ac:dyDescent="0.2">
      <c r="E244" s="28"/>
      <c r="F244" s="28">
        <f>+'CPT C9 &amp; Bearing Capacity'!I244</f>
        <v>4.83</v>
      </c>
      <c r="G244" s="29">
        <f>'CPT C9 &amp; Bearing Capacity'!H244</f>
        <v>1.9999999999999574E-2</v>
      </c>
      <c r="H244" s="29">
        <f t="shared" si="36"/>
        <v>4.3727999999999998</v>
      </c>
      <c r="I244" s="31">
        <f t="shared" si="37"/>
        <v>1.6230264972334043</v>
      </c>
      <c r="J244" s="31">
        <f t="shared" si="41"/>
        <v>1.5185661563563888</v>
      </c>
      <c r="K244" s="31">
        <f t="shared" si="42"/>
        <v>-0.10427046660910638</v>
      </c>
      <c r="L244" s="32">
        <f t="shared" si="43"/>
        <v>6.6441079573958187E-2</v>
      </c>
      <c r="M244" s="32">
        <f t="shared" si="44"/>
        <v>4.296129363807466E-2</v>
      </c>
      <c r="N244" s="33">
        <f t="shared" si="38"/>
        <v>10.803457675451172</v>
      </c>
      <c r="O244" s="59">
        <f>+'CPT C9 &amp; Bearing Capacity'!N244</f>
        <v>133</v>
      </c>
      <c r="P244" s="59">
        <f>+'CPT C9 &amp; Bearing Capacity'!O244</f>
        <v>184.39999999999998</v>
      </c>
      <c r="Q244" s="35">
        <f>+'CPT C9 &amp; Bearing Capacity'!K244</f>
        <v>91.77</v>
      </c>
      <c r="R244" s="34">
        <f>+'CPT C9 &amp; Bearing Capacity'!L244</f>
        <v>2.53098</v>
      </c>
      <c r="S244" s="35">
        <f>+'CPT C9 &amp; Bearing Capacity'!M244</f>
        <v>89.239019999999996</v>
      </c>
      <c r="T244" s="34">
        <f t="shared" si="45"/>
        <v>6.7941824117657115</v>
      </c>
      <c r="U244" s="36">
        <f t="shared" si="46"/>
        <v>1455.1081489697669</v>
      </c>
      <c r="V244" s="33">
        <f t="shared" si="47"/>
        <v>463.14999999999992</v>
      </c>
      <c r="W244" s="37">
        <f t="shared" si="39"/>
        <v>0.14849009928368434</v>
      </c>
      <c r="X244" s="37">
        <f t="shared" si="40"/>
        <v>0.46652089713703743</v>
      </c>
    </row>
    <row r="245" spans="5:24" x14ac:dyDescent="0.2">
      <c r="E245" s="28"/>
      <c r="F245" s="28">
        <f>+'CPT C9 &amp; Bearing Capacity'!I245</f>
        <v>4.8499999999999996</v>
      </c>
      <c r="G245" s="29">
        <f>'CPT C9 &amp; Bearing Capacity'!H245</f>
        <v>2.0000000000000462E-2</v>
      </c>
      <c r="H245" s="29">
        <f t="shared" si="36"/>
        <v>4.3927999999999994</v>
      </c>
      <c r="I245" s="31">
        <f t="shared" si="37"/>
        <v>1.6227891275408206</v>
      </c>
      <c r="J245" s="31">
        <f t="shared" si="41"/>
        <v>1.5188035260489725</v>
      </c>
      <c r="K245" s="31">
        <f t="shared" si="42"/>
        <v>-0.10379830330636343</v>
      </c>
      <c r="L245" s="32">
        <f t="shared" si="43"/>
        <v>6.6139671087142304E-2</v>
      </c>
      <c r="M245" s="32">
        <f t="shared" si="44"/>
        <v>4.2699644923627544E-2</v>
      </c>
      <c r="N245" s="33">
        <f t="shared" si="38"/>
        <v>10.754448028840713</v>
      </c>
      <c r="O245" s="59">
        <f>+'CPT C9 &amp; Bearing Capacity'!N245</f>
        <v>133</v>
      </c>
      <c r="P245" s="59">
        <f>+'CPT C9 &amp; Bearing Capacity'!O245</f>
        <v>184.6</v>
      </c>
      <c r="Q245" s="35">
        <f>+'CPT C9 &amp; Bearing Capacity'!K245</f>
        <v>92.149999999999991</v>
      </c>
      <c r="R245" s="34">
        <f>+'CPT C9 &amp; Bearing Capacity'!L245</f>
        <v>2.7271799999999962</v>
      </c>
      <c r="S245" s="35">
        <f>+'CPT C9 &amp; Bearing Capacity'!M245</f>
        <v>89.422820000000002</v>
      </c>
      <c r="T245" s="34">
        <f t="shared" si="45"/>
        <v>6.7906885205923428</v>
      </c>
      <c r="U245" s="36">
        <f t="shared" si="46"/>
        <v>1455.195949007129</v>
      </c>
      <c r="V245" s="33">
        <f t="shared" si="47"/>
        <v>462.25</v>
      </c>
      <c r="W245" s="37">
        <f t="shared" si="39"/>
        <v>0.14780755864773609</v>
      </c>
      <c r="X245" s="37">
        <f t="shared" si="40"/>
        <v>0.46530873029057696</v>
      </c>
    </row>
    <row r="246" spans="5:24" x14ac:dyDescent="0.2">
      <c r="E246" s="28"/>
      <c r="F246" s="28">
        <f>+'CPT C9 &amp; Bearing Capacity'!I246</f>
        <v>4.87</v>
      </c>
      <c r="G246" s="29">
        <f>'CPT C9 &amp; Bearing Capacity'!H246</f>
        <v>1.9999999999999574E-2</v>
      </c>
      <c r="H246" s="29">
        <f t="shared" si="36"/>
        <v>4.4127999999999998</v>
      </c>
      <c r="I246" s="31">
        <f t="shared" si="37"/>
        <v>1.6225539037101808</v>
      </c>
      <c r="J246" s="31">
        <f t="shared" si="41"/>
        <v>1.5190387498796123</v>
      </c>
      <c r="K246" s="31">
        <f t="shared" si="42"/>
        <v>-0.1033303853614435</v>
      </c>
      <c r="L246" s="32">
        <f t="shared" si="43"/>
        <v>6.5840980037834174E-2</v>
      </c>
      <c r="M246" s="32">
        <f t="shared" si="44"/>
        <v>4.2440718666905797E-2</v>
      </c>
      <c r="N246" s="33">
        <f t="shared" si="38"/>
        <v>10.705880243218798</v>
      </c>
      <c r="O246" s="59">
        <f>+'CPT C9 &amp; Bearing Capacity'!N246</f>
        <v>133</v>
      </c>
      <c r="P246" s="59">
        <f>+'CPT C9 &amp; Bearing Capacity'!O246</f>
        <v>184.6</v>
      </c>
      <c r="Q246" s="35">
        <f>+'CPT C9 &amp; Bearing Capacity'!K246</f>
        <v>92.53</v>
      </c>
      <c r="R246" s="34">
        <f>+'CPT C9 &amp; Bearing Capacity'!L246</f>
        <v>2.9233800000000008</v>
      </c>
      <c r="S246" s="35">
        <f>+'CPT C9 &amp; Bearing Capacity'!M246</f>
        <v>89.606620000000007</v>
      </c>
      <c r="T246" s="34">
        <f t="shared" si="45"/>
        <v>6.7872035946036764</v>
      </c>
      <c r="U246" s="36">
        <f t="shared" si="46"/>
        <v>1455.2835290305241</v>
      </c>
      <c r="V246" s="33">
        <f t="shared" si="47"/>
        <v>460.34999999999997</v>
      </c>
      <c r="W246" s="37">
        <f t="shared" si="39"/>
        <v>0.1471311951197658</v>
      </c>
      <c r="X246" s="37">
        <f t="shared" si="40"/>
        <v>0.46511915904066781</v>
      </c>
    </row>
    <row r="247" spans="5:24" x14ac:dyDescent="0.2">
      <c r="E247" s="28"/>
      <c r="F247" s="28">
        <f>+'CPT C9 &amp; Bearing Capacity'!I247</f>
        <v>4.8900000000000006</v>
      </c>
      <c r="G247" s="29">
        <f>'CPT C9 &amp; Bearing Capacity'!H247</f>
        <v>2.0000000000000462E-2</v>
      </c>
      <c r="H247" s="29">
        <f t="shared" si="36"/>
        <v>4.4328000000000003</v>
      </c>
      <c r="I247" s="31">
        <f t="shared" si="37"/>
        <v>1.622320796799672</v>
      </c>
      <c r="J247" s="31">
        <f t="shared" si="41"/>
        <v>1.5192718567901211</v>
      </c>
      <c r="K247" s="31">
        <f t="shared" si="42"/>
        <v>-0.10286665592865624</v>
      </c>
      <c r="L247" s="32">
        <f t="shared" si="43"/>
        <v>6.5544969906558143E-2</v>
      </c>
      <c r="M247" s="32">
        <f t="shared" si="44"/>
        <v>4.2184474983664066E-2</v>
      </c>
      <c r="N247" s="33">
        <f t="shared" si="38"/>
        <v>10.657748380442765</v>
      </c>
      <c r="O247" s="59">
        <f>+'CPT C9 &amp; Bearing Capacity'!N247</f>
        <v>133</v>
      </c>
      <c r="P247" s="59">
        <f>+'CPT C9 &amp; Bearing Capacity'!O247</f>
        <v>184.6</v>
      </c>
      <c r="Q247" s="35">
        <f>+'CPT C9 &amp; Bearing Capacity'!K247</f>
        <v>92.910000000000011</v>
      </c>
      <c r="R247" s="34">
        <f>+'CPT C9 &amp; Bearing Capacity'!L247</f>
        <v>3.1195800000000049</v>
      </c>
      <c r="S247" s="35">
        <f>+'CPT C9 &amp; Bearing Capacity'!M247</f>
        <v>89.790420000000012</v>
      </c>
      <c r="T247" s="34">
        <f t="shared" si="45"/>
        <v>6.7837275924767777</v>
      </c>
      <c r="U247" s="36">
        <f t="shared" si="46"/>
        <v>1455.3708900381744</v>
      </c>
      <c r="V247" s="33">
        <f t="shared" si="47"/>
        <v>458.44999999999993</v>
      </c>
      <c r="W247" s="37">
        <f t="shared" si="39"/>
        <v>0.14646092557428378</v>
      </c>
      <c r="X247" s="37">
        <f t="shared" si="40"/>
        <v>0.46494703371983909</v>
      </c>
    </row>
    <row r="248" spans="5:24" x14ac:dyDescent="0.2">
      <c r="E248" s="28"/>
      <c r="F248" s="28">
        <f>+'CPT C9 &amp; Bearing Capacity'!I248</f>
        <v>4.91</v>
      </c>
      <c r="G248" s="29">
        <f>'CPT C9 &amp; Bearing Capacity'!H248</f>
        <v>1.9999999999999574E-2</v>
      </c>
      <c r="H248" s="29">
        <f t="shared" si="36"/>
        <v>4.4527999999999999</v>
      </c>
      <c r="I248" s="31">
        <f t="shared" si="37"/>
        <v>1.6220897783851562</v>
      </c>
      <c r="J248" s="31">
        <f t="shared" si="41"/>
        <v>1.5195028752046369</v>
      </c>
      <c r="K248" s="31">
        <f t="shared" si="42"/>
        <v>-0.10240705916991907</v>
      </c>
      <c r="L248" s="32">
        <f t="shared" si="43"/>
        <v>6.5251604824132323E-2</v>
      </c>
      <c r="M248" s="32">
        <f t="shared" si="44"/>
        <v>4.1930874740702562E-2</v>
      </c>
      <c r="N248" s="33">
        <f t="shared" si="38"/>
        <v>10.610046608109059</v>
      </c>
      <c r="O248" s="59">
        <f>+'CPT C9 &amp; Bearing Capacity'!N248</f>
        <v>133</v>
      </c>
      <c r="P248" s="59">
        <f>+'CPT C9 &amp; Bearing Capacity'!O248</f>
        <v>184.8</v>
      </c>
      <c r="Q248" s="35">
        <f>+'CPT C9 &amp; Bearing Capacity'!K248</f>
        <v>93.29</v>
      </c>
      <c r="R248" s="34">
        <f>+'CPT C9 &amp; Bearing Capacity'!L248</f>
        <v>3.3157800000000011</v>
      </c>
      <c r="S248" s="35">
        <f>+'CPT C9 &amp; Bearing Capacity'!M248</f>
        <v>89.974220000000003</v>
      </c>
      <c r="T248" s="34">
        <f t="shared" si="45"/>
        <v>6.7802604731632732</v>
      </c>
      <c r="U248" s="36">
        <f t="shared" si="46"/>
        <v>1455.4580330217514</v>
      </c>
      <c r="V248" s="33">
        <f t="shared" si="47"/>
        <v>457.55</v>
      </c>
      <c r="W248" s="37">
        <f t="shared" si="39"/>
        <v>0.14579666836673769</v>
      </c>
      <c r="X248" s="37">
        <f t="shared" si="40"/>
        <v>0.46377648816998501</v>
      </c>
    </row>
    <row r="249" spans="5:24" x14ac:dyDescent="0.2">
      <c r="E249" s="28"/>
      <c r="F249" s="28">
        <f>+'CPT C9 &amp; Bearing Capacity'!I249</f>
        <v>4.93</v>
      </c>
      <c r="G249" s="29">
        <f>'CPT C9 &amp; Bearing Capacity'!H249</f>
        <v>2.0000000000000462E-2</v>
      </c>
      <c r="H249" s="29">
        <f t="shared" si="36"/>
        <v>4.4727999999999994</v>
      </c>
      <c r="I249" s="31">
        <f t="shared" si="37"/>
        <v>1.6218608205486584</v>
      </c>
      <c r="J249" s="31">
        <f t="shared" si="41"/>
        <v>1.5197318330411347</v>
      </c>
      <c r="K249" s="31">
        <f t="shared" si="42"/>
        <v>-0.10195154023259258</v>
      </c>
      <c r="L249" s="32">
        <f t="shared" si="43"/>
        <v>6.4960849557284359E-2</v>
      </c>
      <c r="M249" s="32">
        <f t="shared" si="44"/>
        <v>4.167987953863217E-2</v>
      </c>
      <c r="N249" s="33">
        <f t="shared" si="38"/>
        <v>10.562769197214344</v>
      </c>
      <c r="O249" s="59">
        <f>+'CPT C9 &amp; Bearing Capacity'!N249</f>
        <v>133</v>
      </c>
      <c r="P249" s="59">
        <f>+'CPT C9 &amp; Bearing Capacity'!O249</f>
        <v>184.8</v>
      </c>
      <c r="Q249" s="35">
        <f>+'CPT C9 &amp; Bearing Capacity'!K249</f>
        <v>93.669999999999987</v>
      </c>
      <c r="R249" s="34">
        <f>+'CPT C9 &amp; Bearing Capacity'!L249</f>
        <v>3.5119799999999968</v>
      </c>
      <c r="S249" s="35">
        <f>+'CPT C9 &amp; Bearing Capacity'!M249</f>
        <v>90.158019999999993</v>
      </c>
      <c r="T249" s="34">
        <f t="shared" si="45"/>
        <v>6.7768021958869662</v>
      </c>
      <c r="U249" s="36">
        <f t="shared" si="46"/>
        <v>1455.5449589664297</v>
      </c>
      <c r="V249" s="33">
        <f t="shared" si="47"/>
        <v>455.65000000000009</v>
      </c>
      <c r="W249" s="37">
        <f t="shared" si="39"/>
        <v>0.14513834330085032</v>
      </c>
      <c r="X249" s="37">
        <f t="shared" si="40"/>
        <v>0.46363521111443368</v>
      </c>
    </row>
    <row r="250" spans="5:24" x14ac:dyDescent="0.2">
      <c r="E250" s="28"/>
      <c r="F250" s="28">
        <f>+'CPT C9 &amp; Bearing Capacity'!I250</f>
        <v>4.95</v>
      </c>
      <c r="G250" s="29">
        <f>'CPT C9 &amp; Bearing Capacity'!H250</f>
        <v>1.9999999999999574E-2</v>
      </c>
      <c r="H250" s="29">
        <f t="shared" si="36"/>
        <v>4.4927999999999999</v>
      </c>
      <c r="I250" s="31">
        <f t="shared" si="37"/>
        <v>1.6216338958671592</v>
      </c>
      <c r="J250" s="31">
        <f t="shared" si="41"/>
        <v>1.5199587577226339</v>
      </c>
      <c r="K250" s="31">
        <f t="shared" si="42"/>
        <v>-0.10150004522789656</v>
      </c>
      <c r="L250" s="32">
        <f t="shared" si="43"/>
        <v>6.4672669494646423E-2</v>
      </c>
      <c r="M250" s="32">
        <f t="shared" si="44"/>
        <v>4.1431451695103427E-2</v>
      </c>
      <c r="N250" s="33">
        <f t="shared" si="38"/>
        <v>10.515910519878251</v>
      </c>
      <c r="O250" s="59">
        <f>+'CPT C9 &amp; Bearing Capacity'!N250</f>
        <v>133</v>
      </c>
      <c r="P250" s="59">
        <f>+'CPT C9 &amp; Bearing Capacity'!O250</f>
        <v>184.39999999999998</v>
      </c>
      <c r="Q250" s="35">
        <f>+'CPT C9 &amp; Bearing Capacity'!K250</f>
        <v>94.05</v>
      </c>
      <c r="R250" s="34">
        <f>+'CPT C9 &amp; Bearing Capacity'!L250</f>
        <v>3.7081800000000014</v>
      </c>
      <c r="S250" s="35">
        <f>+'CPT C9 &amp; Bearing Capacity'!M250</f>
        <v>90.341819999999998</v>
      </c>
      <c r="T250" s="34">
        <f t="shared" si="45"/>
        <v>6.7733527201414843</v>
      </c>
      <c r="U250" s="36">
        <f t="shared" si="46"/>
        <v>1455.631668850943</v>
      </c>
      <c r="V250" s="33">
        <f t="shared" si="47"/>
        <v>451.74999999999989</v>
      </c>
      <c r="W250" s="37">
        <f t="shared" si="39"/>
        <v>0.14448587159661277</v>
      </c>
      <c r="X250" s="37">
        <f t="shared" si="40"/>
        <v>0.4655632770283577</v>
      </c>
    </row>
    <row r="251" spans="5:24" x14ac:dyDescent="0.2">
      <c r="E251" s="28"/>
      <c r="F251" s="28">
        <f>+'CPT C9 &amp; Bearing Capacity'!I251</f>
        <v>4.9700000000000006</v>
      </c>
      <c r="G251" s="29">
        <f>'CPT C9 &amp; Bearing Capacity'!H251</f>
        <v>2.0000000000000462E-2</v>
      </c>
      <c r="H251" s="29">
        <f t="shared" si="36"/>
        <v>4.5128000000000004</v>
      </c>
      <c r="I251" s="31">
        <f t="shared" si="37"/>
        <v>1.6214089774016833</v>
      </c>
      <c r="J251" s="31">
        <f t="shared" si="41"/>
        <v>1.5201836761881098</v>
      </c>
      <c r="K251" s="31">
        <f t="shared" si="42"/>
        <v>-0.10105252120988936</v>
      </c>
      <c r="L251" s="32">
        <f t="shared" si="43"/>
        <v>6.4387030633117501E-2</v>
      </c>
      <c r="M251" s="32">
        <f t="shared" si="44"/>
        <v>4.1185554228486798E-2</v>
      </c>
      <c r="N251" s="33">
        <f t="shared" si="38"/>
        <v>10.469465047125858</v>
      </c>
      <c r="O251" s="59">
        <f>+'CPT C9 &amp; Bearing Capacity'!N251</f>
        <v>133</v>
      </c>
      <c r="P251" s="59">
        <f>+'CPT C9 &amp; Bearing Capacity'!O251</f>
        <v>184.39999999999998</v>
      </c>
      <c r="Q251" s="35">
        <f>+'CPT C9 &amp; Bearing Capacity'!K251</f>
        <v>94.43</v>
      </c>
      <c r="R251" s="34">
        <f>+'CPT C9 &amp; Bearing Capacity'!L251</f>
        <v>3.904380000000006</v>
      </c>
      <c r="S251" s="35">
        <f>+'CPT C9 &amp; Bearing Capacity'!M251</f>
        <v>90.525620000000004</v>
      </c>
      <c r="T251" s="34">
        <f t="shared" si="45"/>
        <v>6.7699120056879476</v>
      </c>
      <c r="U251" s="36">
        <f t="shared" si="46"/>
        <v>1455.7181636476403</v>
      </c>
      <c r="V251" s="33">
        <f t="shared" si="47"/>
        <v>449.84999999999985</v>
      </c>
      <c r="W251" s="37">
        <f t="shared" si="39"/>
        <v>0.14383917585932185</v>
      </c>
      <c r="X251" s="37">
        <f t="shared" si="40"/>
        <v>0.46546471255423383</v>
      </c>
    </row>
    <row r="252" spans="5:24" x14ac:dyDescent="0.2">
      <c r="E252" s="28"/>
      <c r="F252" s="28">
        <f>+'CPT C9 &amp; Bearing Capacity'!I252</f>
        <v>4.99</v>
      </c>
      <c r="G252" s="29">
        <f>'CPT C9 &amp; Bearing Capacity'!H252</f>
        <v>1.9999999999999574E-2</v>
      </c>
      <c r="H252" s="29">
        <f t="shared" si="36"/>
        <v>4.5327999999999999</v>
      </c>
      <c r="I252" s="31">
        <f t="shared" si="37"/>
        <v>1.6211860386866761</v>
      </c>
      <c r="J252" s="31">
        <f t="shared" si="41"/>
        <v>1.520406614903117</v>
      </c>
      <c r="K252" s="31">
        <f t="shared" si="42"/>
        <v>-0.10060891615499352</v>
      </c>
      <c r="L252" s="32">
        <f t="shared" si="43"/>
        <v>6.4103899564583219E-2</v>
      </c>
      <c r="M252" s="32">
        <f t="shared" si="44"/>
        <v>4.0942150841990044E-2</v>
      </c>
      <c r="N252" s="33">
        <f t="shared" si="38"/>
        <v>10.423427346728312</v>
      </c>
      <c r="O252" s="59">
        <f>+'CPT C9 &amp; Bearing Capacity'!N252</f>
        <v>133</v>
      </c>
      <c r="P252" s="59">
        <f>+'CPT C9 &amp; Bearing Capacity'!O252</f>
        <v>185</v>
      </c>
      <c r="Q252" s="35">
        <f>+'CPT C9 &amp; Bearing Capacity'!K252</f>
        <v>94.81</v>
      </c>
      <c r="R252" s="34">
        <f>+'CPT C9 &amp; Bearing Capacity'!L252</f>
        <v>4.1005800000000017</v>
      </c>
      <c r="S252" s="35">
        <f>+'CPT C9 &amp; Bearing Capacity'!M252</f>
        <v>90.709419999999994</v>
      </c>
      <c r="T252" s="34">
        <f t="shared" si="45"/>
        <v>6.7664800125526625</v>
      </c>
      <c r="U252" s="36">
        <f t="shared" si="46"/>
        <v>1455.8044443225385</v>
      </c>
      <c r="V252" s="33">
        <f t="shared" si="47"/>
        <v>450.95</v>
      </c>
      <c r="W252" s="37">
        <f t="shared" si="39"/>
        <v>0.14319818004922566</v>
      </c>
      <c r="X252" s="37">
        <f t="shared" si="40"/>
        <v>0.46228749736015479</v>
      </c>
    </row>
    <row r="253" spans="5:24" x14ac:dyDescent="0.2">
      <c r="E253" s="28"/>
      <c r="F253" s="28">
        <f>+'CPT C9 &amp; Bearing Capacity'!I253</f>
        <v>5.01</v>
      </c>
      <c r="G253" s="29">
        <f>'CPT C9 &amp; Bearing Capacity'!H253</f>
        <v>1.9999999999999574E-2</v>
      </c>
      <c r="H253" s="29">
        <f t="shared" si="36"/>
        <v>4.5527999999999995</v>
      </c>
      <c r="I253" s="31">
        <f t="shared" si="37"/>
        <v>1.6209650537196585</v>
      </c>
      <c r="J253" s="31">
        <f t="shared" si="41"/>
        <v>1.5206275998701346</v>
      </c>
      <c r="K253" s="31">
        <f t="shared" si="42"/>
        <v>-0.10016917894205081</v>
      </c>
      <c r="L253" s="32">
        <f t="shared" si="43"/>
        <v>6.3823243462981238E-2</v>
      </c>
      <c r="M253" s="32">
        <f t="shared" si="44"/>
        <v>4.0701205908199034E-2</v>
      </c>
      <c r="N253" s="33">
        <f t="shared" si="38"/>
        <v>10.377792081099628</v>
      </c>
      <c r="O253" s="59">
        <f>+'CPT C9 &amp; Bearing Capacity'!N253</f>
        <v>133</v>
      </c>
      <c r="P253" s="59">
        <f>+'CPT C9 &amp; Bearing Capacity'!O253</f>
        <v>185.4</v>
      </c>
      <c r="Q253" s="35">
        <f>+'CPT C9 &amp; Bearing Capacity'!K253</f>
        <v>95.19</v>
      </c>
      <c r="R253" s="34">
        <f>+'CPT C9 &amp; Bearing Capacity'!L253</f>
        <v>4.2967799999999974</v>
      </c>
      <c r="S253" s="35">
        <f>+'CPT C9 &amp; Bearing Capacity'!M253</f>
        <v>90.893219999999999</v>
      </c>
      <c r="T253" s="34">
        <f t="shared" si="45"/>
        <v>6.7630567010248432</v>
      </c>
      <c r="U253" s="36">
        <f t="shared" si="46"/>
        <v>1455.8905118353784</v>
      </c>
      <c r="V253" s="33">
        <f t="shared" si="47"/>
        <v>451.05000000000007</v>
      </c>
      <c r="W253" s="37">
        <f t="shared" si="39"/>
        <v>0.14256280945215544</v>
      </c>
      <c r="X253" s="37">
        <f t="shared" si="40"/>
        <v>0.46016149345302765</v>
      </c>
    </row>
    <row r="254" spans="5:24" x14ac:dyDescent="0.2">
      <c r="E254" s="28"/>
      <c r="F254" s="28">
        <f>+'CPT C9 &amp; Bearing Capacity'!I254</f>
        <v>5.0299999999999994</v>
      </c>
      <c r="G254" s="29">
        <f>'CPT C9 &amp; Bearing Capacity'!H254</f>
        <v>2.0000000000000462E-2</v>
      </c>
      <c r="H254" s="29">
        <f t="shared" si="36"/>
        <v>4.5727999999999991</v>
      </c>
      <c r="I254" s="31">
        <f t="shared" si="37"/>
        <v>1.6207459969511502</v>
      </c>
      <c r="J254" s="31">
        <f t="shared" si="41"/>
        <v>1.5208466566386429</v>
      </c>
      <c r="K254" s="31">
        <f t="shared" si="42"/>
        <v>-9.9733259332891788E-2</v>
      </c>
      <c r="L254" s="32">
        <f t="shared" si="43"/>
        <v>6.3545030071701217E-2</v>
      </c>
      <c r="M254" s="32">
        <f t="shared" si="44"/>
        <v>4.0462684454031006E-2</v>
      </c>
      <c r="N254" s="33">
        <f t="shared" si="38"/>
        <v>10.3325540052479</v>
      </c>
      <c r="O254" s="59">
        <f>+'CPT C9 &amp; Bearing Capacity'!N254</f>
        <v>133</v>
      </c>
      <c r="P254" s="59">
        <f>+'CPT C9 &amp; Bearing Capacity'!O254</f>
        <v>185.4</v>
      </c>
      <c r="Q254" s="35">
        <f>+'CPT C9 &amp; Bearing Capacity'!K254</f>
        <v>95.57</v>
      </c>
      <c r="R254" s="34">
        <f>+'CPT C9 &amp; Bearing Capacity'!L254</f>
        <v>4.4929799999999931</v>
      </c>
      <c r="S254" s="35">
        <f>+'CPT C9 &amp; Bearing Capacity'!M254</f>
        <v>91.077020000000005</v>
      </c>
      <c r="T254" s="34">
        <f t="shared" si="45"/>
        <v>6.7596420316543506</v>
      </c>
      <c r="U254" s="36">
        <f t="shared" si="46"/>
        <v>1455.9763671396768</v>
      </c>
      <c r="V254" s="33">
        <f t="shared" si="47"/>
        <v>449.15000000000009</v>
      </c>
      <c r="W254" s="37">
        <f t="shared" si="39"/>
        <v>0.14193299065075965</v>
      </c>
      <c r="X254" s="37">
        <f t="shared" si="40"/>
        <v>0.46009368831117164</v>
      </c>
    </row>
    <row r="255" spans="5:24" x14ac:dyDescent="0.2">
      <c r="E255" s="28"/>
      <c r="F255" s="28">
        <f>+'CPT C9 &amp; Bearing Capacity'!I255</f>
        <v>5.05</v>
      </c>
      <c r="G255" s="29">
        <f>'CPT C9 &amp; Bearing Capacity'!H255</f>
        <v>1.9999999999999574E-2</v>
      </c>
      <c r="H255" s="29">
        <f t="shared" si="36"/>
        <v>4.5927999999999995</v>
      </c>
      <c r="I255" s="31">
        <f t="shared" si="37"/>
        <v>1.6205288432748568</v>
      </c>
      <c r="J255" s="31">
        <f t="shared" si="41"/>
        <v>1.5210638103149363</v>
      </c>
      <c r="K255" s="31">
        <f t="shared" si="42"/>
        <v>-9.9301107953403217E-2</v>
      </c>
      <c r="L255" s="32">
        <f t="shared" si="43"/>
        <v>6.3269227691311367E-2</v>
      </c>
      <c r="M255" s="32">
        <f t="shared" si="44"/>
        <v>4.022655214608406E-2</v>
      </c>
      <c r="N255" s="33">
        <f t="shared" si="38"/>
        <v>10.287707964779612</v>
      </c>
      <c r="O255" s="59">
        <f>+'CPT C9 &amp; Bearing Capacity'!N255</f>
        <v>133</v>
      </c>
      <c r="P255" s="59">
        <f>+'CPT C9 &amp; Bearing Capacity'!O255</f>
        <v>185.8</v>
      </c>
      <c r="Q255" s="35">
        <f>+'CPT C9 &amp; Bearing Capacity'!K255</f>
        <v>95.95</v>
      </c>
      <c r="R255" s="34">
        <f>+'CPT C9 &amp; Bearing Capacity'!L255</f>
        <v>4.6891799999999977</v>
      </c>
      <c r="S255" s="35">
        <f>+'CPT C9 &amp; Bearing Capacity'!M255</f>
        <v>91.26082000000001</v>
      </c>
      <c r="T255" s="34">
        <f t="shared" si="45"/>
        <v>6.7562359652494699</v>
      </c>
      <c r="U255" s="36">
        <f t="shared" si="46"/>
        <v>1456.0620111827795</v>
      </c>
      <c r="V255" s="33">
        <f t="shared" si="47"/>
        <v>449.25000000000006</v>
      </c>
      <c r="W255" s="37">
        <f t="shared" si="39"/>
        <v>0.14130865149654642</v>
      </c>
      <c r="X255" s="37">
        <f t="shared" si="40"/>
        <v>0.45799478975089114</v>
      </c>
    </row>
    <row r="256" spans="5:24" x14ac:dyDescent="0.2">
      <c r="E256" s="28"/>
      <c r="F256" s="28">
        <f>+'CPT C9 &amp; Bearing Capacity'!I256</f>
        <v>5.07</v>
      </c>
      <c r="G256" s="29">
        <f>'CPT C9 &amp; Bearing Capacity'!H256</f>
        <v>2.0000000000000462E-2</v>
      </c>
      <c r="H256" s="29">
        <f t="shared" si="36"/>
        <v>4.6128</v>
      </c>
      <c r="I256" s="31">
        <f t="shared" si="37"/>
        <v>1.6203135680181098</v>
      </c>
      <c r="J256" s="31">
        <f t="shared" si="41"/>
        <v>1.5212790855716833</v>
      </c>
      <c r="K256" s="31">
        <f t="shared" si="42"/>
        <v>-9.8872676275079854E-2</v>
      </c>
      <c r="L256" s="32">
        <f t="shared" si="43"/>
        <v>6.2995805167600061E-2</v>
      </c>
      <c r="M256" s="32">
        <f t="shared" si="44"/>
        <v>3.9992775276372683E-2</v>
      </c>
      <c r="N256" s="33">
        <f t="shared" si="38"/>
        <v>10.243248893955183</v>
      </c>
      <c r="O256" s="59">
        <f>+'CPT C9 &amp; Bearing Capacity'!N256</f>
        <v>133</v>
      </c>
      <c r="P256" s="59">
        <f>+'CPT C9 &amp; Bearing Capacity'!O256</f>
        <v>186.2</v>
      </c>
      <c r="Q256" s="35">
        <f>+'CPT C9 &amp; Bearing Capacity'!K256</f>
        <v>96.330000000000013</v>
      </c>
      <c r="R256" s="34">
        <f>+'CPT C9 &amp; Bearing Capacity'!L256</f>
        <v>4.8853800000000023</v>
      </c>
      <c r="S256" s="35">
        <f>+'CPT C9 &amp; Bearing Capacity'!M256</f>
        <v>91.444620000000015</v>
      </c>
      <c r="T256" s="34">
        <f t="shared" si="45"/>
        <v>6.7528384628746885</v>
      </c>
      <c r="U256" s="36">
        <f t="shared" si="46"/>
        <v>1456.1474449059126</v>
      </c>
      <c r="V256" s="33">
        <f t="shared" si="47"/>
        <v>449.34999999999991</v>
      </c>
      <c r="W256" s="37">
        <f t="shared" si="39"/>
        <v>0.14068972108270636</v>
      </c>
      <c r="X256" s="37">
        <f t="shared" si="40"/>
        <v>0.45591404891311543</v>
      </c>
    </row>
    <row r="257" spans="5:24" x14ac:dyDescent="0.2">
      <c r="E257" s="28"/>
      <c r="F257" s="28">
        <f>+'CPT C9 &amp; Bearing Capacity'!I257</f>
        <v>5.09</v>
      </c>
      <c r="G257" s="29">
        <f>'CPT C9 &amp; Bearing Capacity'!H257</f>
        <v>1.9999999999999574E-2</v>
      </c>
      <c r="H257" s="29">
        <f t="shared" si="36"/>
        <v>4.6327999999999996</v>
      </c>
      <c r="I257" s="31">
        <f t="shared" si="37"/>
        <v>1.6201001469325513</v>
      </c>
      <c r="J257" s="31">
        <f t="shared" si="41"/>
        <v>1.5214925066572418</v>
      </c>
      <c r="K257" s="31">
        <f t="shared" si="42"/>
        <v>-9.8447916597045007E-2</v>
      </c>
      <c r="L257" s="32">
        <f t="shared" si="43"/>
        <v>6.2724731879922668E-2</v>
      </c>
      <c r="M257" s="32">
        <f t="shared" si="44"/>
        <v>3.9761320748440854E-2</v>
      </c>
      <c r="N257" s="33">
        <f t="shared" si="38"/>
        <v>10.199171813794132</v>
      </c>
      <c r="O257" s="59">
        <f>+'CPT C9 &amp; Bearing Capacity'!N257</f>
        <v>133</v>
      </c>
      <c r="P257" s="59">
        <f>+'CPT C9 &amp; Bearing Capacity'!O257</f>
        <v>186.6</v>
      </c>
      <c r="Q257" s="35">
        <f>+'CPT C9 &amp; Bearing Capacity'!K257</f>
        <v>96.71</v>
      </c>
      <c r="R257" s="34">
        <f>+'CPT C9 &amp; Bearing Capacity'!L257</f>
        <v>5.081579999999998</v>
      </c>
      <c r="S257" s="35">
        <f>+'CPT C9 &amp; Bearing Capacity'!M257</f>
        <v>91.628419999999991</v>
      </c>
      <c r="T257" s="34">
        <f t="shared" si="45"/>
        <v>6.749449485848519</v>
      </c>
      <c r="U257" s="36">
        <f t="shared" si="46"/>
        <v>1456.2326692442375</v>
      </c>
      <c r="V257" s="33">
        <f t="shared" si="47"/>
        <v>449.45</v>
      </c>
      <c r="W257" s="37">
        <f t="shared" si="39"/>
        <v>0.14007612971747335</v>
      </c>
      <c r="X257" s="37">
        <f t="shared" si="40"/>
        <v>0.45385123211898615</v>
      </c>
    </row>
    <row r="258" spans="5:24" x14ac:dyDescent="0.2">
      <c r="E258" s="28"/>
      <c r="F258" s="28">
        <f>+'CPT C9 &amp; Bearing Capacity'!I258</f>
        <v>5.1099999999999994</v>
      </c>
      <c r="G258" s="29">
        <f>'CPT C9 &amp; Bearing Capacity'!H258</f>
        <v>2.0000000000000462E-2</v>
      </c>
      <c r="H258" s="29">
        <f t="shared" si="36"/>
        <v>4.6527999999999992</v>
      </c>
      <c r="I258" s="31">
        <f t="shared" si="37"/>
        <v>1.6198885561850609</v>
      </c>
      <c r="J258" s="31">
        <f t="shared" si="41"/>
        <v>1.5217040974047322</v>
      </c>
      <c r="K258" s="31">
        <f t="shared" si="42"/>
        <v>-9.8026782028527271E-2</v>
      </c>
      <c r="L258" s="32">
        <f t="shared" si="43"/>
        <v>6.2455977729847283E-2</v>
      </c>
      <c r="M258" s="32">
        <f t="shared" si="44"/>
        <v>3.9532156063832757E-2</v>
      </c>
      <c r="N258" s="33">
        <f t="shared" si="38"/>
        <v>10.155471830228855</v>
      </c>
      <c r="O258" s="59">
        <f>+'CPT C9 &amp; Bearing Capacity'!N258</f>
        <v>133</v>
      </c>
      <c r="P258" s="59">
        <f>+'CPT C9 &amp; Bearing Capacity'!O258</f>
        <v>187</v>
      </c>
      <c r="Q258" s="35">
        <f>+'CPT C9 &amp; Bearing Capacity'!K258</f>
        <v>97.089999999999989</v>
      </c>
      <c r="R258" s="34">
        <f>+'CPT C9 &amp; Bearing Capacity'!L258</f>
        <v>5.2777799999999937</v>
      </c>
      <c r="S258" s="35">
        <f>+'CPT C9 &amp; Bearing Capacity'!M258</f>
        <v>91.812219999999996</v>
      </c>
      <c r="T258" s="34">
        <f t="shared" si="45"/>
        <v>6.7460689957413305</v>
      </c>
      <c r="U258" s="36">
        <f t="shared" si="46"/>
        <v>1456.3176851268972</v>
      </c>
      <c r="V258" s="33">
        <f t="shared" si="47"/>
        <v>449.55000000000007</v>
      </c>
      <c r="W258" s="37">
        <f t="shared" si="39"/>
        <v>0.13946780889836113</v>
      </c>
      <c r="X258" s="37">
        <f t="shared" si="40"/>
        <v>0.45180610967541268</v>
      </c>
    </row>
    <row r="259" spans="5:24" x14ac:dyDescent="0.2">
      <c r="E259" s="28"/>
      <c r="F259" s="28">
        <f>+'CPT C9 &amp; Bearing Capacity'!I259</f>
        <v>5.13</v>
      </c>
      <c r="G259" s="29">
        <f>'CPT C9 &amp; Bearing Capacity'!H259</f>
        <v>1.9999999999999574E-2</v>
      </c>
      <c r="H259" s="29">
        <f t="shared" ref="H259:H322" si="48">IF(F259&lt;$B$4,0,F259-$B$4)</f>
        <v>4.6727999999999996</v>
      </c>
      <c r="I259" s="31">
        <f t="shared" ref="I259:I322" si="49">IF($D$2&lt;$B$2/2, PI()+ATAN(H259/($D$2-$B$2/2)),ATAN(H259/($D$2-$B$2/2)))</f>
        <v>1.6196787723489106</v>
      </c>
      <c r="J259" s="31">
        <f t="shared" si="41"/>
        <v>1.5219138812408826</v>
      </c>
      <c r="K259" s="31">
        <f t="shared" si="42"/>
        <v>-9.7609226471779012E-2</v>
      </c>
      <c r="L259" s="32">
        <f t="shared" si="43"/>
        <v>6.2189513130086901E-2</v>
      </c>
      <c r="M259" s="32">
        <f t="shared" si="44"/>
        <v>3.9305249308921431E-2</v>
      </c>
      <c r="N259" s="33">
        <f t="shared" ref="N259:N322" si="50">+$D$4*L259</f>
        <v>10.112144132304969</v>
      </c>
      <c r="O259" s="59">
        <f>+'CPT C9 &amp; Bearing Capacity'!N259</f>
        <v>133</v>
      </c>
      <c r="P259" s="59">
        <f>+'CPT C9 &amp; Bearing Capacity'!O259</f>
        <v>186.8</v>
      </c>
      <c r="Q259" s="35">
        <f>+'CPT C9 &amp; Bearing Capacity'!K259</f>
        <v>97.47</v>
      </c>
      <c r="R259" s="34">
        <f>+'CPT C9 &amp; Bearing Capacity'!L259</f>
        <v>5.4739799999999983</v>
      </c>
      <c r="S259" s="35">
        <f>+'CPT C9 &amp; Bearing Capacity'!M259</f>
        <v>91.996020000000001</v>
      </c>
      <c r="T259" s="34">
        <f t="shared" si="45"/>
        <v>6.742696954373212</v>
      </c>
      <c r="U259" s="36">
        <f t="shared" si="46"/>
        <v>1456.40249347707</v>
      </c>
      <c r="V259" s="33">
        <f t="shared" si="47"/>
        <v>446.65000000000009</v>
      </c>
      <c r="W259" s="37">
        <f t="shared" ref="W259:W322" si="51">IF(F259&lt;$B$4,0,N259/U259*G259*1000)</f>
        <v>0.13886469128685219</v>
      </c>
      <c r="X259" s="37">
        <f t="shared" ref="X259:X322" si="52">IF(F259&lt;$B$4,0,N259/V259*G259*1000)</f>
        <v>0.45279946859083181</v>
      </c>
    </row>
    <row r="260" spans="5:24" x14ac:dyDescent="0.2">
      <c r="E260" s="28"/>
      <c r="F260" s="28">
        <f>+'CPT C9 &amp; Bearing Capacity'!I260</f>
        <v>5.15</v>
      </c>
      <c r="G260" s="29">
        <f>'CPT C9 &amp; Bearing Capacity'!H260</f>
        <v>2.0000000000000462E-2</v>
      </c>
      <c r="H260" s="29">
        <f t="shared" si="48"/>
        <v>4.6928000000000001</v>
      </c>
      <c r="I260" s="31">
        <f t="shared" si="49"/>
        <v>1.619470772395148</v>
      </c>
      <c r="J260" s="31">
        <f t="shared" ref="J260:J323" si="53">ATAN(H260/($D$2+$B$2/2))</f>
        <v>1.5221218811946451</v>
      </c>
      <c r="K260" s="31">
        <f t="shared" ref="K260:K323" si="54">$B$2*H260*($D$2^2-H260^2-$B$2^2/4)/(($D$2^2+H260^2-$B$2^2/4)^2+$B$2^2*H260^2)</f>
        <v>-9.7195204605424454E-2</v>
      </c>
      <c r="L260" s="32">
        <f t="shared" ref="L260:L323" si="55">1/PI()*(I260-J260-K260)</f>
        <v>6.1925308993713228E-2</v>
      </c>
      <c r="M260" s="32">
        <f t="shared" ref="M260:M323" si="56">IF(H260=0,1,1-(1/(1+($B$2/2/H260)^1.38))^2.6)</f>
        <v>3.9080569142075805E-2</v>
      </c>
      <c r="N260" s="33">
        <f t="shared" si="50"/>
        <v>10.06918399042746</v>
      </c>
      <c r="O260" s="59">
        <f>+'CPT C9 &amp; Bearing Capacity'!N260</f>
        <v>142.50000000000003</v>
      </c>
      <c r="P260" s="59">
        <f>+'CPT C9 &amp; Bearing Capacity'!O260</f>
        <v>195.89999999999998</v>
      </c>
      <c r="Q260" s="35">
        <f>+'CPT C9 &amp; Bearing Capacity'!K260</f>
        <v>97.850000000000009</v>
      </c>
      <c r="R260" s="34">
        <f>+'CPT C9 &amp; Bearing Capacity'!L260</f>
        <v>5.6701800000000029</v>
      </c>
      <c r="S260" s="35">
        <f>+'CPT C9 &amp; Bearing Capacity'!M260</f>
        <v>92.179820000000007</v>
      </c>
      <c r="T260" s="34">
        <f t="shared" ref="T260:T323" si="57">100*SQRT(O260/(305*SQRT(100*S260)))</f>
        <v>6.9758727295361975</v>
      </c>
      <c r="U260" s="36">
        <f t="shared" ref="U260:U323" si="58">+O260*10^(1.09-0.0075*T260)</f>
        <v>1554.1603281753526</v>
      </c>
      <c r="V260" s="33">
        <f t="shared" ref="V260:V323" si="59">5*(P260-Q260)</f>
        <v>490.24999999999983</v>
      </c>
      <c r="W260" s="37">
        <f t="shared" si="51"/>
        <v>0.1295771589054692</v>
      </c>
      <c r="X260" s="37">
        <f t="shared" si="52"/>
        <v>0.41077752128210893</v>
      </c>
    </row>
    <row r="261" spans="5:24" x14ac:dyDescent="0.2">
      <c r="E261" s="28"/>
      <c r="F261" s="28">
        <f>+'CPT C9 &amp; Bearing Capacity'!I261</f>
        <v>5.17</v>
      </c>
      <c r="G261" s="29">
        <f>'CPT C9 &amp; Bearing Capacity'!H261</f>
        <v>1.9999999999999574E-2</v>
      </c>
      <c r="H261" s="29">
        <f t="shared" si="48"/>
        <v>4.7127999999999997</v>
      </c>
      <c r="I261" s="31">
        <f t="shared" si="49"/>
        <v>1.6192645336841949</v>
      </c>
      <c r="J261" s="31">
        <f t="shared" si="53"/>
        <v>1.5223281199055982</v>
      </c>
      <c r="K261" s="31">
        <f t="shared" si="54"/>
        <v>-9.6784671868224259E-2</v>
      </c>
      <c r="L261" s="32">
        <f t="shared" si="55"/>
        <v>6.1663336723639925E-2</v>
      </c>
      <c r="M261" s="32">
        <f t="shared" si="56"/>
        <v>3.8858084781158264E-2</v>
      </c>
      <c r="N261" s="33">
        <f t="shared" si="50"/>
        <v>10.026586754650634</v>
      </c>
      <c r="O261" s="59">
        <f>+'CPT C9 &amp; Bearing Capacity'!N261</f>
        <v>142.50000000000003</v>
      </c>
      <c r="P261" s="59">
        <f>+'CPT C9 &amp; Bearing Capacity'!O261</f>
        <v>195.5</v>
      </c>
      <c r="Q261" s="35">
        <f>+'CPT C9 &amp; Bearing Capacity'!K261</f>
        <v>98.23</v>
      </c>
      <c r="R261" s="34">
        <f>+'CPT C9 &amp; Bearing Capacity'!L261</f>
        <v>5.8663799999999986</v>
      </c>
      <c r="S261" s="35">
        <f>+'CPT C9 &amp; Bearing Capacity'!M261</f>
        <v>92.363620000000012</v>
      </c>
      <c r="T261" s="34">
        <f t="shared" si="57"/>
        <v>6.9723997081316487</v>
      </c>
      <c r="U261" s="36">
        <f t="shared" si="58"/>
        <v>1554.2535447745863</v>
      </c>
      <c r="V261" s="33">
        <f t="shared" si="59"/>
        <v>486.34999999999997</v>
      </c>
      <c r="W261" s="37">
        <f t="shared" si="51"/>
        <v>0.12902124995448638</v>
      </c>
      <c r="X261" s="37">
        <f t="shared" si="52"/>
        <v>0.41231980074639329</v>
      </c>
    </row>
    <row r="262" spans="5:24" x14ac:dyDescent="0.2">
      <c r="E262" s="28"/>
      <c r="F262" s="28">
        <f>+'CPT C9 &amp; Bearing Capacity'!I262</f>
        <v>5.1899999999999995</v>
      </c>
      <c r="G262" s="29">
        <f>'CPT C9 &amp; Bearing Capacity'!H262</f>
        <v>2.0000000000000462E-2</v>
      </c>
      <c r="H262" s="29">
        <f t="shared" si="48"/>
        <v>4.7327999999999992</v>
      </c>
      <c r="I262" s="31">
        <f t="shared" si="49"/>
        <v>1.6190600339576589</v>
      </c>
      <c r="J262" s="31">
        <f t="shared" si="53"/>
        <v>1.5225326196321343</v>
      </c>
      <c r="K262" s="31">
        <f t="shared" si="54"/>
        <v>-9.6377584443244887E-2</v>
      </c>
      <c r="L262" s="32">
        <f t="shared" si="55"/>
        <v>6.1403568202371299E-2</v>
      </c>
      <c r="M262" s="32">
        <f t="shared" si="56"/>
        <v>3.8637765991349382E-2</v>
      </c>
      <c r="N262" s="33">
        <f t="shared" si="50"/>
        <v>9.9843478530112311</v>
      </c>
      <c r="O262" s="59">
        <f>+'CPT C9 &amp; Bearing Capacity'!N262</f>
        <v>142.50000000000003</v>
      </c>
      <c r="P262" s="59">
        <f>+'CPT C9 &amp; Bearing Capacity'!O262</f>
        <v>195.3</v>
      </c>
      <c r="Q262" s="35">
        <f>+'CPT C9 &amp; Bearing Capacity'!K262</f>
        <v>98.609999999999985</v>
      </c>
      <c r="R262" s="34">
        <f>+'CPT C9 &amp; Bearing Capacity'!L262</f>
        <v>6.0625799999999952</v>
      </c>
      <c r="S262" s="35">
        <f>+'CPT C9 &amp; Bearing Capacity'!M262</f>
        <v>92.547419999999988</v>
      </c>
      <c r="T262" s="34">
        <f t="shared" si="57"/>
        <v>6.9689353149720956</v>
      </c>
      <c r="U262" s="36">
        <f t="shared" si="58"/>
        <v>1554.3465353601707</v>
      </c>
      <c r="V262" s="33">
        <f t="shared" si="59"/>
        <v>483.45000000000016</v>
      </c>
      <c r="W262" s="37">
        <f t="shared" si="51"/>
        <v>0.12847003709758845</v>
      </c>
      <c r="X262" s="37">
        <f t="shared" si="52"/>
        <v>0.41304572770757919</v>
      </c>
    </row>
    <row r="263" spans="5:24" x14ac:dyDescent="0.2">
      <c r="E263" s="28"/>
      <c r="F263" s="28">
        <f>+'CPT C9 &amp; Bearing Capacity'!I263</f>
        <v>5.21</v>
      </c>
      <c r="G263" s="29">
        <f>'CPT C9 &amp; Bearing Capacity'!H263</f>
        <v>1.9999999999999574E-2</v>
      </c>
      <c r="H263" s="29">
        <f t="shared" si="48"/>
        <v>4.7527999999999997</v>
      </c>
      <c r="I263" s="31">
        <f t="shared" si="49"/>
        <v>1.6188572513303514</v>
      </c>
      <c r="J263" s="31">
        <f t="shared" si="53"/>
        <v>1.5227354022594417</v>
      </c>
      <c r="K263" s="31">
        <f t="shared" si="54"/>
        <v>-9.597389924242114E-2</v>
      </c>
      <c r="L263" s="32">
        <f t="shared" si="55"/>
        <v>6.1145975782006444E-2</v>
      </c>
      <c r="M263" s="32">
        <f t="shared" si="56"/>
        <v>3.8419583073276975E-2</v>
      </c>
      <c r="N263" s="33">
        <f t="shared" si="50"/>
        <v>9.9424627899030824</v>
      </c>
      <c r="O263" s="59">
        <f>+'CPT C9 &amp; Bearing Capacity'!N263</f>
        <v>152</v>
      </c>
      <c r="P263" s="59">
        <f>+'CPT C9 &amp; Bearing Capacity'!O263</f>
        <v>204.8</v>
      </c>
      <c r="Q263" s="35">
        <f>+'CPT C9 &amp; Bearing Capacity'!K263</f>
        <v>98.99</v>
      </c>
      <c r="R263" s="34">
        <f>+'CPT C9 &amp; Bearing Capacity'!L263</f>
        <v>6.2587799999999989</v>
      </c>
      <c r="S263" s="35">
        <f>+'CPT C9 &amp; Bearing Capacity'!M263</f>
        <v>92.731219999999993</v>
      </c>
      <c r="T263" s="34">
        <f t="shared" si="57"/>
        <v>7.1939163057550424</v>
      </c>
      <c r="U263" s="36">
        <f t="shared" si="58"/>
        <v>1651.5404523939815</v>
      </c>
      <c r="V263" s="33">
        <f t="shared" si="59"/>
        <v>529.05000000000007</v>
      </c>
      <c r="W263" s="37">
        <f t="shared" si="51"/>
        <v>0.12040229199945819</v>
      </c>
      <c r="X263" s="37">
        <f t="shared" si="52"/>
        <v>0.37586098818269986</v>
      </c>
    </row>
    <row r="264" spans="5:24" x14ac:dyDescent="0.2">
      <c r="E264" s="28"/>
      <c r="F264" s="28">
        <f>+'CPT C9 &amp; Bearing Capacity'!I264</f>
        <v>5.23</v>
      </c>
      <c r="G264" s="29">
        <f>'CPT C9 &amp; Bearing Capacity'!H264</f>
        <v>2.0000000000000462E-2</v>
      </c>
      <c r="H264" s="29">
        <f t="shared" si="48"/>
        <v>4.7728000000000002</v>
      </c>
      <c r="I264" s="31">
        <f t="shared" si="49"/>
        <v>1.6186561642825039</v>
      </c>
      <c r="J264" s="31">
        <f t="shared" si="53"/>
        <v>1.5229364893072892</v>
      </c>
      <c r="K264" s="31">
        <f t="shared" si="54"/>
        <v>-9.5573573891500049E-2</v>
      </c>
      <c r="L264" s="32">
        <f t="shared" si="55"/>
        <v>6.0890532274491531E-2</v>
      </c>
      <c r="M264" s="32">
        <f t="shared" si="56"/>
        <v>3.8203506851454239E-2</v>
      </c>
      <c r="N264" s="33">
        <f t="shared" si="50"/>
        <v>9.9009271444921101</v>
      </c>
      <c r="O264" s="59">
        <f>+'CPT C9 &amp; Bearing Capacity'!N264</f>
        <v>152</v>
      </c>
      <c r="P264" s="59">
        <f>+'CPT C9 &amp; Bearing Capacity'!O264</f>
        <v>205.8</v>
      </c>
      <c r="Q264" s="35">
        <f>+'CPT C9 &amp; Bearing Capacity'!K264</f>
        <v>99.37</v>
      </c>
      <c r="R264" s="34">
        <f>+'CPT C9 &amp; Bearing Capacity'!L264</f>
        <v>6.4549800000000035</v>
      </c>
      <c r="S264" s="35">
        <f>+'CPT C9 &amp; Bearing Capacity'!M264</f>
        <v>92.915019999999998</v>
      </c>
      <c r="T264" s="34">
        <f t="shared" si="57"/>
        <v>7.1903559992555586</v>
      </c>
      <c r="U264" s="36">
        <f t="shared" si="58"/>
        <v>1651.6419993492007</v>
      </c>
      <c r="V264" s="33">
        <f t="shared" si="59"/>
        <v>532.15000000000009</v>
      </c>
      <c r="W264" s="37">
        <f t="shared" si="51"/>
        <v>0.11989192752901195</v>
      </c>
      <c r="X264" s="37">
        <f t="shared" si="52"/>
        <v>0.37211038784148598</v>
      </c>
    </row>
    <row r="265" spans="5:24" x14ac:dyDescent="0.2">
      <c r="E265" s="28"/>
      <c r="F265" s="28">
        <f>+'CPT C9 &amp; Bearing Capacity'!I265</f>
        <v>5.25</v>
      </c>
      <c r="G265" s="29">
        <f>'CPT C9 &amp; Bearing Capacity'!H265</f>
        <v>1.9999999999999574E-2</v>
      </c>
      <c r="H265" s="29">
        <f t="shared" si="48"/>
        <v>4.7927999999999997</v>
      </c>
      <c r="I265" s="31">
        <f t="shared" si="49"/>
        <v>1.6184567516521788</v>
      </c>
      <c r="J265" s="31">
        <f t="shared" si="53"/>
        <v>1.5231359019376143</v>
      </c>
      <c r="K265" s="31">
        <f t="shared" si="54"/>
        <v>-9.517656671535582E-2</v>
      </c>
      <c r="L265" s="32">
        <f t="shared" si="55"/>
        <v>6.0637210942114134E-2</v>
      </c>
      <c r="M265" s="32">
        <f t="shared" si="56"/>
        <v>3.7989508663010652E-2</v>
      </c>
      <c r="N265" s="33">
        <f t="shared" si="50"/>
        <v>9.859736569170682</v>
      </c>
      <c r="O265" s="59">
        <f>+'CPT C9 &amp; Bearing Capacity'!N265</f>
        <v>152</v>
      </c>
      <c r="P265" s="59">
        <f>+'CPT C9 &amp; Bearing Capacity'!O265</f>
        <v>205.60000000000002</v>
      </c>
      <c r="Q265" s="35">
        <f>+'CPT C9 &amp; Bearing Capacity'!K265</f>
        <v>99.75</v>
      </c>
      <c r="R265" s="34">
        <f>+'CPT C9 &amp; Bearing Capacity'!L265</f>
        <v>6.6511800000000001</v>
      </c>
      <c r="S265" s="35">
        <f>+'CPT C9 &amp; Bearing Capacity'!M265</f>
        <v>93.098820000000003</v>
      </c>
      <c r="T265" s="34">
        <f t="shared" si="57"/>
        <v>7.1868044854228597</v>
      </c>
      <c r="U265" s="36">
        <f t="shared" si="58"/>
        <v>1651.7433017408675</v>
      </c>
      <c r="V265" s="33">
        <f t="shared" si="59"/>
        <v>529.25000000000011</v>
      </c>
      <c r="W265" s="37">
        <f t="shared" si="51"/>
        <v>0.11938582174092943</v>
      </c>
      <c r="X265" s="37">
        <f t="shared" si="52"/>
        <v>0.3725927848529228</v>
      </c>
    </row>
    <row r="266" spans="5:24" x14ac:dyDescent="0.2">
      <c r="E266" s="28"/>
      <c r="F266" s="28">
        <f>+'CPT C9 &amp; Bearing Capacity'!I266</f>
        <v>5.27</v>
      </c>
      <c r="G266" s="29">
        <f>'CPT C9 &amp; Bearing Capacity'!H266</f>
        <v>2.0000000000000462E-2</v>
      </c>
      <c r="H266" s="29">
        <f t="shared" si="48"/>
        <v>4.8127999999999993</v>
      </c>
      <c r="I266" s="31">
        <f t="shared" si="49"/>
        <v>1.6182589926278683</v>
      </c>
      <c r="J266" s="31">
        <f t="shared" si="53"/>
        <v>1.5233336609619248</v>
      </c>
      <c r="K266" s="31">
        <f t="shared" si="54"/>
        <v>-9.4782836723664735E-2</v>
      </c>
      <c r="L266" s="32">
        <f t="shared" si="55"/>
        <v>6.0385985488231597E-2</v>
      </c>
      <c r="M266" s="32">
        <f t="shared" si="56"/>
        <v>3.7777560346706651E-2</v>
      </c>
      <c r="N266" s="33">
        <f t="shared" si="50"/>
        <v>9.8188867880500297</v>
      </c>
      <c r="O266" s="59">
        <f>+'CPT C9 &amp; Bearing Capacity'!N266</f>
        <v>152</v>
      </c>
      <c r="P266" s="59">
        <f>+'CPT C9 &amp; Bearing Capacity'!O266</f>
        <v>204.2</v>
      </c>
      <c r="Q266" s="35">
        <f>+'CPT C9 &amp; Bearing Capacity'!K266</f>
        <v>100.13</v>
      </c>
      <c r="R266" s="34">
        <f>+'CPT C9 &amp; Bearing Capacity'!L266</f>
        <v>6.8473799999999958</v>
      </c>
      <c r="S266" s="35">
        <f>+'CPT C9 &amp; Bearing Capacity'!M266</f>
        <v>93.282619999999994</v>
      </c>
      <c r="T266" s="34">
        <f t="shared" si="57"/>
        <v>7.1832617252475472</v>
      </c>
      <c r="U266" s="36">
        <f t="shared" si="58"/>
        <v>1651.8443606360122</v>
      </c>
      <c r="V266" s="33">
        <f t="shared" si="59"/>
        <v>520.34999999999991</v>
      </c>
      <c r="W266" s="37">
        <f t="shared" si="51"/>
        <v>0.11888392177904308</v>
      </c>
      <c r="X266" s="37">
        <f t="shared" si="52"/>
        <v>0.37739547566254478</v>
      </c>
    </row>
    <row r="267" spans="5:24" x14ac:dyDescent="0.2">
      <c r="E267" s="28"/>
      <c r="F267" s="28">
        <f>+'CPT C9 &amp; Bearing Capacity'!I267</f>
        <v>5.29</v>
      </c>
      <c r="G267" s="29">
        <f>'CPT C9 &amp; Bearing Capacity'!H267</f>
        <v>1.9999999999999574E-2</v>
      </c>
      <c r="H267" s="29">
        <f t="shared" si="48"/>
        <v>4.8327999999999998</v>
      </c>
      <c r="I267" s="31">
        <f t="shared" si="49"/>
        <v>1.6180628667412758</v>
      </c>
      <c r="J267" s="31">
        <f t="shared" si="53"/>
        <v>1.5235297868485174</v>
      </c>
      <c r="K267" s="31">
        <f t="shared" si="54"/>
        <v>-9.4392343596930078E-2</v>
      </c>
      <c r="L267" s="32">
        <f t="shared" si="55"/>
        <v>6.0136830048227188E-2</v>
      </c>
      <c r="M267" s="32">
        <f t="shared" si="56"/>
        <v>3.75676342322252E-2</v>
      </c>
      <c r="N267" s="33">
        <f t="shared" si="50"/>
        <v>9.7783735954896986</v>
      </c>
      <c r="O267" s="59">
        <f>+'CPT C9 &amp; Bearing Capacity'!N267</f>
        <v>152</v>
      </c>
      <c r="P267" s="59">
        <f>+'CPT C9 &amp; Bearing Capacity'!O267</f>
        <v>204.2</v>
      </c>
      <c r="Q267" s="35">
        <f>+'CPT C9 &amp; Bearing Capacity'!K267</f>
        <v>100.51</v>
      </c>
      <c r="R267" s="34">
        <f>+'CPT C9 &amp; Bearing Capacity'!L267</f>
        <v>7.0435800000000004</v>
      </c>
      <c r="S267" s="35">
        <f>+'CPT C9 &amp; Bearing Capacity'!M267</f>
        <v>93.466419999999999</v>
      </c>
      <c r="T267" s="34">
        <f t="shared" si="57"/>
        <v>7.1797276799697194</v>
      </c>
      <c r="U267" s="36">
        <f t="shared" si="58"/>
        <v>1651.9451770949272</v>
      </c>
      <c r="V267" s="33">
        <f t="shared" si="59"/>
        <v>518.44999999999993</v>
      </c>
      <c r="W267" s="37">
        <f t="shared" si="51"/>
        <v>0.11838617565608942</v>
      </c>
      <c r="X267" s="37">
        <f t="shared" si="52"/>
        <v>0.37721568504154662</v>
      </c>
    </row>
    <row r="268" spans="5:24" x14ac:dyDescent="0.2">
      <c r="E268" s="28"/>
      <c r="F268" s="28">
        <f>+'CPT C9 &amp; Bearing Capacity'!I268</f>
        <v>5.3100000000000005</v>
      </c>
      <c r="G268" s="29">
        <f>'CPT C9 &amp; Bearing Capacity'!H268</f>
        <v>2.0000000000000462E-2</v>
      </c>
      <c r="H268" s="29">
        <f t="shared" si="48"/>
        <v>4.8528000000000002</v>
      </c>
      <c r="I268" s="31">
        <f t="shared" si="49"/>
        <v>1.6178683538602754</v>
      </c>
      <c r="J268" s="31">
        <f t="shared" si="53"/>
        <v>1.5237242997295177</v>
      </c>
      <c r="K268" s="31">
        <f t="shared" si="54"/>
        <v>-9.4005047672847106E-2</v>
      </c>
      <c r="L268" s="32">
        <f t="shared" si="55"/>
        <v>5.9889719180687882E-2</v>
      </c>
      <c r="M268" s="32">
        <f t="shared" si="56"/>
        <v>3.7359703129737132E-2</v>
      </c>
      <c r="N268" s="33">
        <f t="shared" si="50"/>
        <v>9.738192854663037</v>
      </c>
      <c r="O268" s="59">
        <f>+'CPT C9 &amp; Bearing Capacity'!N268</f>
        <v>152</v>
      </c>
      <c r="P268" s="59">
        <f>+'CPT C9 &amp; Bearing Capacity'!O268</f>
        <v>204.4</v>
      </c>
      <c r="Q268" s="35">
        <f>+'CPT C9 &amp; Bearing Capacity'!K268</f>
        <v>100.89000000000001</v>
      </c>
      <c r="R268" s="34">
        <f>+'CPT C9 &amp; Bearing Capacity'!L268</f>
        <v>7.239780000000005</v>
      </c>
      <c r="S268" s="35">
        <f>+'CPT C9 &amp; Bearing Capacity'!M268</f>
        <v>93.650220000000004</v>
      </c>
      <c r="T268" s="34">
        <f t="shared" si="57"/>
        <v>7.1762023110768833</v>
      </c>
      <c r="U268" s="36">
        <f t="shared" si="58"/>
        <v>1652.0457521712228</v>
      </c>
      <c r="V268" s="33">
        <f t="shared" si="59"/>
        <v>517.54999999999995</v>
      </c>
      <c r="W268" s="37">
        <f t="shared" si="51"/>
        <v>0.11789253223604389</v>
      </c>
      <c r="X268" s="37">
        <f t="shared" si="52"/>
        <v>0.376318920091325</v>
      </c>
    </row>
    <row r="269" spans="5:24" x14ac:dyDescent="0.2">
      <c r="E269" s="28"/>
      <c r="F269" s="28">
        <f>+'CPT C9 &amp; Bearing Capacity'!I269</f>
        <v>5.33</v>
      </c>
      <c r="G269" s="29">
        <f>'CPT C9 &amp; Bearing Capacity'!H269</f>
        <v>1.9999999999999574E-2</v>
      </c>
      <c r="H269" s="29">
        <f t="shared" si="48"/>
        <v>4.8727999999999998</v>
      </c>
      <c r="I269" s="31">
        <f t="shared" si="49"/>
        <v>1.6176754341820434</v>
      </c>
      <c r="J269" s="31">
        <f t="shared" si="53"/>
        <v>1.5239172194077497</v>
      </c>
      <c r="K269" s="31">
        <f t="shared" si="54"/>
        <v>-9.3620909932998472E-2</v>
      </c>
      <c r="L269" s="32">
        <f t="shared" si="55"/>
        <v>5.9644627858796498E-2</v>
      </c>
      <c r="M269" s="32">
        <f t="shared" si="56"/>
        <v>3.7153740319721851E-2</v>
      </c>
      <c r="N269" s="33">
        <f t="shared" si="50"/>
        <v>9.6983404961575346</v>
      </c>
      <c r="O269" s="59">
        <f>+'CPT C9 &amp; Bearing Capacity'!N269</f>
        <v>152</v>
      </c>
      <c r="P269" s="59">
        <f>+'CPT C9 &amp; Bearing Capacity'!O269</f>
        <v>204.60000000000002</v>
      </c>
      <c r="Q269" s="35">
        <f>+'CPT C9 &amp; Bearing Capacity'!K269</f>
        <v>101.27</v>
      </c>
      <c r="R269" s="34">
        <f>+'CPT C9 &amp; Bearing Capacity'!L269</f>
        <v>7.4359800000000007</v>
      </c>
      <c r="S269" s="35">
        <f>+'CPT C9 &amp; Bearing Capacity'!M269</f>
        <v>93.834019999999995</v>
      </c>
      <c r="T269" s="34">
        <f t="shared" si="57"/>
        <v>7.1726855803019021</v>
      </c>
      <c r="U269" s="36">
        <f t="shared" si="58"/>
        <v>1652.1460869118857</v>
      </c>
      <c r="V269" s="33">
        <f t="shared" si="59"/>
        <v>516.65000000000009</v>
      </c>
      <c r="W269" s="37">
        <f t="shared" si="51"/>
        <v>0.11740294121671788</v>
      </c>
      <c r="X269" s="37">
        <f t="shared" si="52"/>
        <v>0.37543174281069686</v>
      </c>
    </row>
    <row r="270" spans="5:24" x14ac:dyDescent="0.2">
      <c r="E270" s="28"/>
      <c r="F270" s="28">
        <f>+'CPT C9 &amp; Bearing Capacity'!I270</f>
        <v>5.35</v>
      </c>
      <c r="G270" s="29">
        <f>'CPT C9 &amp; Bearing Capacity'!H270</f>
        <v>2.0000000000000462E-2</v>
      </c>
      <c r="H270" s="29">
        <f t="shared" si="48"/>
        <v>4.8927999999999994</v>
      </c>
      <c r="I270" s="31">
        <f t="shared" si="49"/>
        <v>1.6174840882263584</v>
      </c>
      <c r="J270" s="31">
        <f t="shared" si="53"/>
        <v>1.5241085653634348</v>
      </c>
      <c r="K270" s="31">
        <f t="shared" si="54"/>
        <v>-9.3239891989870621E-2</v>
      </c>
      <c r="L270" s="32">
        <f t="shared" si="55"/>
        <v>5.9401531461933818E-2</v>
      </c>
      <c r="M270" s="32">
        <f t="shared" si="56"/>
        <v>3.6949719543045489E-2</v>
      </c>
      <c r="N270" s="33">
        <f t="shared" si="50"/>
        <v>9.6588125166093217</v>
      </c>
      <c r="O270" s="59">
        <f>+'CPT C9 &amp; Bearing Capacity'!N270</f>
        <v>152</v>
      </c>
      <c r="P270" s="59">
        <f>+'CPT C9 &amp; Bearing Capacity'!O270</f>
        <v>204.8</v>
      </c>
      <c r="Q270" s="35">
        <f>+'CPT C9 &amp; Bearing Capacity'!K270</f>
        <v>101.64999999999999</v>
      </c>
      <c r="R270" s="34">
        <f>+'CPT C9 &amp; Bearing Capacity'!L270</f>
        <v>7.6321799999999964</v>
      </c>
      <c r="S270" s="35">
        <f>+'CPT C9 &amp; Bearing Capacity'!M270</f>
        <v>94.01782</v>
      </c>
      <c r="T270" s="34">
        <f t="shared" si="57"/>
        <v>7.1691774496209515</v>
      </c>
      <c r="U270" s="36">
        <f t="shared" si="58"/>
        <v>1652.2461823573246</v>
      </c>
      <c r="V270" s="33">
        <f t="shared" si="59"/>
        <v>515.75000000000011</v>
      </c>
      <c r="W270" s="37">
        <f t="shared" si="51"/>
        <v>0.11691735311294757</v>
      </c>
      <c r="X270" s="37">
        <f t="shared" si="52"/>
        <v>0.3745540481477283</v>
      </c>
    </row>
    <row r="271" spans="5:24" x14ac:dyDescent="0.2">
      <c r="E271" s="28"/>
      <c r="F271" s="28">
        <f>+'CPT C9 &amp; Bearing Capacity'!I271</f>
        <v>5.37</v>
      </c>
      <c r="G271" s="29">
        <f>'CPT C9 &amp; Bearing Capacity'!H271</f>
        <v>1.9999999999999574E-2</v>
      </c>
      <c r="H271" s="29">
        <f t="shared" si="48"/>
        <v>4.9127999999999998</v>
      </c>
      <c r="I271" s="31">
        <f t="shared" si="49"/>
        <v>1.6172942968290618</v>
      </c>
      <c r="J271" s="31">
        <f t="shared" si="53"/>
        <v>1.5242983567607313</v>
      </c>
      <c r="K271" s="31">
        <f t="shared" si="54"/>
        <v>-9.2861956074182628E-2</v>
      </c>
      <c r="L271" s="32">
        <f t="shared" si="55"/>
        <v>5.9160405767482133E-2</v>
      </c>
      <c r="M271" s="32">
        <f t="shared" si="56"/>
        <v>3.6747614991284427E-2</v>
      </c>
      <c r="N271" s="33">
        <f t="shared" si="50"/>
        <v>9.6196049773703951</v>
      </c>
      <c r="O271" s="59">
        <f>+'CPT C9 &amp; Bearing Capacity'!N271</f>
        <v>152</v>
      </c>
      <c r="P271" s="59">
        <f>+'CPT C9 &amp; Bearing Capacity'!O271</f>
        <v>205</v>
      </c>
      <c r="Q271" s="35">
        <f>+'CPT C9 &amp; Bearing Capacity'!K271</f>
        <v>102.03</v>
      </c>
      <c r="R271" s="34">
        <f>+'CPT C9 &amp; Bearing Capacity'!L271</f>
        <v>7.828380000000001</v>
      </c>
      <c r="S271" s="35">
        <f>+'CPT C9 &amp; Bearing Capacity'!M271</f>
        <v>94.201620000000005</v>
      </c>
      <c r="T271" s="34">
        <f t="shared" si="57"/>
        <v>7.1656778812514972</v>
      </c>
      <c r="U271" s="36">
        <f t="shared" si="58"/>
        <v>1652.3460395414368</v>
      </c>
      <c r="V271" s="33">
        <f t="shared" si="59"/>
        <v>514.85</v>
      </c>
      <c r="W271" s="37">
        <f t="shared" si="51"/>
        <v>0.11643571924001885</v>
      </c>
      <c r="X271" s="37">
        <f t="shared" si="52"/>
        <v>0.37368573282976364</v>
      </c>
    </row>
    <row r="272" spans="5:24" x14ac:dyDescent="0.2">
      <c r="E272" s="28"/>
      <c r="F272" s="28">
        <f>+'CPT C9 &amp; Bearing Capacity'!I272</f>
        <v>5.3900000000000006</v>
      </c>
      <c r="G272" s="29">
        <f>'CPT C9 &amp; Bearing Capacity'!H272</f>
        <v>2.0000000000000462E-2</v>
      </c>
      <c r="H272" s="29">
        <f t="shared" si="48"/>
        <v>4.9328000000000003</v>
      </c>
      <c r="I272" s="31">
        <f t="shared" si="49"/>
        <v>1.6171060411356799</v>
      </c>
      <c r="J272" s="31">
        <f t="shared" si="53"/>
        <v>1.5244866124541132</v>
      </c>
      <c r="K272" s="31">
        <f t="shared" si="54"/>
        <v>-9.2487065022518244E-2</v>
      </c>
      <c r="L272" s="32">
        <f t="shared" si="55"/>
        <v>5.8921226942827844E-2</v>
      </c>
      <c r="M272" s="32">
        <f t="shared" si="56"/>
        <v>3.6547401297290505E-2</v>
      </c>
      <c r="N272" s="33">
        <f t="shared" si="50"/>
        <v>9.5807140032082359</v>
      </c>
      <c r="O272" s="59">
        <f>+'CPT C9 &amp; Bearing Capacity'!N272</f>
        <v>152</v>
      </c>
      <c r="P272" s="59">
        <f>+'CPT C9 &amp; Bearing Capacity'!O272</f>
        <v>205.2</v>
      </c>
      <c r="Q272" s="35">
        <f>+'CPT C9 &amp; Bearing Capacity'!K272</f>
        <v>102.41000000000001</v>
      </c>
      <c r="R272" s="34">
        <f>+'CPT C9 &amp; Bearing Capacity'!L272</f>
        <v>8.0245800000000056</v>
      </c>
      <c r="S272" s="35">
        <f>+'CPT C9 &amp; Bearing Capacity'!M272</f>
        <v>94.385420000000011</v>
      </c>
      <c r="T272" s="34">
        <f t="shared" si="57"/>
        <v>7.1621868376503013</v>
      </c>
      <c r="U272" s="36">
        <f t="shared" si="58"/>
        <v>1652.4456594916503</v>
      </c>
      <c r="V272" s="33">
        <f t="shared" si="59"/>
        <v>513.94999999999993</v>
      </c>
      <c r="W272" s="37">
        <f t="shared" si="51"/>
        <v>0.11595799169766124</v>
      </c>
      <c r="X272" s="37">
        <f t="shared" si="52"/>
        <v>0.37282669532866841</v>
      </c>
    </row>
    <row r="273" spans="5:24" x14ac:dyDescent="0.2">
      <c r="E273" s="28"/>
      <c r="F273" s="28">
        <f>+'CPT C9 &amp; Bearing Capacity'!I273</f>
        <v>5.41</v>
      </c>
      <c r="G273" s="29">
        <f>'CPT C9 &amp; Bearing Capacity'!H273</f>
        <v>1.9999999999999574E-2</v>
      </c>
      <c r="H273" s="29">
        <f t="shared" si="48"/>
        <v>4.9527999999999999</v>
      </c>
      <c r="I273" s="31">
        <f t="shared" si="49"/>
        <v>1.6169193025951976</v>
      </c>
      <c r="J273" s="31">
        <f t="shared" si="53"/>
        <v>1.5246733509945956</v>
      </c>
      <c r="K273" s="31">
        <f t="shared" si="54"/>
        <v>-9.2115182265253254E-2</v>
      </c>
      <c r="L273" s="32">
        <f t="shared" si="55"/>
        <v>5.8683971537554988E-2</v>
      </c>
      <c r="M273" s="32">
        <f t="shared" si="56"/>
        <v>3.6349053525983166E-2</v>
      </c>
      <c r="N273" s="33">
        <f t="shared" si="50"/>
        <v>9.5421357810364515</v>
      </c>
      <c r="O273" s="59">
        <f>+'CPT C9 &amp; Bearing Capacity'!N273</f>
        <v>152</v>
      </c>
      <c r="P273" s="59">
        <f>+'CPT C9 &amp; Bearing Capacity'!O273</f>
        <v>205.6</v>
      </c>
      <c r="Q273" s="35">
        <f>+'CPT C9 &amp; Bearing Capacity'!K273</f>
        <v>102.79</v>
      </c>
      <c r="R273" s="34">
        <f>+'CPT C9 &amp; Bearing Capacity'!L273</f>
        <v>8.2207800000000013</v>
      </c>
      <c r="S273" s="35">
        <f>+'CPT C9 &amp; Bearing Capacity'!M273</f>
        <v>94.569220000000001</v>
      </c>
      <c r="T273" s="34">
        <f t="shared" si="57"/>
        <v>7.158704281511441</v>
      </c>
      <c r="U273" s="36">
        <f t="shared" si="58"/>
        <v>1652.5450432289822</v>
      </c>
      <c r="V273" s="33">
        <f t="shared" si="59"/>
        <v>514.04999999999995</v>
      </c>
      <c r="W273" s="37">
        <f t="shared" si="51"/>
        <v>0.11548412335425895</v>
      </c>
      <c r="X273" s="37">
        <f t="shared" si="52"/>
        <v>0.37125321587535254</v>
      </c>
    </row>
    <row r="274" spans="5:24" x14ac:dyDescent="0.2">
      <c r="E274" s="28"/>
      <c r="F274" s="28">
        <f>+'CPT C9 &amp; Bearing Capacity'!I274</f>
        <v>5.43</v>
      </c>
      <c r="G274" s="29">
        <f>'CPT C9 &amp; Bearing Capacity'!H274</f>
        <v>2.0000000000000462E-2</v>
      </c>
      <c r="H274" s="29">
        <f t="shared" si="48"/>
        <v>4.9727999999999994</v>
      </c>
      <c r="I274" s="31">
        <f t="shared" si="49"/>
        <v>1.616734062953981</v>
      </c>
      <c r="J274" s="31">
        <f t="shared" si="53"/>
        <v>1.5248585906358121</v>
      </c>
      <c r="K274" s="31">
        <f t="shared" si="54"/>
        <v>-9.1746271814769284E-2</v>
      </c>
      <c r="L274" s="32">
        <f t="shared" si="55"/>
        <v>5.8448616475824708E-2</v>
      </c>
      <c r="M274" s="32">
        <f t="shared" si="56"/>
        <v>3.6152547165376081E-2</v>
      </c>
      <c r="N274" s="33">
        <f t="shared" si="50"/>
        <v>9.5038665586756697</v>
      </c>
      <c r="O274" s="59">
        <f>+'CPT C9 &amp; Bearing Capacity'!N274</f>
        <v>152</v>
      </c>
      <c r="P274" s="59">
        <f>+'CPT C9 &amp; Bearing Capacity'!O274</f>
        <v>206.2</v>
      </c>
      <c r="Q274" s="35">
        <f>+'CPT C9 &amp; Bearing Capacity'!K274</f>
        <v>103.16999999999999</v>
      </c>
      <c r="R274" s="34">
        <f>+'CPT C9 &amp; Bearing Capacity'!L274</f>
        <v>8.416979999999997</v>
      </c>
      <c r="S274" s="35">
        <f>+'CPT C9 &amp; Bearing Capacity'!M274</f>
        <v>94.753019999999992</v>
      </c>
      <c r="T274" s="34">
        <f t="shared" si="57"/>
        <v>7.1552301757643528</v>
      </c>
      <c r="U274" s="36">
        <f t="shared" si="58"/>
        <v>1652.6441917680918</v>
      </c>
      <c r="V274" s="33">
        <f t="shared" si="59"/>
        <v>515.15</v>
      </c>
      <c r="W274" s="37">
        <f t="shared" si="51"/>
        <v>0.11501406783160165</v>
      </c>
      <c r="X274" s="37">
        <f t="shared" si="52"/>
        <v>0.36897472808602888</v>
      </c>
    </row>
    <row r="275" spans="5:24" x14ac:dyDescent="0.2">
      <c r="E275" s="28"/>
      <c r="F275" s="28">
        <f>+'CPT C9 &amp; Bearing Capacity'!I275</f>
        <v>5.45</v>
      </c>
      <c r="G275" s="29">
        <f>'CPT C9 &amp; Bearing Capacity'!H275</f>
        <v>1.9999999999999574E-2</v>
      </c>
      <c r="H275" s="29">
        <f t="shared" si="48"/>
        <v>4.9927999999999999</v>
      </c>
      <c r="I275" s="31">
        <f t="shared" si="49"/>
        <v>1.6165503042498475</v>
      </c>
      <c r="J275" s="31">
        <f t="shared" si="53"/>
        <v>1.5250423493399456</v>
      </c>
      <c r="K275" s="31">
        <f t="shared" si="54"/>
        <v>-9.1380298253947195E-2</v>
      </c>
      <c r="L275" s="32">
        <f t="shared" si="55"/>
        <v>5.8215139048937076E-2</v>
      </c>
      <c r="M275" s="32">
        <f t="shared" si="56"/>
        <v>3.5957858117817709E-2</v>
      </c>
      <c r="N275" s="33">
        <f t="shared" si="50"/>
        <v>9.4659026436440659</v>
      </c>
      <c r="O275" s="59">
        <f>+'CPT C9 &amp; Bearing Capacity'!N275</f>
        <v>161</v>
      </c>
      <c r="P275" s="59">
        <f>+'CPT C9 &amp; Bearing Capacity'!O275</f>
        <v>215.2</v>
      </c>
      <c r="Q275" s="35">
        <f>+'CPT C9 &amp; Bearing Capacity'!K275</f>
        <v>103.55</v>
      </c>
      <c r="R275" s="34">
        <f>+'CPT C9 &amp; Bearing Capacity'!L275</f>
        <v>8.6131800000000016</v>
      </c>
      <c r="S275" s="35">
        <f>+'CPT C9 &amp; Bearing Capacity'!M275</f>
        <v>94.936819999999997</v>
      </c>
      <c r="T275" s="34">
        <f t="shared" si="57"/>
        <v>7.3604496840355731</v>
      </c>
      <c r="U275" s="36">
        <f t="shared" si="58"/>
        <v>1744.3053121384446</v>
      </c>
      <c r="V275" s="33">
        <f t="shared" si="59"/>
        <v>558.25</v>
      </c>
      <c r="W275" s="37">
        <f t="shared" si="51"/>
        <v>0.10853492880829523</v>
      </c>
      <c r="X275" s="37">
        <f t="shared" si="52"/>
        <v>0.33912772570152672</v>
      </c>
    </row>
    <row r="276" spans="5:24" x14ac:dyDescent="0.2">
      <c r="E276" s="28"/>
      <c r="F276" s="28">
        <f>+'CPT C9 &amp; Bearing Capacity'!I276</f>
        <v>5.4700000000000006</v>
      </c>
      <c r="G276" s="29">
        <f>'CPT C9 &amp; Bearing Capacity'!H276</f>
        <v>2.0000000000000462E-2</v>
      </c>
      <c r="H276" s="29">
        <f t="shared" si="48"/>
        <v>5.0128000000000004</v>
      </c>
      <c r="I276" s="31">
        <f t="shared" si="49"/>
        <v>1.6163680088062762</v>
      </c>
      <c r="J276" s="31">
        <f t="shared" si="53"/>
        <v>1.5252246447835169</v>
      </c>
      <c r="K276" s="31">
        <f t="shared" si="54"/>
        <v>-9.1017226724931177E-2</v>
      </c>
      <c r="L276" s="32">
        <f t="shared" si="55"/>
        <v>5.798351690806941E-2</v>
      </c>
      <c r="M276" s="32">
        <f t="shared" si="56"/>
        <v>3.5764962691444246E-2</v>
      </c>
      <c r="N276" s="33">
        <f t="shared" si="50"/>
        <v>9.4282404019766073</v>
      </c>
      <c r="O276" s="59">
        <f>+'CPT C9 &amp; Bearing Capacity'!N276</f>
        <v>161</v>
      </c>
      <c r="P276" s="59">
        <f>+'CPT C9 &amp; Bearing Capacity'!O276</f>
        <v>215.2</v>
      </c>
      <c r="Q276" s="35">
        <f>+'CPT C9 &amp; Bearing Capacity'!K276</f>
        <v>103.93</v>
      </c>
      <c r="R276" s="34">
        <f>+'CPT C9 &amp; Bearing Capacity'!L276</f>
        <v>8.8093800000000062</v>
      </c>
      <c r="S276" s="35">
        <f>+'CPT C9 &amp; Bearing Capacity'!M276</f>
        <v>95.120620000000002</v>
      </c>
      <c r="T276" s="34">
        <f t="shared" si="57"/>
        <v>7.3568914859223886</v>
      </c>
      <c r="U276" s="36">
        <f t="shared" si="58"/>
        <v>1744.4124993378643</v>
      </c>
      <c r="V276" s="33">
        <f t="shared" si="59"/>
        <v>556.34999999999991</v>
      </c>
      <c r="W276" s="37">
        <f t="shared" si="51"/>
        <v>0.10809645546056967</v>
      </c>
      <c r="X276" s="37">
        <f t="shared" si="52"/>
        <v>0.3389319817372814</v>
      </c>
    </row>
    <row r="277" spans="5:24" x14ac:dyDescent="0.2">
      <c r="E277" s="28"/>
      <c r="F277" s="28">
        <f>+'CPT C9 &amp; Bearing Capacity'!I277</f>
        <v>5.49</v>
      </c>
      <c r="G277" s="29">
        <f>'CPT C9 &amp; Bearing Capacity'!H277</f>
        <v>1.9999999999999574E-2</v>
      </c>
      <c r="H277" s="29">
        <f t="shared" si="48"/>
        <v>5.0327999999999999</v>
      </c>
      <c r="I277" s="31">
        <f t="shared" si="49"/>
        <v>1.6161871592267545</v>
      </c>
      <c r="J277" s="31">
        <f t="shared" si="53"/>
        <v>1.5254054943630386</v>
      </c>
      <c r="K277" s="31">
        <f t="shared" si="54"/>
        <v>-9.065702291815729E-2</v>
      </c>
      <c r="L277" s="32">
        <f t="shared" si="55"/>
        <v>5.7753728057184379E-2</v>
      </c>
      <c r="M277" s="32">
        <f t="shared" si="56"/>
        <v>3.5573837591846957E-2</v>
      </c>
      <c r="N277" s="33">
        <f t="shared" si="50"/>
        <v>9.3908762570718931</v>
      </c>
      <c r="O277" s="59">
        <f>+'CPT C9 &amp; Bearing Capacity'!N277</f>
        <v>152</v>
      </c>
      <c r="P277" s="59">
        <f>+'CPT C9 &amp; Bearing Capacity'!O277</f>
        <v>206.4</v>
      </c>
      <c r="Q277" s="35">
        <f>+'CPT C9 &amp; Bearing Capacity'!K277</f>
        <v>104.31</v>
      </c>
      <c r="R277" s="34">
        <f>+'CPT C9 &amp; Bearing Capacity'!L277</f>
        <v>9.0055800000000019</v>
      </c>
      <c r="S277" s="35">
        <f>+'CPT C9 &amp; Bearing Capacity'!M277</f>
        <v>95.304419999999993</v>
      </c>
      <c r="T277" s="34">
        <f t="shared" si="57"/>
        <v>7.1448581936579147</v>
      </c>
      <c r="U277" s="36">
        <f t="shared" si="58"/>
        <v>1652.9402362483554</v>
      </c>
      <c r="V277" s="33">
        <f t="shared" si="59"/>
        <v>510.45000000000005</v>
      </c>
      <c r="W277" s="37">
        <f t="shared" si="51"/>
        <v>0.11362632539438899</v>
      </c>
      <c r="X277" s="37">
        <f t="shared" si="52"/>
        <v>0.36794499978731282</v>
      </c>
    </row>
    <row r="278" spans="5:24" x14ac:dyDescent="0.2">
      <c r="E278" s="28"/>
      <c r="F278" s="28">
        <f>+'CPT C9 &amp; Bearing Capacity'!I278</f>
        <v>5.51</v>
      </c>
      <c r="G278" s="29">
        <f>'CPT C9 &amp; Bearing Capacity'!H278</f>
        <v>1.9999999999999574E-2</v>
      </c>
      <c r="H278" s="29">
        <f t="shared" si="48"/>
        <v>5.0527999999999995</v>
      </c>
      <c r="I278" s="31">
        <f t="shared" si="49"/>
        <v>1.6160077383892599</v>
      </c>
      <c r="J278" s="31">
        <f t="shared" si="53"/>
        <v>1.5255849152005332</v>
      </c>
      <c r="K278" s="31">
        <f t="shared" si="54"/>
        <v>-9.0299653061638174E-2</v>
      </c>
      <c r="L278" s="32">
        <f t="shared" si="55"/>
        <v>5.752575084610647E-2</v>
      </c>
      <c r="M278" s="32">
        <f t="shared" si="56"/>
        <v>3.5384459913934796E-2</v>
      </c>
      <c r="N278" s="33">
        <f t="shared" si="50"/>
        <v>9.3538066885663724</v>
      </c>
      <c r="O278" s="59">
        <f>+'CPT C9 &amp; Bearing Capacity'!N278</f>
        <v>161</v>
      </c>
      <c r="P278" s="59">
        <f>+'CPT C9 &amp; Bearing Capacity'!O278</f>
        <v>215.60000000000002</v>
      </c>
      <c r="Q278" s="35">
        <f>+'CPT C9 &amp; Bearing Capacity'!K278</f>
        <v>104.69</v>
      </c>
      <c r="R278" s="34">
        <f>+'CPT C9 &amp; Bearing Capacity'!L278</f>
        <v>9.2017799999999976</v>
      </c>
      <c r="S278" s="35">
        <f>+'CPT C9 &amp; Bearing Capacity'!M278</f>
        <v>95.488219999999998</v>
      </c>
      <c r="T278" s="34">
        <f t="shared" si="57"/>
        <v>7.3498008043340262</v>
      </c>
      <c r="U278" s="36">
        <f t="shared" si="58"/>
        <v>1744.6261187501264</v>
      </c>
      <c r="V278" s="33">
        <f t="shared" si="59"/>
        <v>554.55000000000018</v>
      </c>
      <c r="W278" s="37">
        <f t="shared" si="51"/>
        <v>0.10722992838451102</v>
      </c>
      <c r="X278" s="37">
        <f t="shared" si="52"/>
        <v>0.33734764001681256</v>
      </c>
    </row>
    <row r="279" spans="5:24" x14ac:dyDescent="0.2">
      <c r="E279" s="28"/>
      <c r="F279" s="28">
        <f>+'CPT C9 &amp; Bearing Capacity'!I279</f>
        <v>5.5299999999999994</v>
      </c>
      <c r="G279" s="29">
        <f>'CPT C9 &amp; Bearing Capacity'!H279</f>
        <v>2.0000000000000462E-2</v>
      </c>
      <c r="H279" s="29">
        <f t="shared" si="48"/>
        <v>5.0727999999999991</v>
      </c>
      <c r="I279" s="31">
        <f t="shared" si="49"/>
        <v>1.6158297294408719</v>
      </c>
      <c r="J279" s="31">
        <f t="shared" si="53"/>
        <v>1.5257629241489212</v>
      </c>
      <c r="K279" s="31">
        <f t="shared" si="54"/>
        <v>-8.9945083910498172E-2</v>
      </c>
      <c r="L279" s="32">
        <f t="shared" si="55"/>
        <v>5.7299563963760625E-2</v>
      </c>
      <c r="M279" s="32">
        <f t="shared" si="56"/>
        <v>3.5196807133994756E-2</v>
      </c>
      <c r="N279" s="33">
        <f t="shared" si="50"/>
        <v>9.317028231234934</v>
      </c>
      <c r="O279" s="59">
        <f>+'CPT C9 &amp; Bearing Capacity'!N279</f>
        <v>161</v>
      </c>
      <c r="P279" s="59">
        <f>+'CPT C9 &amp; Bearing Capacity'!O279</f>
        <v>216.2</v>
      </c>
      <c r="Q279" s="35">
        <f>+'CPT C9 &amp; Bearing Capacity'!K279</f>
        <v>105.07</v>
      </c>
      <c r="R279" s="34">
        <f>+'CPT C9 &amp; Bearing Capacity'!L279</f>
        <v>9.3979799999999933</v>
      </c>
      <c r="S279" s="35">
        <f>+'CPT C9 &amp; Bearing Capacity'!M279</f>
        <v>95.672020000000003</v>
      </c>
      <c r="T279" s="34">
        <f t="shared" si="57"/>
        <v>7.3462682466850966</v>
      </c>
      <c r="U279" s="36">
        <f t="shared" si="58"/>
        <v>1744.7325531037961</v>
      </c>
      <c r="V279" s="33">
        <f t="shared" si="59"/>
        <v>555.65</v>
      </c>
      <c r="W279" s="37">
        <f t="shared" si="51"/>
        <v>0.1068017927981065</v>
      </c>
      <c r="X279" s="37">
        <f t="shared" si="52"/>
        <v>0.3353560058034788</v>
      </c>
    </row>
    <row r="280" spans="5:24" x14ac:dyDescent="0.2">
      <c r="E280" s="28"/>
      <c r="F280" s="28">
        <f>+'CPT C9 &amp; Bearing Capacity'!I280</f>
        <v>5.55</v>
      </c>
      <c r="G280" s="29">
        <f>'CPT C9 &amp; Bearing Capacity'!H280</f>
        <v>1.9999999999999574E-2</v>
      </c>
      <c r="H280" s="29">
        <f t="shared" si="48"/>
        <v>5.0927999999999995</v>
      </c>
      <c r="I280" s="31">
        <f t="shared" si="49"/>
        <v>1.6156531157925083</v>
      </c>
      <c r="J280" s="31">
        <f t="shared" si="53"/>
        <v>1.5259395377972849</v>
      </c>
      <c r="K280" s="31">
        <f t="shared" si="54"/>
        <v>-8.9593282736750643E-2</v>
      </c>
      <c r="L280" s="32">
        <f t="shared" si="55"/>
        <v>5.7075146431567469E-2</v>
      </c>
      <c r="M280" s="32">
        <f t="shared" si="56"/>
        <v>3.5010857101946624E-2</v>
      </c>
      <c r="N280" s="33">
        <f t="shared" si="50"/>
        <v>9.2805374739169526</v>
      </c>
      <c r="O280" s="59">
        <f>+'CPT C9 &amp; Bearing Capacity'!N280</f>
        <v>161</v>
      </c>
      <c r="P280" s="59">
        <f>+'CPT C9 &amp; Bearing Capacity'!O280</f>
        <v>216.6</v>
      </c>
      <c r="Q280" s="35">
        <f>+'CPT C9 &amp; Bearing Capacity'!K280</f>
        <v>105.45</v>
      </c>
      <c r="R280" s="34">
        <f>+'CPT C9 &amp; Bearing Capacity'!L280</f>
        <v>9.5941799999999979</v>
      </c>
      <c r="S280" s="35">
        <f>+'CPT C9 &amp; Bearing Capacity'!M280</f>
        <v>95.855820000000008</v>
      </c>
      <c r="T280" s="34">
        <f t="shared" si="57"/>
        <v>7.3427441620693576</v>
      </c>
      <c r="U280" s="36">
        <f t="shared" si="58"/>
        <v>1744.8387386387278</v>
      </c>
      <c r="V280" s="33">
        <f t="shared" si="59"/>
        <v>555.75</v>
      </c>
      <c r="W280" s="37">
        <f t="shared" si="51"/>
        <v>0.10637702233912068</v>
      </c>
      <c r="X280" s="37">
        <f t="shared" si="52"/>
        <v>0.33398245520168257</v>
      </c>
    </row>
    <row r="281" spans="5:24" x14ac:dyDescent="0.2">
      <c r="E281" s="28"/>
      <c r="F281" s="28">
        <f>+'CPT C9 &amp; Bearing Capacity'!I281</f>
        <v>5.57</v>
      </c>
      <c r="G281" s="29">
        <f>'CPT C9 &amp; Bearing Capacity'!H281</f>
        <v>2.0000000000000462E-2</v>
      </c>
      <c r="H281" s="29">
        <f t="shared" si="48"/>
        <v>5.1128</v>
      </c>
      <c r="I281" s="31">
        <f t="shared" si="49"/>
        <v>1.6154778811137855</v>
      </c>
      <c r="J281" s="31">
        <f t="shared" si="53"/>
        <v>1.5261147724760076</v>
      </c>
      <c r="K281" s="31">
        <f t="shared" si="54"/>
        <v>-8.9244217319312605E-2</v>
      </c>
      <c r="L281" s="32">
        <f t="shared" si="55"/>
        <v>5.6852477596992697E-2</v>
      </c>
      <c r="M281" s="32">
        <f t="shared" si="56"/>
        <v>3.4826588033776473E-2</v>
      </c>
      <c r="N281" s="33">
        <f t="shared" si="50"/>
        <v>9.2443310584674148</v>
      </c>
      <c r="O281" s="59">
        <f>+'CPT C9 &amp; Bearing Capacity'!N281</f>
        <v>170</v>
      </c>
      <c r="P281" s="59">
        <f>+'CPT C9 &amp; Bearing Capacity'!O281</f>
        <v>226</v>
      </c>
      <c r="Q281" s="35">
        <f>+'CPT C9 &amp; Bearing Capacity'!K281</f>
        <v>105.83000000000001</v>
      </c>
      <c r="R281" s="34">
        <f>+'CPT C9 &amp; Bearing Capacity'!L281</f>
        <v>9.7903800000000025</v>
      </c>
      <c r="S281" s="35">
        <f>+'CPT C9 &amp; Bearing Capacity'!M281</f>
        <v>96.039620000000014</v>
      </c>
      <c r="T281" s="34">
        <f t="shared" si="57"/>
        <v>7.541572887601272</v>
      </c>
      <c r="U281" s="36">
        <f t="shared" si="58"/>
        <v>1836.0610799953297</v>
      </c>
      <c r="V281" s="33">
        <f t="shared" si="59"/>
        <v>600.84999999999991</v>
      </c>
      <c r="W281" s="37">
        <f t="shared" si="51"/>
        <v>0.10069742405836676</v>
      </c>
      <c r="X281" s="37">
        <f t="shared" si="52"/>
        <v>0.30770844831380978</v>
      </c>
    </row>
    <row r="282" spans="5:24" x14ac:dyDescent="0.2">
      <c r="E282" s="28"/>
      <c r="F282" s="28">
        <f>+'CPT C9 &amp; Bearing Capacity'!I282</f>
        <v>5.59</v>
      </c>
      <c r="G282" s="29">
        <f>'CPT C9 &amp; Bearing Capacity'!H282</f>
        <v>1.9999999999999574E-2</v>
      </c>
      <c r="H282" s="29">
        <f t="shared" si="48"/>
        <v>5.1327999999999996</v>
      </c>
      <c r="I282" s="31">
        <f t="shared" si="49"/>
        <v>1.6153040093280004</v>
      </c>
      <c r="J282" s="31">
        <f t="shared" si="53"/>
        <v>1.5262886442617927</v>
      </c>
      <c r="K282" s="31">
        <f t="shared" si="54"/>
        <v>-8.8897855934248815E-2</v>
      </c>
      <c r="L282" s="32">
        <f t="shared" si="55"/>
        <v>5.6631537127246938E-2</v>
      </c>
      <c r="M282" s="32">
        <f t="shared" si="56"/>
        <v>3.4643978504158235E-2</v>
      </c>
      <c r="N282" s="33">
        <f t="shared" si="50"/>
        <v>9.2084056787324933</v>
      </c>
      <c r="O282" s="59">
        <f>+'CPT C9 &amp; Bearing Capacity'!N282</f>
        <v>170</v>
      </c>
      <c r="P282" s="59">
        <f>+'CPT C9 &amp; Bearing Capacity'!O282</f>
        <v>226.4</v>
      </c>
      <c r="Q282" s="35">
        <f>+'CPT C9 &amp; Bearing Capacity'!K282</f>
        <v>106.21</v>
      </c>
      <c r="R282" s="34">
        <f>+'CPT C9 &amp; Bearing Capacity'!L282</f>
        <v>9.9865799999999982</v>
      </c>
      <c r="S282" s="35">
        <f>+'CPT C9 &amp; Bearing Capacity'!M282</f>
        <v>96.22341999999999</v>
      </c>
      <c r="T282" s="34">
        <f t="shared" si="57"/>
        <v>7.5379689440401298</v>
      </c>
      <c r="U282" s="36">
        <f t="shared" si="58"/>
        <v>1836.1753561380697</v>
      </c>
      <c r="V282" s="33">
        <f t="shared" si="59"/>
        <v>600.95000000000005</v>
      </c>
      <c r="W282" s="37">
        <f t="shared" si="51"/>
        <v>0.10029985042495994</v>
      </c>
      <c r="X282" s="37">
        <f t="shared" si="52"/>
        <v>0.30646162505141183</v>
      </c>
    </row>
    <row r="283" spans="5:24" x14ac:dyDescent="0.2">
      <c r="E283" s="28"/>
      <c r="F283" s="28">
        <f>+'CPT C9 &amp; Bearing Capacity'!I283</f>
        <v>5.6099999999999994</v>
      </c>
      <c r="G283" s="29">
        <f>'CPT C9 &amp; Bearing Capacity'!H283</f>
        <v>2.0000000000000462E-2</v>
      </c>
      <c r="H283" s="29">
        <f t="shared" si="48"/>
        <v>5.1527999999999992</v>
      </c>
      <c r="I283" s="31">
        <f t="shared" si="49"/>
        <v>1.6151314846072251</v>
      </c>
      <c r="J283" s="31">
        <f t="shared" si="53"/>
        <v>1.526461168982568</v>
      </c>
      <c r="K283" s="31">
        <f t="shared" si="54"/>
        <v>-8.855416734524009E-2</v>
      </c>
      <c r="L283" s="32">
        <f t="shared" si="55"/>
        <v>5.6412305003129125E-2</v>
      </c>
      <c r="M283" s="32">
        <f t="shared" si="56"/>
        <v>3.4463007439243576E-2</v>
      </c>
      <c r="N283" s="33">
        <f t="shared" si="50"/>
        <v>9.1727580795484727</v>
      </c>
      <c r="O283" s="59">
        <f>+'CPT C9 &amp; Bearing Capacity'!N283</f>
        <v>170</v>
      </c>
      <c r="P283" s="59">
        <f>+'CPT C9 &amp; Bearing Capacity'!O283</f>
        <v>225.8</v>
      </c>
      <c r="Q283" s="35">
        <f>+'CPT C9 &amp; Bearing Capacity'!K283</f>
        <v>106.58999999999999</v>
      </c>
      <c r="R283" s="34">
        <f>+'CPT C9 &amp; Bearing Capacity'!L283</f>
        <v>10.182779999999994</v>
      </c>
      <c r="S283" s="35">
        <f>+'CPT C9 &amp; Bearing Capacity'!M283</f>
        <v>96.407219999999995</v>
      </c>
      <c r="T283" s="34">
        <f t="shared" si="57"/>
        <v>7.534373595259054</v>
      </c>
      <c r="U283" s="36">
        <f t="shared" si="58"/>
        <v>1836.2893668391428</v>
      </c>
      <c r="V283" s="33">
        <f t="shared" si="59"/>
        <v>596.05000000000007</v>
      </c>
      <c r="W283" s="37">
        <f t="shared" si="51"/>
        <v>9.9905366171542068E-2</v>
      </c>
      <c r="X283" s="37">
        <f t="shared" si="52"/>
        <v>0.30778485293343455</v>
      </c>
    </row>
    <row r="284" spans="5:24" x14ac:dyDescent="0.2">
      <c r="E284" s="28"/>
      <c r="F284" s="28">
        <f>+'CPT C9 &amp; Bearing Capacity'!I284</f>
        <v>5.63</v>
      </c>
      <c r="G284" s="29">
        <f>'CPT C9 &amp; Bearing Capacity'!H284</f>
        <v>1.9999999999999574E-2</v>
      </c>
      <c r="H284" s="29">
        <f t="shared" si="48"/>
        <v>5.1727999999999996</v>
      </c>
      <c r="I284" s="31">
        <f t="shared" si="49"/>
        <v>1.614960291367517</v>
      </c>
      <c r="J284" s="31">
        <f t="shared" si="53"/>
        <v>1.5266323622222762</v>
      </c>
      <c r="K284" s="31">
        <f t="shared" si="54"/>
        <v>-8.8213120794269698E-2</v>
      </c>
      <c r="L284" s="32">
        <f t="shared" si="55"/>
        <v>5.6194761513012489E-2</v>
      </c>
      <c r="M284" s="32">
        <f t="shared" si="56"/>
        <v>3.428365410962797E-2</v>
      </c>
      <c r="N284" s="33">
        <f t="shared" si="50"/>
        <v>9.1373850557638594</v>
      </c>
      <c r="O284" s="59">
        <f>+'CPT C9 &amp; Bearing Capacity'!N284</f>
        <v>170</v>
      </c>
      <c r="P284" s="59">
        <f>+'CPT C9 &amp; Bearing Capacity'!O284</f>
        <v>225.39999999999998</v>
      </c>
      <c r="Q284" s="35">
        <f>+'CPT C9 &amp; Bearing Capacity'!K284</f>
        <v>106.97</v>
      </c>
      <c r="R284" s="34">
        <f>+'CPT C9 &amp; Bearing Capacity'!L284</f>
        <v>10.378979999999999</v>
      </c>
      <c r="S284" s="35">
        <f>+'CPT C9 &amp; Bearing Capacity'!M284</f>
        <v>96.59102</v>
      </c>
      <c r="T284" s="34">
        <f t="shared" si="57"/>
        <v>7.5307868044335873</v>
      </c>
      <c r="U284" s="36">
        <f t="shared" si="58"/>
        <v>1836.403113216056</v>
      </c>
      <c r="V284" s="33">
        <f t="shared" si="59"/>
        <v>592.14999999999986</v>
      </c>
      <c r="W284" s="37">
        <f t="shared" si="51"/>
        <v>9.951393558423613E-2</v>
      </c>
      <c r="X284" s="37">
        <f t="shared" si="52"/>
        <v>0.30861724413623798</v>
      </c>
    </row>
    <row r="285" spans="5:24" x14ac:dyDescent="0.2">
      <c r="E285" s="28"/>
      <c r="F285" s="28">
        <f>+'CPT C9 &amp; Bearing Capacity'!I285</f>
        <v>5.65</v>
      </c>
      <c r="G285" s="29">
        <f>'CPT C9 &amp; Bearing Capacity'!H285</f>
        <v>2.0000000000000462E-2</v>
      </c>
      <c r="H285" s="29">
        <f t="shared" si="48"/>
        <v>5.1928000000000001</v>
      </c>
      <c r="I285" s="31">
        <f t="shared" si="49"/>
        <v>1.6147904142642382</v>
      </c>
      <c r="J285" s="31">
        <f t="shared" si="53"/>
        <v>1.5268022393255549</v>
      </c>
      <c r="K285" s="31">
        <f t="shared" si="54"/>
        <v>-8.7874685992521739E-2</v>
      </c>
      <c r="L285" s="32">
        <f t="shared" si="55"/>
        <v>5.597888724696768E-2</v>
      </c>
      <c r="M285" s="32">
        <f t="shared" si="56"/>
        <v>3.4105898123478529E-2</v>
      </c>
      <c r="N285" s="33">
        <f t="shared" si="50"/>
        <v>9.1022834512837854</v>
      </c>
      <c r="O285" s="59">
        <f>+'CPT C9 &amp; Bearing Capacity'!N285</f>
        <v>170</v>
      </c>
      <c r="P285" s="59">
        <f>+'CPT C9 &amp; Bearing Capacity'!O285</f>
        <v>225.8</v>
      </c>
      <c r="Q285" s="35">
        <f>+'CPT C9 &amp; Bearing Capacity'!K285</f>
        <v>107.35000000000001</v>
      </c>
      <c r="R285" s="34">
        <f>+'CPT C9 &amp; Bearing Capacity'!L285</f>
        <v>10.575180000000003</v>
      </c>
      <c r="S285" s="35">
        <f>+'CPT C9 &amp; Bearing Capacity'!M285</f>
        <v>96.774820000000005</v>
      </c>
      <c r="T285" s="34">
        <f t="shared" si="57"/>
        <v>7.5272085349667313</v>
      </c>
      <c r="U285" s="36">
        <f t="shared" si="58"/>
        <v>1836.5165963795075</v>
      </c>
      <c r="V285" s="33">
        <f t="shared" si="59"/>
        <v>592.25</v>
      </c>
      <c r="W285" s="37">
        <f t="shared" si="51"/>
        <v>9.9125523496255419E-2</v>
      </c>
      <c r="X285" s="37">
        <f t="shared" si="52"/>
        <v>0.30737977041060344</v>
      </c>
    </row>
    <row r="286" spans="5:24" x14ac:dyDescent="0.2">
      <c r="E286" s="28"/>
      <c r="F286" s="28">
        <f>+'CPT C9 &amp; Bearing Capacity'!I286</f>
        <v>5.67</v>
      </c>
      <c r="G286" s="29">
        <f>'CPT C9 &amp; Bearing Capacity'!H286</f>
        <v>1.9999999999999574E-2</v>
      </c>
      <c r="H286" s="29">
        <f t="shared" si="48"/>
        <v>5.2127999999999997</v>
      </c>
      <c r="I286" s="31">
        <f t="shared" si="49"/>
        <v>1.6146218381874842</v>
      </c>
      <c r="J286" s="31">
        <f t="shared" si="53"/>
        <v>1.5269708154023089</v>
      </c>
      <c r="K286" s="31">
        <f t="shared" si="54"/>
        <v>-8.7538833111486497E-2</v>
      </c>
      <c r="L286" s="32">
        <f t="shared" si="55"/>
        <v>5.5764663091021086E-2</v>
      </c>
      <c r="M286" s="32">
        <f t="shared" si="56"/>
        <v>3.3929719419827364E-2</v>
      </c>
      <c r="N286" s="33">
        <f t="shared" si="50"/>
        <v>9.0674501581364026</v>
      </c>
      <c r="O286" s="59">
        <f>+'CPT C9 &amp; Bearing Capacity'!N286</f>
        <v>161</v>
      </c>
      <c r="P286" s="59">
        <f>+'CPT C9 &amp; Bearing Capacity'!O286</f>
        <v>216.8</v>
      </c>
      <c r="Q286" s="35">
        <f>+'CPT C9 &amp; Bearing Capacity'!K286</f>
        <v>107.73</v>
      </c>
      <c r="R286" s="34">
        <f>+'CPT C9 &amp; Bearing Capacity'!L286</f>
        <v>10.771379999999999</v>
      </c>
      <c r="S286" s="35">
        <f>+'CPT C9 &amp; Bearing Capacity'!M286</f>
        <v>96.95862000000001</v>
      </c>
      <c r="T286" s="34">
        <f t="shared" si="57"/>
        <v>7.3217755592080822</v>
      </c>
      <c r="U286" s="36">
        <f t="shared" si="58"/>
        <v>1745.4706852304585</v>
      </c>
      <c r="V286" s="33">
        <f t="shared" si="59"/>
        <v>545.35</v>
      </c>
      <c r="W286" s="37">
        <f t="shared" si="51"/>
        <v>0.10389690568694959</v>
      </c>
      <c r="X286" s="37">
        <f t="shared" si="52"/>
        <v>0.33253690870582964</v>
      </c>
    </row>
    <row r="287" spans="5:24" x14ac:dyDescent="0.2">
      <c r="E287" s="28"/>
      <c r="F287" s="28">
        <f>+'CPT C9 &amp; Bearing Capacity'!I287</f>
        <v>5.6899999999999995</v>
      </c>
      <c r="G287" s="29">
        <f>'CPT C9 &amp; Bearing Capacity'!H287</f>
        <v>2.0000000000000462E-2</v>
      </c>
      <c r="H287" s="29">
        <f t="shared" si="48"/>
        <v>5.2327999999999992</v>
      </c>
      <c r="I287" s="31">
        <f t="shared" si="49"/>
        <v>1.6144545482576131</v>
      </c>
      <c r="J287" s="31">
        <f t="shared" si="53"/>
        <v>1.52713810533218</v>
      </c>
      <c r="K287" s="31">
        <f t="shared" si="54"/>
        <v>-8.7205532774266514E-2</v>
      </c>
      <c r="L287" s="32">
        <f t="shared" si="55"/>
        <v>5.555207022154169E-2</v>
      </c>
      <c r="M287" s="32">
        <f t="shared" si="56"/>
        <v>3.3755098262016725E-2</v>
      </c>
      <c r="N287" s="33">
        <f t="shared" si="50"/>
        <v>9.0328821155601702</v>
      </c>
      <c r="O287" s="59">
        <f>+'CPT C9 &amp; Bearing Capacity'!N287</f>
        <v>161</v>
      </c>
      <c r="P287" s="59">
        <f>+'CPT C9 &amp; Bearing Capacity'!O287</f>
        <v>216.39999999999998</v>
      </c>
      <c r="Q287" s="35">
        <f>+'CPT C9 &amp; Bearing Capacity'!K287</f>
        <v>108.10999999999999</v>
      </c>
      <c r="R287" s="34">
        <f>+'CPT C9 &amp; Bearing Capacity'!L287</f>
        <v>10.967579999999995</v>
      </c>
      <c r="S287" s="35">
        <f>+'CPT C9 &amp; Bearing Capacity'!M287</f>
        <v>97.142419999999987</v>
      </c>
      <c r="T287" s="34">
        <f t="shared" si="57"/>
        <v>7.318309776079575</v>
      </c>
      <c r="U287" s="36">
        <f t="shared" si="58"/>
        <v>1745.5751581884867</v>
      </c>
      <c r="V287" s="33">
        <f t="shared" si="59"/>
        <v>541.44999999999993</v>
      </c>
      <c r="W287" s="37">
        <f t="shared" si="51"/>
        <v>0.10349462265416831</v>
      </c>
      <c r="X287" s="37">
        <f t="shared" si="52"/>
        <v>0.33365526329523987</v>
      </c>
    </row>
    <row r="288" spans="5:24" x14ac:dyDescent="0.2">
      <c r="E288" s="28"/>
      <c r="F288" s="28">
        <f>+'CPT C9 &amp; Bearing Capacity'!I288</f>
        <v>5.71</v>
      </c>
      <c r="G288" s="29">
        <f>'CPT C9 &amp; Bearing Capacity'!H288</f>
        <v>1.9999999999999574E-2</v>
      </c>
      <c r="H288" s="29">
        <f t="shared" si="48"/>
        <v>5.2527999999999997</v>
      </c>
      <c r="I288" s="31">
        <f t="shared" si="49"/>
        <v>1.6142885298208809</v>
      </c>
      <c r="J288" s="31">
        <f t="shared" si="53"/>
        <v>1.5273041237689122</v>
      </c>
      <c r="K288" s="31">
        <f t="shared" si="54"/>
        <v>-8.6874756047078838E-2</v>
      </c>
      <c r="L288" s="32">
        <f t="shared" si="55"/>
        <v>5.5341090099757025E-2</v>
      </c>
      <c r="M288" s="32">
        <f t="shared" si="56"/>
        <v>3.3582015231303997E-2</v>
      </c>
      <c r="N288" s="33">
        <f t="shared" si="50"/>
        <v>8.9985763091121438</v>
      </c>
      <c r="O288" s="59">
        <f>+'CPT C9 &amp; Bearing Capacity'!N288</f>
        <v>170</v>
      </c>
      <c r="P288" s="59">
        <f>+'CPT C9 &amp; Bearing Capacity'!O288</f>
        <v>225.2</v>
      </c>
      <c r="Q288" s="35">
        <f>+'CPT C9 &amp; Bearing Capacity'!K288</f>
        <v>108.49</v>
      </c>
      <c r="R288" s="34">
        <f>+'CPT C9 &amp; Bearing Capacity'!L288</f>
        <v>11.163779999999999</v>
      </c>
      <c r="S288" s="35">
        <f>+'CPT C9 &amp; Bearing Capacity'!M288</f>
        <v>97.326219999999992</v>
      </c>
      <c r="T288" s="34">
        <f t="shared" si="57"/>
        <v>7.5165244921214667</v>
      </c>
      <c r="U288" s="36">
        <f t="shared" si="58"/>
        <v>1836.8554775950386</v>
      </c>
      <c r="V288" s="33">
        <f t="shared" si="59"/>
        <v>583.54999999999995</v>
      </c>
      <c r="W288" s="37">
        <f t="shared" si="51"/>
        <v>9.797805454889269E-2</v>
      </c>
      <c r="X288" s="37">
        <f t="shared" si="52"/>
        <v>0.30840806474550436</v>
      </c>
    </row>
    <row r="289" spans="5:24" x14ac:dyDescent="0.2">
      <c r="E289" s="28"/>
      <c r="F289" s="28">
        <f>+'CPT C9 &amp; Bearing Capacity'!I289</f>
        <v>5.73</v>
      </c>
      <c r="G289" s="29">
        <f>'CPT C9 &amp; Bearing Capacity'!H289</f>
        <v>2.0000000000000462E-2</v>
      </c>
      <c r="H289" s="29">
        <f t="shared" si="48"/>
        <v>5.2728000000000002</v>
      </c>
      <c r="I289" s="31">
        <f t="shared" si="49"/>
        <v>1.6141237684451717</v>
      </c>
      <c r="J289" s="31">
        <f t="shared" si="53"/>
        <v>1.5274688851446214</v>
      </c>
      <c r="K289" s="31">
        <f t="shared" si="54"/>
        <v>-8.6546474430948178E-2</v>
      </c>
      <c r="L289" s="32">
        <f t="shared" si="55"/>
        <v>5.5131704466391283E-2</v>
      </c>
      <c r="M289" s="32">
        <f t="shared" si="56"/>
        <v>3.3410451220608373E-2</v>
      </c>
      <c r="N289" s="33">
        <f t="shared" si="50"/>
        <v>8.9645297697961137</v>
      </c>
      <c r="O289" s="59">
        <f>+'CPT C9 &amp; Bearing Capacity'!N289</f>
        <v>170</v>
      </c>
      <c r="P289" s="59">
        <f>+'CPT C9 &amp; Bearing Capacity'!O289</f>
        <v>225.6</v>
      </c>
      <c r="Q289" s="35">
        <f>+'CPT C9 &amp; Bearing Capacity'!K289</f>
        <v>108.87</v>
      </c>
      <c r="R289" s="34">
        <f>+'CPT C9 &amp; Bearing Capacity'!L289</f>
        <v>11.359980000000004</v>
      </c>
      <c r="S289" s="35">
        <f>+'CPT C9 &amp; Bearing Capacity'!M289</f>
        <v>97.510019999999997</v>
      </c>
      <c r="T289" s="34">
        <f t="shared" si="57"/>
        <v>7.512979946604589</v>
      </c>
      <c r="U289" s="36">
        <f t="shared" si="58"/>
        <v>1836.9679188772939</v>
      </c>
      <c r="V289" s="33">
        <f t="shared" si="59"/>
        <v>583.65</v>
      </c>
      <c r="W289" s="37">
        <f t="shared" si="51"/>
        <v>9.7601375371598256E-2</v>
      </c>
      <c r="X289" s="37">
        <f t="shared" si="52"/>
        <v>0.30718854689613023</v>
      </c>
    </row>
    <row r="290" spans="5:24" x14ac:dyDescent="0.2">
      <c r="E290" s="28"/>
      <c r="F290" s="28">
        <f>+'CPT C9 &amp; Bearing Capacity'!I290</f>
        <v>5.75</v>
      </c>
      <c r="G290" s="29">
        <f>'CPT C9 &amp; Bearing Capacity'!H290</f>
        <v>1.9999999999999574E-2</v>
      </c>
      <c r="H290" s="29">
        <f t="shared" si="48"/>
        <v>5.2927999999999997</v>
      </c>
      <c r="I290" s="31">
        <f t="shared" si="49"/>
        <v>1.6139602499158272</v>
      </c>
      <c r="J290" s="31">
        <f t="shared" si="53"/>
        <v>1.5276324036739659</v>
      </c>
      <c r="K290" s="31">
        <f t="shared" si="54"/>
        <v>-8.6220659853585499E-2</v>
      </c>
      <c r="L290" s="32">
        <f t="shared" si="55"/>
        <v>5.4923895336424784E-2</v>
      </c>
      <c r="M290" s="32">
        <f t="shared" si="56"/>
        <v>3.324038742840818E-2</v>
      </c>
      <c r="N290" s="33">
        <f t="shared" si="50"/>
        <v>8.9307395732104844</v>
      </c>
      <c r="O290" s="59">
        <f>+'CPT C9 &amp; Bearing Capacity'!N290</f>
        <v>170</v>
      </c>
      <c r="P290" s="59">
        <f>+'CPT C9 &amp; Bearing Capacity'!O290</f>
        <v>226.2</v>
      </c>
      <c r="Q290" s="35">
        <f>+'CPT C9 &amp; Bearing Capacity'!K290</f>
        <v>109.25</v>
      </c>
      <c r="R290" s="34">
        <f>+'CPT C9 &amp; Bearing Capacity'!L290</f>
        <v>11.556179999999999</v>
      </c>
      <c r="S290" s="35">
        <f>+'CPT C9 &amp; Bearing Capacity'!M290</f>
        <v>97.693820000000002</v>
      </c>
      <c r="T290" s="34">
        <f t="shared" si="57"/>
        <v>7.5094437428097587</v>
      </c>
      <c r="U290" s="36">
        <f t="shared" si="58"/>
        <v>1837.0801023992981</v>
      </c>
      <c r="V290" s="33">
        <f t="shared" si="59"/>
        <v>584.75</v>
      </c>
      <c r="W290" s="37">
        <f t="shared" si="51"/>
        <v>9.7227546709001966E-2</v>
      </c>
      <c r="X290" s="37">
        <f t="shared" si="52"/>
        <v>0.30545496616366974</v>
      </c>
    </row>
    <row r="291" spans="5:24" x14ac:dyDescent="0.2">
      <c r="E291" s="28"/>
      <c r="F291" s="28">
        <f>+'CPT C9 &amp; Bearing Capacity'!I291</f>
        <v>5.77</v>
      </c>
      <c r="G291" s="29">
        <f>'CPT C9 &amp; Bearing Capacity'!H291</f>
        <v>2.0000000000000462E-2</v>
      </c>
      <c r="H291" s="29">
        <f t="shared" si="48"/>
        <v>5.3127999999999993</v>
      </c>
      <c r="I291" s="31">
        <f t="shared" si="49"/>
        <v>1.6137979602315686</v>
      </c>
      <c r="J291" s="31">
        <f t="shared" si="53"/>
        <v>1.5277946933582245</v>
      </c>
      <c r="K291" s="31">
        <f t="shared" si="54"/>
        <v>-8.5897284661447831E-2</v>
      </c>
      <c r="L291" s="32">
        <f t="shared" si="55"/>
        <v>5.4717644993970478E-2</v>
      </c>
      <c r="M291" s="32">
        <f t="shared" si="56"/>
        <v>3.3071805352774986E-2</v>
      </c>
      <c r="N291" s="33">
        <f t="shared" si="50"/>
        <v>8.8972028387151934</v>
      </c>
      <c r="O291" s="59">
        <f>+'CPT C9 &amp; Bearing Capacity'!N291</f>
        <v>170</v>
      </c>
      <c r="P291" s="59">
        <f>+'CPT C9 &amp; Bearing Capacity'!O291</f>
        <v>227.2</v>
      </c>
      <c r="Q291" s="35">
        <f>+'CPT C9 &amp; Bearing Capacity'!K291</f>
        <v>109.63</v>
      </c>
      <c r="R291" s="34">
        <f>+'CPT C9 &amp; Bearing Capacity'!L291</f>
        <v>11.752379999999995</v>
      </c>
      <c r="S291" s="35">
        <f>+'CPT C9 &amp; Bearing Capacity'!M291</f>
        <v>97.877620000000007</v>
      </c>
      <c r="T291" s="34">
        <f t="shared" si="57"/>
        <v>7.5059158454668831</v>
      </c>
      <c r="U291" s="36">
        <f t="shared" si="58"/>
        <v>1837.192029232009</v>
      </c>
      <c r="V291" s="33">
        <f t="shared" si="59"/>
        <v>587.84999999999991</v>
      </c>
      <c r="W291" s="37">
        <f t="shared" si="51"/>
        <v>9.6856536465974627E-2</v>
      </c>
      <c r="X291" s="37">
        <f t="shared" si="52"/>
        <v>0.30270316709076805</v>
      </c>
    </row>
    <row r="292" spans="5:24" x14ac:dyDescent="0.2">
      <c r="E292" s="28"/>
      <c r="F292" s="28">
        <f>+'CPT C9 &amp; Bearing Capacity'!I292</f>
        <v>5.79</v>
      </c>
      <c r="G292" s="29">
        <f>'CPT C9 &amp; Bearing Capacity'!H292</f>
        <v>1.9999999999999574E-2</v>
      </c>
      <c r="H292" s="29">
        <f t="shared" si="48"/>
        <v>5.3327999999999998</v>
      </c>
      <c r="I292" s="31">
        <f t="shared" si="49"/>
        <v>1.6136368856005103</v>
      </c>
      <c r="J292" s="31">
        <f t="shared" si="53"/>
        <v>1.5279557679892828</v>
      </c>
      <c r="K292" s="31">
        <f t="shared" si="54"/>
        <v>-8.5576321611974371E-2</v>
      </c>
      <c r="L292" s="32">
        <f t="shared" si="55"/>
        <v>5.4512935987264852E-2</v>
      </c>
      <c r="M292" s="32">
        <f t="shared" si="56"/>
        <v>3.2904686785547033E-2</v>
      </c>
      <c r="N292" s="33">
        <f t="shared" si="50"/>
        <v>8.8639167286172054</v>
      </c>
      <c r="O292" s="59">
        <f>+'CPT C9 &amp; Bearing Capacity'!N292</f>
        <v>179.5</v>
      </c>
      <c r="P292" s="59">
        <f>+'CPT C9 &amp; Bearing Capacity'!O292</f>
        <v>238.1</v>
      </c>
      <c r="Q292" s="35">
        <f>+'CPT C9 &amp; Bearing Capacity'!K292</f>
        <v>110.01</v>
      </c>
      <c r="R292" s="34">
        <f>+'CPT C9 &amp; Bearing Capacity'!L292</f>
        <v>11.94858</v>
      </c>
      <c r="S292" s="35">
        <f>+'CPT C9 &amp; Bearing Capacity'!M292</f>
        <v>98.061419999999998</v>
      </c>
      <c r="T292" s="34">
        <f t="shared" si="57"/>
        <v>7.7091724785651419</v>
      </c>
      <c r="U292" s="36">
        <f t="shared" si="58"/>
        <v>1933.0614469294014</v>
      </c>
      <c r="V292" s="33">
        <f t="shared" si="59"/>
        <v>640.44999999999982</v>
      </c>
      <c r="W292" s="37">
        <f t="shared" si="51"/>
        <v>9.1708587357086133E-2</v>
      </c>
      <c r="X292" s="37">
        <f t="shared" si="52"/>
        <v>0.27680277082104832</v>
      </c>
    </row>
    <row r="293" spans="5:24" x14ac:dyDescent="0.2">
      <c r="E293" s="28"/>
      <c r="F293" s="28">
        <f>+'CPT C9 &amp; Bearing Capacity'!I293</f>
        <v>5.8100000000000005</v>
      </c>
      <c r="G293" s="29">
        <f>'CPT C9 &amp; Bearing Capacity'!H293</f>
        <v>2.0000000000000462E-2</v>
      </c>
      <c r="H293" s="29">
        <f t="shared" si="48"/>
        <v>5.3528000000000002</v>
      </c>
      <c r="I293" s="31">
        <f t="shared" si="49"/>
        <v>1.6134770124362623</v>
      </c>
      <c r="J293" s="31">
        <f t="shared" si="53"/>
        <v>1.5281156411535308</v>
      </c>
      <c r="K293" s="31">
        <f t="shared" si="54"/>
        <v>-8.5257743865994343E-2</v>
      </c>
      <c r="L293" s="32">
        <f t="shared" si="55"/>
        <v>5.4309751123769984E-2</v>
      </c>
      <c r="M293" s="32">
        <f t="shared" si="56"/>
        <v>3.2739013806636019E-2</v>
      </c>
      <c r="N293" s="33">
        <f t="shared" si="50"/>
        <v>8.8308784473741131</v>
      </c>
      <c r="O293" s="59">
        <f>+'CPT C9 &amp; Bearing Capacity'!N293</f>
        <v>189</v>
      </c>
      <c r="P293" s="59">
        <f>+'CPT C9 &amp; Bearing Capacity'!O293</f>
        <v>248.6</v>
      </c>
      <c r="Q293" s="35">
        <f>+'CPT C9 &amp; Bearing Capacity'!K293</f>
        <v>110.39000000000001</v>
      </c>
      <c r="R293" s="34">
        <f>+'CPT C9 &amp; Bearing Capacity'!L293</f>
        <v>12.144780000000004</v>
      </c>
      <c r="S293" s="35">
        <f>+'CPT C9 &amp; Bearing Capacity'!M293</f>
        <v>98.245220000000018</v>
      </c>
      <c r="T293" s="34">
        <f t="shared" si="57"/>
        <v>7.9068431748035888</v>
      </c>
      <c r="U293" s="36">
        <f t="shared" si="58"/>
        <v>2028.4321266625514</v>
      </c>
      <c r="V293" s="33">
        <f t="shared" si="59"/>
        <v>691.05</v>
      </c>
      <c r="W293" s="37">
        <f t="shared" si="51"/>
        <v>8.7070977937073621E-2</v>
      </c>
      <c r="X293" s="37">
        <f t="shared" si="52"/>
        <v>0.25557856732144757</v>
      </c>
    </row>
    <row r="294" spans="5:24" x14ac:dyDescent="0.2">
      <c r="E294" s="28"/>
      <c r="F294" s="28">
        <f>+'CPT C9 &amp; Bearing Capacity'!I294</f>
        <v>5.83</v>
      </c>
      <c r="G294" s="29">
        <f>'CPT C9 &amp; Bearing Capacity'!H294</f>
        <v>1.9999999999999574E-2</v>
      </c>
      <c r="H294" s="29">
        <f t="shared" si="48"/>
        <v>5.3727999999999998</v>
      </c>
      <c r="I294" s="31">
        <f t="shared" si="49"/>
        <v>1.6133183273541192</v>
      </c>
      <c r="J294" s="31">
        <f t="shared" si="53"/>
        <v>1.5282743262356739</v>
      </c>
      <c r="K294" s="31">
        <f t="shared" si="54"/>
        <v>-8.4941524980302205E-2</v>
      </c>
      <c r="L294" s="32">
        <f t="shared" si="55"/>
        <v>5.4108073465384085E-2</v>
      </c>
      <c r="M294" s="32">
        <f t="shared" si="56"/>
        <v>3.2574768778463659E-2</v>
      </c>
      <c r="N294" s="33">
        <f t="shared" si="50"/>
        <v>8.7980852408153485</v>
      </c>
      <c r="O294" s="59">
        <f>+'CPT C9 &amp; Bearing Capacity'!N294</f>
        <v>189</v>
      </c>
      <c r="P294" s="59">
        <f>+'CPT C9 &amp; Bearing Capacity'!O294</f>
        <v>249</v>
      </c>
      <c r="Q294" s="35">
        <f>+'CPT C9 &amp; Bearing Capacity'!K294</f>
        <v>110.77</v>
      </c>
      <c r="R294" s="34">
        <f>+'CPT C9 &amp; Bearing Capacity'!L294</f>
        <v>12.34098</v>
      </c>
      <c r="S294" s="35">
        <f>+'CPT C9 &amp; Bearing Capacity'!M294</f>
        <v>98.429019999999994</v>
      </c>
      <c r="T294" s="34">
        <f t="shared" si="57"/>
        <v>7.9031494050586666</v>
      </c>
      <c r="U294" s="36">
        <f t="shared" si="58"/>
        <v>2028.5615227378253</v>
      </c>
      <c r="V294" s="33">
        <f t="shared" si="59"/>
        <v>691.15000000000009</v>
      </c>
      <c r="W294" s="37">
        <f t="shared" si="51"/>
        <v>8.6742109048198096E-2</v>
      </c>
      <c r="X294" s="37">
        <f t="shared" si="52"/>
        <v>0.25459264243117002</v>
      </c>
    </row>
    <row r="295" spans="5:24" x14ac:dyDescent="0.2">
      <c r="E295" s="28"/>
      <c r="F295" s="28">
        <f>+'CPT C9 &amp; Bearing Capacity'!I295</f>
        <v>5.85</v>
      </c>
      <c r="G295" s="29">
        <f>'CPT C9 &amp; Bearing Capacity'!H295</f>
        <v>2.0000000000000462E-2</v>
      </c>
      <c r="H295" s="29">
        <f t="shared" si="48"/>
        <v>5.3927999999999994</v>
      </c>
      <c r="I295" s="31">
        <f t="shared" si="49"/>
        <v>1.6131608171673342</v>
      </c>
      <c r="J295" s="31">
        <f t="shared" si="53"/>
        <v>1.5284318364224589</v>
      </c>
      <c r="K295" s="31">
        <f t="shared" si="54"/>
        <v>-8.4627638900395846E-2</v>
      </c>
      <c r="L295" s="32">
        <f t="shared" si="55"/>
        <v>5.3907886323757766E-2</v>
      </c>
      <c r="M295" s="32">
        <f t="shared" si="56"/>
        <v>3.2411934340524473E-2</v>
      </c>
      <c r="N295" s="33">
        <f t="shared" si="50"/>
        <v>8.7655343953806035</v>
      </c>
      <c r="O295" s="59">
        <f>+'CPT C9 &amp; Bearing Capacity'!N295</f>
        <v>189</v>
      </c>
      <c r="P295" s="59">
        <f>+'CPT C9 &amp; Bearing Capacity'!O295</f>
        <v>249.2</v>
      </c>
      <c r="Q295" s="35">
        <f>+'CPT C9 &amp; Bearing Capacity'!K295</f>
        <v>111.14999999999999</v>
      </c>
      <c r="R295" s="34">
        <f>+'CPT C9 &amp; Bearing Capacity'!L295</f>
        <v>12.537179999999996</v>
      </c>
      <c r="S295" s="35">
        <f>+'CPT C9 &amp; Bearing Capacity'!M295</f>
        <v>98.612819999999999</v>
      </c>
      <c r="T295" s="34">
        <f t="shared" si="57"/>
        <v>7.899464247151287</v>
      </c>
      <c r="U295" s="36">
        <f t="shared" si="58"/>
        <v>2028.6906253581717</v>
      </c>
      <c r="V295" s="33">
        <f t="shared" si="59"/>
        <v>690.25</v>
      </c>
      <c r="W295" s="37">
        <f t="shared" si="51"/>
        <v>8.6415683947208291E-2</v>
      </c>
      <c r="X295" s="37">
        <f t="shared" si="52"/>
        <v>0.25398143847535837</v>
      </c>
    </row>
    <row r="296" spans="5:24" x14ac:dyDescent="0.2">
      <c r="E296" s="28"/>
      <c r="F296" s="28">
        <f>+'CPT C9 &amp; Bearing Capacity'!I296</f>
        <v>5.87</v>
      </c>
      <c r="G296" s="29">
        <f>'CPT C9 &amp; Bearing Capacity'!H296</f>
        <v>1.9999999999999574E-2</v>
      </c>
      <c r="H296" s="29">
        <f t="shared" si="48"/>
        <v>5.4127999999999998</v>
      </c>
      <c r="I296" s="31">
        <f t="shared" si="49"/>
        <v>1.6130044688834748</v>
      </c>
      <c r="J296" s="31">
        <f t="shared" si="53"/>
        <v>1.5285881847063183</v>
      </c>
      <c r="K296" s="31">
        <f t="shared" si="54"/>
        <v>-8.4316059953373865E-2</v>
      </c>
      <c r="L296" s="32">
        <f t="shared" si="55"/>
        <v>5.3709173255713331E-2</v>
      </c>
      <c r="M296" s="32">
        <f t="shared" si="56"/>
        <v>3.2250493404074154E-2</v>
      </c>
      <c r="N296" s="33">
        <f t="shared" si="50"/>
        <v>8.7332232373749985</v>
      </c>
      <c r="O296" s="59">
        <f>+'CPT C9 &amp; Bearing Capacity'!N296</f>
        <v>198.5</v>
      </c>
      <c r="P296" s="59">
        <f>+'CPT C9 &amp; Bearing Capacity'!O296</f>
        <v>259.7</v>
      </c>
      <c r="Q296" s="35">
        <f>+'CPT C9 &amp; Bearing Capacity'!K296</f>
        <v>111.53</v>
      </c>
      <c r="R296" s="34">
        <f>+'CPT C9 &amp; Bearing Capacity'!L296</f>
        <v>12.73338</v>
      </c>
      <c r="S296" s="35">
        <f>+'CPT C9 &amp; Bearing Capacity'!M296</f>
        <v>98.796620000000004</v>
      </c>
      <c r="T296" s="34">
        <f t="shared" si="57"/>
        <v>8.0917939279884497</v>
      </c>
      <c r="U296" s="36">
        <f t="shared" si="58"/>
        <v>2123.5967726082504</v>
      </c>
      <c r="V296" s="33">
        <f t="shared" si="59"/>
        <v>740.84999999999991</v>
      </c>
      <c r="W296" s="37">
        <f t="shared" si="51"/>
        <v>8.2249354962509819E-2</v>
      </c>
      <c r="X296" s="37">
        <f t="shared" si="52"/>
        <v>0.23576225247687962</v>
      </c>
    </row>
    <row r="297" spans="5:24" x14ac:dyDescent="0.2">
      <c r="E297" s="28"/>
      <c r="F297" s="28">
        <f>+'CPT C9 &amp; Bearing Capacity'!I297</f>
        <v>5.8900000000000006</v>
      </c>
      <c r="G297" s="29">
        <f>'CPT C9 &amp; Bearing Capacity'!H297</f>
        <v>2.0000000000000462E-2</v>
      </c>
      <c r="H297" s="29">
        <f t="shared" si="48"/>
        <v>5.4328000000000003</v>
      </c>
      <c r="I297" s="31">
        <f t="shared" si="49"/>
        <v>1.6128492697008596</v>
      </c>
      <c r="J297" s="31">
        <f t="shared" si="53"/>
        <v>1.5287433838889335</v>
      </c>
      <c r="K297" s="31">
        <f t="shared" si="54"/>
        <v>-8.4006762840987639E-2</v>
      </c>
      <c r="L297" s="32">
        <f t="shared" si="55"/>
        <v>5.3511918058764568E-2</v>
      </c>
      <c r="M297" s="32">
        <f t="shared" si="56"/>
        <v>3.2090429146932276E-2</v>
      </c>
      <c r="N297" s="33">
        <f t="shared" si="50"/>
        <v>8.7011491322405909</v>
      </c>
      <c r="O297" s="59">
        <f>+'CPT C9 &amp; Bearing Capacity'!N297</f>
        <v>217.5</v>
      </c>
      <c r="P297" s="59">
        <f>+'CPT C9 &amp; Bearing Capacity'!O297</f>
        <v>279.7</v>
      </c>
      <c r="Q297" s="35">
        <f>+'CPT C9 &amp; Bearing Capacity'!K297</f>
        <v>111.91000000000001</v>
      </c>
      <c r="R297" s="34">
        <f>+'CPT C9 &amp; Bearing Capacity'!L297</f>
        <v>12.929580000000005</v>
      </c>
      <c r="S297" s="35">
        <f>+'CPT C9 &amp; Bearing Capacity'!M297</f>
        <v>98.980420000000009</v>
      </c>
      <c r="T297" s="34">
        <f t="shared" si="57"/>
        <v>8.4662753285663008</v>
      </c>
      <c r="U297" s="36">
        <f t="shared" si="58"/>
        <v>2311.8635425376769</v>
      </c>
      <c r="V297" s="33">
        <f t="shared" si="59"/>
        <v>838.94999999999982</v>
      </c>
      <c r="W297" s="37">
        <f t="shared" si="51"/>
        <v>7.5273898931679586E-2</v>
      </c>
      <c r="X297" s="37">
        <f t="shared" si="52"/>
        <v>0.20742950431469795</v>
      </c>
    </row>
    <row r="298" spans="5:24" x14ac:dyDescent="0.2">
      <c r="E298" s="28"/>
      <c r="F298" s="28">
        <f>+'CPT C9 &amp; Bearing Capacity'!I298</f>
        <v>5.91</v>
      </c>
      <c r="G298" s="29">
        <f>'CPT C9 &amp; Bearing Capacity'!H298</f>
        <v>1.9999999999999574E-2</v>
      </c>
      <c r="H298" s="29">
        <f t="shared" si="48"/>
        <v>5.4527999999999999</v>
      </c>
      <c r="I298" s="31">
        <f t="shared" si="49"/>
        <v>1.6126952070050711</v>
      </c>
      <c r="J298" s="31">
        <f t="shared" si="53"/>
        <v>1.528897446584722</v>
      </c>
      <c r="K298" s="31">
        <f t="shared" si="54"/>
        <v>-8.3699722632844448E-2</v>
      </c>
      <c r="L298" s="32">
        <f t="shared" si="55"/>
        <v>5.331610476673343E-2</v>
      </c>
      <c r="M298" s="32">
        <f t="shared" si="56"/>
        <v>3.1931725008411016E-2</v>
      </c>
      <c r="N298" s="33">
        <f t="shared" si="50"/>
        <v>8.669309483843632</v>
      </c>
      <c r="O298" s="59">
        <f>+'CPT C9 &amp; Bearing Capacity'!N298</f>
        <v>236.5</v>
      </c>
      <c r="P298" s="59">
        <f>+'CPT C9 &amp; Bearing Capacity'!O298</f>
        <v>299.5</v>
      </c>
      <c r="Q298" s="35">
        <f>+'CPT C9 &amp; Bearing Capacity'!K298</f>
        <v>112.29</v>
      </c>
      <c r="R298" s="34">
        <f>+'CPT C9 &amp; Bearing Capacity'!L298</f>
        <v>13.125780000000001</v>
      </c>
      <c r="S298" s="35">
        <f>+'CPT C9 &amp; Bearing Capacity'!M298</f>
        <v>99.16422</v>
      </c>
      <c r="T298" s="34">
        <f t="shared" si="57"/>
        <v>8.8242316971577424</v>
      </c>
      <c r="U298" s="36">
        <f t="shared" si="58"/>
        <v>2498.3277238427959</v>
      </c>
      <c r="V298" s="33">
        <f t="shared" si="59"/>
        <v>936.05</v>
      </c>
      <c r="W298" s="37">
        <f t="shared" si="51"/>
        <v>6.9400898858127169E-2</v>
      </c>
      <c r="X298" s="37">
        <f t="shared" si="52"/>
        <v>0.18523176077866457</v>
      </c>
    </row>
    <row r="299" spans="5:24" x14ac:dyDescent="0.2">
      <c r="E299" s="28"/>
      <c r="F299" s="28">
        <f>+'CPT C9 &amp; Bearing Capacity'!I299</f>
        <v>5.93</v>
      </c>
      <c r="G299" s="29">
        <f>'CPT C9 &amp; Bearing Capacity'!H299</f>
        <v>2.0000000000000462E-2</v>
      </c>
      <c r="H299" s="29">
        <f t="shared" si="48"/>
        <v>5.4727999999999994</v>
      </c>
      <c r="I299" s="31">
        <f t="shared" si="49"/>
        <v>1.6125422683655473</v>
      </c>
      <c r="J299" s="31">
        <f t="shared" si="53"/>
        <v>1.5290503852242459</v>
      </c>
      <c r="K299" s="31">
        <f t="shared" si="54"/>
        <v>-8.3394914759757521E-2</v>
      </c>
      <c r="L299" s="32">
        <f t="shared" si="55"/>
        <v>5.3121717645463348E-2</v>
      </c>
      <c r="M299" s="32">
        <f t="shared" si="56"/>
        <v>3.1774364684348244E-2</v>
      </c>
      <c r="N299" s="33">
        <f t="shared" si="50"/>
        <v>8.6377017337775523</v>
      </c>
      <c r="O299" s="59">
        <f>+'CPT C9 &amp; Bearing Capacity'!N299</f>
        <v>246</v>
      </c>
      <c r="P299" s="59">
        <f>+'CPT C9 &amp; Bearing Capacity'!O299</f>
        <v>309</v>
      </c>
      <c r="Q299" s="35">
        <f>+'CPT C9 &amp; Bearing Capacity'!K299</f>
        <v>112.66999999999999</v>
      </c>
      <c r="R299" s="34">
        <f>+'CPT C9 &amp; Bearing Capacity'!L299</f>
        <v>13.321979999999996</v>
      </c>
      <c r="S299" s="35">
        <f>+'CPT C9 &amp; Bearing Capacity'!M299</f>
        <v>99.348019999999991</v>
      </c>
      <c r="T299" s="34">
        <f t="shared" si="57"/>
        <v>8.9955522374223182</v>
      </c>
      <c r="U299" s="36">
        <f t="shared" si="58"/>
        <v>2591.0062782473451</v>
      </c>
      <c r="V299" s="33">
        <f t="shared" si="59"/>
        <v>981.65000000000009</v>
      </c>
      <c r="W299" s="37">
        <f t="shared" si="51"/>
        <v>6.6674494819214572E-2</v>
      </c>
      <c r="X299" s="37">
        <f t="shared" si="52"/>
        <v>0.17598332875826928</v>
      </c>
    </row>
    <row r="300" spans="5:24" x14ac:dyDescent="0.2">
      <c r="E300" s="28"/>
      <c r="F300" s="28">
        <f>+'CPT C9 &amp; Bearing Capacity'!I300</f>
        <v>5.95</v>
      </c>
      <c r="G300" s="29">
        <f>'CPT C9 &amp; Bearing Capacity'!H300</f>
        <v>1.9999999999999574E-2</v>
      </c>
      <c r="H300" s="29">
        <f t="shared" si="48"/>
        <v>5.4927999999999999</v>
      </c>
      <c r="I300" s="31">
        <f t="shared" si="49"/>
        <v>1.6123904415322452</v>
      </c>
      <c r="J300" s="31">
        <f t="shared" si="53"/>
        <v>1.5292022120575479</v>
      </c>
      <c r="K300" s="31">
        <f t="shared" si="54"/>
        <v>-8.3092315007239931E-2</v>
      </c>
      <c r="L300" s="32">
        <f t="shared" si="55"/>
        <v>5.292874118862418E-2</v>
      </c>
      <c r="M300" s="32">
        <f t="shared" si="56"/>
        <v>3.1618332122260284E-2</v>
      </c>
      <c r="N300" s="33">
        <f t="shared" si="50"/>
        <v>8.6063233606808343</v>
      </c>
      <c r="O300" s="59">
        <f>+'CPT C9 &amp; Bearing Capacity'!N300</f>
        <v>255.5</v>
      </c>
      <c r="P300" s="59">
        <f>+'CPT C9 &amp; Bearing Capacity'!O300</f>
        <v>315.7</v>
      </c>
      <c r="Q300" s="35">
        <f>+'CPT C9 &amp; Bearing Capacity'!K300</f>
        <v>113.05</v>
      </c>
      <c r="R300" s="34">
        <f>+'CPT C9 &amp; Bearing Capacity'!L300</f>
        <v>13.518180000000001</v>
      </c>
      <c r="S300" s="35">
        <f>+'CPT C9 &amp; Bearing Capacity'!M300</f>
        <v>99.531819999999996</v>
      </c>
      <c r="T300" s="34">
        <f t="shared" si="57"/>
        <v>9.1633662709164643</v>
      </c>
      <c r="U300" s="36">
        <f t="shared" si="58"/>
        <v>2683.2779228972831</v>
      </c>
      <c r="V300" s="33">
        <f t="shared" si="59"/>
        <v>1013.2499999999999</v>
      </c>
      <c r="W300" s="37">
        <f t="shared" si="51"/>
        <v>6.4147834163879147E-2</v>
      </c>
      <c r="X300" s="37">
        <f t="shared" si="52"/>
        <v>0.16987561531074566</v>
      </c>
    </row>
    <row r="301" spans="5:24" x14ac:dyDescent="0.2">
      <c r="E301" s="28"/>
      <c r="F301" s="28">
        <f>+'CPT C9 &amp; Bearing Capacity'!I301</f>
        <v>5.9700000000000006</v>
      </c>
      <c r="G301" s="29">
        <f>'CPT C9 &amp; Bearing Capacity'!H301</f>
        <v>2.0000000000000462E-2</v>
      </c>
      <c r="H301" s="29">
        <f t="shared" si="48"/>
        <v>5.5128000000000004</v>
      </c>
      <c r="I301" s="31">
        <f t="shared" si="49"/>
        <v>1.612239714432379</v>
      </c>
      <c r="J301" s="31">
        <f t="shared" si="53"/>
        <v>1.5293529391574141</v>
      </c>
      <c r="K301" s="31">
        <f t="shared" si="54"/>
        <v>-8.2791899509138012E-2</v>
      </c>
      <c r="L301" s="32">
        <f t="shared" si="55"/>
        <v>5.2737160113609072E-2</v>
      </c>
      <c r="M301" s="32">
        <f t="shared" si="56"/>
        <v>3.146361151659538E-2</v>
      </c>
      <c r="N301" s="33">
        <f t="shared" si="50"/>
        <v>8.575171879569826</v>
      </c>
      <c r="O301" s="59">
        <f>+'CPT C9 &amp; Bearing Capacity'!N301</f>
        <v>255.5</v>
      </c>
      <c r="P301" s="59">
        <f>+'CPT C9 &amp; Bearing Capacity'!O301</f>
        <v>307.7</v>
      </c>
      <c r="Q301" s="35">
        <f>+'CPT C9 &amp; Bearing Capacity'!K301</f>
        <v>113.43</v>
      </c>
      <c r="R301" s="34">
        <f>+'CPT C9 &amp; Bearing Capacity'!L301</f>
        <v>13.714380000000006</v>
      </c>
      <c r="S301" s="35">
        <f>+'CPT C9 &amp; Bearing Capacity'!M301</f>
        <v>99.715620000000001</v>
      </c>
      <c r="T301" s="34">
        <f t="shared" si="57"/>
        <v>9.1591407741040367</v>
      </c>
      <c r="U301" s="36">
        <f t="shared" si="58"/>
        <v>2683.4737335132845</v>
      </c>
      <c r="V301" s="33">
        <f t="shared" si="59"/>
        <v>971.34999999999991</v>
      </c>
      <c r="W301" s="37">
        <f t="shared" si="51"/>
        <v>6.3910980550893268E-2</v>
      </c>
      <c r="X301" s="37">
        <f t="shared" si="52"/>
        <v>0.17656193708900036</v>
      </c>
    </row>
    <row r="302" spans="5:24" x14ac:dyDescent="0.2">
      <c r="E302" s="28"/>
      <c r="F302" s="28">
        <f>+'CPT C9 &amp; Bearing Capacity'!I302</f>
        <v>5.99</v>
      </c>
      <c r="G302" s="29">
        <f>'CPT C9 &amp; Bearing Capacity'!H302</f>
        <v>1.9999999999999574E-2</v>
      </c>
      <c r="H302" s="29">
        <f t="shared" si="48"/>
        <v>5.5327999999999999</v>
      </c>
      <c r="I302" s="31">
        <f t="shared" si="49"/>
        <v>1.6120900751672256</v>
      </c>
      <c r="J302" s="31">
        <f t="shared" si="53"/>
        <v>1.5295025784225675</v>
      </c>
      <c r="K302" s="31">
        <f t="shared" si="54"/>
        <v>-8.2493644741401417E-2</v>
      </c>
      <c r="L302" s="32">
        <f t="shared" si="55"/>
        <v>5.2546959357517832E-2</v>
      </c>
      <c r="M302" s="32">
        <f t="shared" si="56"/>
        <v>3.131018730409707E-2</v>
      </c>
      <c r="N302" s="33">
        <f t="shared" si="50"/>
        <v>8.5442448411856393</v>
      </c>
      <c r="O302" s="59">
        <f>+'CPT C9 &amp; Bearing Capacity'!N302</f>
        <v>226.99999999999997</v>
      </c>
      <c r="P302" s="59">
        <f>+'CPT C9 &amp; Bearing Capacity'!O302</f>
        <v>273.39999999999998</v>
      </c>
      <c r="Q302" s="35">
        <f>+'CPT C9 &amp; Bearing Capacity'!K302</f>
        <v>113.81</v>
      </c>
      <c r="R302" s="34">
        <f>+'CPT C9 &amp; Bearing Capacity'!L302</f>
        <v>13.910580000000003</v>
      </c>
      <c r="S302" s="35">
        <f>+'CPT C9 &amp; Bearing Capacity'!M302</f>
        <v>99.899419999999992</v>
      </c>
      <c r="T302" s="34">
        <f t="shared" si="57"/>
        <v>8.6292344224288815</v>
      </c>
      <c r="U302" s="36">
        <f t="shared" si="58"/>
        <v>2406.0608081417881</v>
      </c>
      <c r="V302" s="33">
        <f t="shared" si="59"/>
        <v>797.94999999999982</v>
      </c>
      <c r="W302" s="37">
        <f t="shared" si="51"/>
        <v>7.1022684150565729E-2</v>
      </c>
      <c r="X302" s="37">
        <f t="shared" si="52"/>
        <v>0.21415489294280241</v>
      </c>
    </row>
    <row r="303" spans="5:24" x14ac:dyDescent="0.2">
      <c r="E303" s="28"/>
      <c r="F303" s="28">
        <f>+'CPT C9 &amp; Bearing Capacity'!I303</f>
        <v>6.01</v>
      </c>
      <c r="G303" s="29">
        <f>'CPT C9 &amp; Bearing Capacity'!H303</f>
        <v>1.9999999999999574E-2</v>
      </c>
      <c r="H303" s="29">
        <f t="shared" si="48"/>
        <v>5.5527999999999995</v>
      </c>
      <c r="I303" s="31">
        <f t="shared" si="49"/>
        <v>1.6119415120090017</v>
      </c>
      <c r="J303" s="31">
        <f t="shared" si="53"/>
        <v>1.5296511415807914</v>
      </c>
      <c r="K303" s="31">
        <f t="shared" si="54"/>
        <v>-8.2197527515985983E-2</v>
      </c>
      <c r="L303" s="32">
        <f t="shared" si="55"/>
        <v>5.2358124073228096E-2</v>
      </c>
      <c r="M303" s="32">
        <f t="shared" si="56"/>
        <v>3.1158044159270926E-2</v>
      </c>
      <c r="N303" s="33">
        <f t="shared" si="50"/>
        <v>8.5135398313553132</v>
      </c>
      <c r="O303" s="59">
        <f>+'CPT C9 &amp; Bearing Capacity'!N303</f>
        <v>208</v>
      </c>
      <c r="P303" s="59">
        <f>+'CPT C9 &amp; Bearing Capacity'!O303</f>
        <v>255</v>
      </c>
      <c r="Q303" s="35">
        <f>+'CPT C9 &amp; Bearing Capacity'!K303</f>
        <v>114.19</v>
      </c>
      <c r="R303" s="34">
        <f>+'CPT C9 &amp; Bearing Capacity'!L303</f>
        <v>14.106779999999999</v>
      </c>
      <c r="S303" s="35">
        <f>+'CPT C9 &amp; Bearing Capacity'!M303</f>
        <v>100.08322</v>
      </c>
      <c r="T303" s="34">
        <f t="shared" si="57"/>
        <v>8.2564134074520226</v>
      </c>
      <c r="U303" s="36">
        <f t="shared" si="58"/>
        <v>2218.9127947479196</v>
      </c>
      <c r="V303" s="33">
        <f t="shared" si="59"/>
        <v>704.05</v>
      </c>
      <c r="W303" s="37">
        <f t="shared" si="51"/>
        <v>7.673613718850375E-2</v>
      </c>
      <c r="X303" s="37">
        <f t="shared" si="52"/>
        <v>0.24184475055337357</v>
      </c>
    </row>
    <row r="304" spans="5:24" x14ac:dyDescent="0.2">
      <c r="E304" s="28"/>
      <c r="F304" s="28">
        <f>+'CPT C9 &amp; Bearing Capacity'!I304</f>
        <v>6.0299999999999994</v>
      </c>
      <c r="G304" s="29">
        <f>'CPT C9 &amp; Bearing Capacity'!H304</f>
        <v>2.0000000000000462E-2</v>
      </c>
      <c r="H304" s="29">
        <f t="shared" si="48"/>
        <v>5.5727999999999991</v>
      </c>
      <c r="I304" s="31">
        <f t="shared" si="49"/>
        <v>1.6117940133978068</v>
      </c>
      <c r="J304" s="31">
        <f t="shared" si="53"/>
        <v>1.5297986401919863</v>
      </c>
      <c r="K304" s="31">
        <f t="shared" si="54"/>
        <v>-8.190352497488633E-2</v>
      </c>
      <c r="L304" s="32">
        <f t="shared" si="55"/>
        <v>5.2170639625549499E-2</v>
      </c>
      <c r="M304" s="32">
        <f t="shared" si="56"/>
        <v>3.1007166989946211E-2</v>
      </c>
      <c r="N304" s="33">
        <f t="shared" si="50"/>
        <v>8.4830544703664614</v>
      </c>
      <c r="O304" s="59">
        <f>+'CPT C9 &amp; Bearing Capacity'!N304</f>
        <v>208</v>
      </c>
      <c r="P304" s="59">
        <f>+'CPT C9 &amp; Bearing Capacity'!O304</f>
        <v>256</v>
      </c>
      <c r="Q304" s="35">
        <f>+'CPT C9 &amp; Bearing Capacity'!K304</f>
        <v>114.57</v>
      </c>
      <c r="R304" s="34">
        <f>+'CPT C9 &amp; Bearing Capacity'!L304</f>
        <v>14.302979999999994</v>
      </c>
      <c r="S304" s="35">
        <f>+'CPT C9 &amp; Bearing Capacity'!M304</f>
        <v>100.26702</v>
      </c>
      <c r="T304" s="34">
        <f t="shared" si="57"/>
        <v>8.2526270850091823</v>
      </c>
      <c r="U304" s="36">
        <f t="shared" si="58"/>
        <v>2219.057888589999</v>
      </c>
      <c r="V304" s="33">
        <f t="shared" si="59"/>
        <v>707.15000000000009</v>
      </c>
      <c r="W304" s="37">
        <f t="shared" si="51"/>
        <v>7.6456360277800908E-2</v>
      </c>
      <c r="X304" s="37">
        <f t="shared" si="52"/>
        <v>0.23992234944118379</v>
      </c>
    </row>
    <row r="305" spans="5:24" x14ac:dyDescent="0.2">
      <c r="E305" s="28"/>
      <c r="F305" s="28">
        <f>+'CPT C9 &amp; Bearing Capacity'!I305</f>
        <v>6.05</v>
      </c>
      <c r="G305" s="29">
        <f>'CPT C9 &amp; Bearing Capacity'!H305</f>
        <v>1.9999999999999574E-2</v>
      </c>
      <c r="H305" s="29">
        <f t="shared" si="48"/>
        <v>5.5927999999999995</v>
      </c>
      <c r="I305" s="31">
        <f t="shared" si="49"/>
        <v>1.6116475679386313</v>
      </c>
      <c r="J305" s="31">
        <f t="shared" si="53"/>
        <v>1.5299450856511618</v>
      </c>
      <c r="K305" s="31">
        <f t="shared" si="54"/>
        <v>-8.1611614584295153E-2</v>
      </c>
      <c r="L305" s="32">
        <f t="shared" si="55"/>
        <v>5.1984491587459963E-2</v>
      </c>
      <c r="M305" s="32">
        <f t="shared" si="56"/>
        <v>3.0857540932939798E-2</v>
      </c>
      <c r="N305" s="33">
        <f t="shared" si="50"/>
        <v>8.4527864123553034</v>
      </c>
      <c r="O305" s="59">
        <f>+'CPT C9 &amp; Bearing Capacity'!N305</f>
        <v>208</v>
      </c>
      <c r="P305" s="59">
        <f>+'CPT C9 &amp; Bearing Capacity'!O305</f>
        <v>256.60000000000002</v>
      </c>
      <c r="Q305" s="35">
        <f>+'CPT C9 &amp; Bearing Capacity'!K305</f>
        <v>114.95</v>
      </c>
      <c r="R305" s="34">
        <f>+'CPT C9 &amp; Bearing Capacity'!L305</f>
        <v>14.499179999999999</v>
      </c>
      <c r="S305" s="35">
        <f>+'CPT C9 &amp; Bearing Capacity'!M305</f>
        <v>100.45082000000001</v>
      </c>
      <c r="T305" s="34">
        <f t="shared" si="57"/>
        <v>8.2488494285512974</v>
      </c>
      <c r="U305" s="36">
        <f t="shared" si="58"/>
        <v>2219.2026598021189</v>
      </c>
      <c r="V305" s="33">
        <f t="shared" si="59"/>
        <v>708.25000000000023</v>
      </c>
      <c r="W305" s="37">
        <f t="shared" si="51"/>
        <v>7.6178589413810796E-2</v>
      </c>
      <c r="X305" s="37">
        <f t="shared" si="52"/>
        <v>0.23869499223028931</v>
      </c>
    </row>
    <row r="306" spans="5:24" x14ac:dyDescent="0.2">
      <c r="E306" s="28"/>
      <c r="F306" s="28">
        <f>+'CPT C9 &amp; Bearing Capacity'!I306</f>
        <v>6.07</v>
      </c>
      <c r="G306" s="29">
        <f>'CPT C9 &amp; Bearing Capacity'!H306</f>
        <v>2.0000000000000462E-2</v>
      </c>
      <c r="H306" s="29">
        <f t="shared" si="48"/>
        <v>5.6128</v>
      </c>
      <c r="I306" s="31">
        <f t="shared" si="49"/>
        <v>1.6115021643984284</v>
      </c>
      <c r="J306" s="31">
        <f t="shared" si="53"/>
        <v>1.5300904891913647</v>
      </c>
      <c r="K306" s="31">
        <f t="shared" si="54"/>
        <v>-8.1321774128885624E-2</v>
      </c>
      <c r="L306" s="32">
        <f t="shared" si="55"/>
        <v>5.179966573642171E-2</v>
      </c>
      <c r="M306" s="32">
        <f t="shared" si="56"/>
        <v>3.0709151349814889E-2</v>
      </c>
      <c r="N306" s="33">
        <f t="shared" si="50"/>
        <v>8.4227333447076234</v>
      </c>
      <c r="O306" s="59">
        <f>+'CPT C9 &amp; Bearing Capacity'!N306</f>
        <v>208</v>
      </c>
      <c r="P306" s="59">
        <f>+'CPT C9 &amp; Bearing Capacity'!O306</f>
        <v>256.8</v>
      </c>
      <c r="Q306" s="35">
        <f>+'CPT C9 &amp; Bearing Capacity'!K306</f>
        <v>115.33000000000001</v>
      </c>
      <c r="R306" s="34">
        <f>+'CPT C9 &amp; Bearing Capacity'!L306</f>
        <v>14.695380000000004</v>
      </c>
      <c r="S306" s="35">
        <f>+'CPT C9 &amp; Bearing Capacity'!M306</f>
        <v>100.63462000000001</v>
      </c>
      <c r="T306" s="34">
        <f t="shared" si="57"/>
        <v>8.2450804024417561</v>
      </c>
      <c r="U306" s="36">
        <f t="shared" si="58"/>
        <v>2219.3471096857306</v>
      </c>
      <c r="V306" s="33">
        <f t="shared" si="59"/>
        <v>707.35</v>
      </c>
      <c r="W306" s="37">
        <f t="shared" si="51"/>
        <v>7.5902803197833379E-2</v>
      </c>
      <c r="X306" s="37">
        <f t="shared" si="52"/>
        <v>0.23814896005394268</v>
      </c>
    </row>
    <row r="307" spans="5:24" x14ac:dyDescent="0.2">
      <c r="E307" s="28"/>
      <c r="F307" s="28">
        <f>+'CPT C9 &amp; Bearing Capacity'!I307</f>
        <v>6.09</v>
      </c>
      <c r="G307" s="29">
        <f>'CPT C9 &amp; Bearing Capacity'!H307</f>
        <v>1.9999999999999574E-2</v>
      </c>
      <c r="H307" s="29">
        <f t="shared" si="48"/>
        <v>5.6327999999999996</v>
      </c>
      <c r="I307" s="31">
        <f t="shared" si="49"/>
        <v>1.6113577917032489</v>
      </c>
      <c r="J307" s="31">
        <f t="shared" si="53"/>
        <v>1.5302348618865442</v>
      </c>
      <c r="K307" s="31">
        <f t="shared" si="54"/>
        <v>-8.103398170621437E-2</v>
      </c>
      <c r="L307" s="32">
        <f t="shared" si="55"/>
        <v>5.1616148050775371E-2</v>
      </c>
      <c r="M307" s="32">
        <f t="shared" si="56"/>
        <v>3.0561983822730565E-2</v>
      </c>
      <c r="N307" s="33">
        <f t="shared" si="50"/>
        <v>8.3928929874724592</v>
      </c>
      <c r="O307" s="59">
        <f>+'CPT C9 &amp; Bearing Capacity'!N307</f>
        <v>208</v>
      </c>
      <c r="P307" s="59">
        <f>+'CPT C9 &amp; Bearing Capacity'!O307</f>
        <v>257.39999999999998</v>
      </c>
      <c r="Q307" s="35">
        <f>+'CPT C9 &amp; Bearing Capacity'!K307</f>
        <v>115.71</v>
      </c>
      <c r="R307" s="34">
        <f>+'CPT C9 &amp; Bearing Capacity'!L307</f>
        <v>14.891579999999999</v>
      </c>
      <c r="S307" s="35">
        <f>+'CPT C9 &amp; Bearing Capacity'!M307</f>
        <v>100.81841999999999</v>
      </c>
      <c r="T307" s="34">
        <f t="shared" si="57"/>
        <v>8.2413199712552405</v>
      </c>
      <c r="U307" s="36">
        <f t="shared" si="58"/>
        <v>2219.4912395346873</v>
      </c>
      <c r="V307" s="33">
        <f t="shared" si="59"/>
        <v>708.45</v>
      </c>
      <c r="W307" s="37">
        <f t="shared" si="51"/>
        <v>7.5628980533681556E-2</v>
      </c>
      <c r="X307" s="37">
        <f t="shared" si="52"/>
        <v>0.23693677711828018</v>
      </c>
    </row>
    <row r="308" spans="5:24" x14ac:dyDescent="0.2">
      <c r="E308" s="28"/>
      <c r="F308" s="28">
        <f>+'CPT C9 &amp; Bearing Capacity'!I308</f>
        <v>6.1099999999999994</v>
      </c>
      <c r="G308" s="29">
        <f>'CPT C9 &amp; Bearing Capacity'!H308</f>
        <v>2.0000000000000462E-2</v>
      </c>
      <c r="H308" s="29">
        <f t="shared" si="48"/>
        <v>5.6527999999999992</v>
      </c>
      <c r="I308" s="31">
        <f t="shared" si="49"/>
        <v>1.611214438935435</v>
      </c>
      <c r="J308" s="31">
        <f t="shared" si="53"/>
        <v>1.5303782146543581</v>
      </c>
      <c r="K308" s="31">
        <f t="shared" si="54"/>
        <v>-8.0748215721241662E-2</v>
      </c>
      <c r="L308" s="32">
        <f t="shared" si="55"/>
        <v>5.1433924706209597E-2</v>
      </c>
      <c r="M308" s="32">
        <f t="shared" si="56"/>
        <v>3.0416024150382026E-2</v>
      </c>
      <c r="N308" s="33">
        <f t="shared" si="50"/>
        <v>8.3632630927880385</v>
      </c>
      <c r="O308" s="59">
        <f>+'CPT C9 &amp; Bearing Capacity'!N308</f>
        <v>217.5</v>
      </c>
      <c r="P308" s="59">
        <f>+'CPT C9 &amp; Bearing Capacity'!O308</f>
        <v>268.3</v>
      </c>
      <c r="Q308" s="35">
        <f>+'CPT C9 &amp; Bearing Capacity'!K308</f>
        <v>116.08999999999999</v>
      </c>
      <c r="R308" s="34">
        <f>+'CPT C9 &amp; Bearing Capacity'!L308</f>
        <v>15.087779999999995</v>
      </c>
      <c r="S308" s="35">
        <f>+'CPT C9 &amp; Bearing Capacity'!M308</f>
        <v>101.00221999999999</v>
      </c>
      <c r="T308" s="34">
        <f t="shared" si="57"/>
        <v>8.4235853591963004</v>
      </c>
      <c r="U308" s="36">
        <f t="shared" si="58"/>
        <v>2313.568545307437</v>
      </c>
      <c r="V308" s="33">
        <f t="shared" si="59"/>
        <v>761.05000000000018</v>
      </c>
      <c r="W308" s="37">
        <f t="shared" si="51"/>
        <v>7.2297517268301942E-2</v>
      </c>
      <c r="X308" s="37">
        <f t="shared" si="52"/>
        <v>0.21978222436865461</v>
      </c>
    </row>
    <row r="309" spans="5:24" x14ac:dyDescent="0.2">
      <c r="E309" s="28"/>
      <c r="F309" s="28">
        <f>+'CPT C9 &amp; Bearing Capacity'!I309</f>
        <v>6.13</v>
      </c>
      <c r="G309" s="29">
        <f>'CPT C9 &amp; Bearing Capacity'!H309</f>
        <v>1.9999999999999574E-2</v>
      </c>
      <c r="H309" s="29">
        <f t="shared" si="48"/>
        <v>5.6727999999999996</v>
      </c>
      <c r="I309" s="31">
        <f t="shared" si="49"/>
        <v>1.6110720953308757</v>
      </c>
      <c r="J309" s="31">
        <f t="shared" si="53"/>
        <v>1.5305205582589174</v>
      </c>
      <c r="K309" s="31">
        <f t="shared" si="54"/>
        <v>-8.046445488096643E-2</v>
      </c>
      <c r="L309" s="32">
        <f t="shared" si="55"/>
        <v>5.1252982072305622E-2</v>
      </c>
      <c r="M309" s="32">
        <f t="shared" si="56"/>
        <v>3.0271258344028884E-2</v>
      </c>
      <c r="N309" s="33">
        <f t="shared" si="50"/>
        <v>8.3338414443199369</v>
      </c>
      <c r="O309" s="59">
        <f>+'CPT C9 &amp; Bearing Capacity'!N309</f>
        <v>217.5</v>
      </c>
      <c r="P309" s="59">
        <f>+'CPT C9 &amp; Bearing Capacity'!O309</f>
        <v>270.5</v>
      </c>
      <c r="Q309" s="35">
        <f>+'CPT C9 &amp; Bearing Capacity'!K309</f>
        <v>116.47</v>
      </c>
      <c r="R309" s="34">
        <f>+'CPT C9 &amp; Bearing Capacity'!L309</f>
        <v>15.28398</v>
      </c>
      <c r="S309" s="35">
        <f>+'CPT C9 &amp; Bearing Capacity'!M309</f>
        <v>101.18602</v>
      </c>
      <c r="T309" s="34">
        <f t="shared" si="57"/>
        <v>8.4197574817519474</v>
      </c>
      <c r="U309" s="36">
        <f t="shared" si="58"/>
        <v>2313.7214890462133</v>
      </c>
      <c r="V309" s="33">
        <f t="shared" si="59"/>
        <v>770.15</v>
      </c>
      <c r="W309" s="37">
        <f t="shared" si="51"/>
        <v>7.2038415027689637E-2</v>
      </c>
      <c r="X309" s="37">
        <f t="shared" si="52"/>
        <v>0.2164212541536002</v>
      </c>
    </row>
    <row r="310" spans="5:24" x14ac:dyDescent="0.2">
      <c r="E310" s="28"/>
      <c r="F310" s="28">
        <f>+'CPT C9 &amp; Bearing Capacity'!I310</f>
        <v>6.15</v>
      </c>
      <c r="G310" s="29">
        <f>'CPT C9 &amp; Bearing Capacity'!H310</f>
        <v>2.0000000000000462E-2</v>
      </c>
      <c r="H310" s="29">
        <f t="shared" si="48"/>
        <v>5.6928000000000001</v>
      </c>
      <c r="I310" s="31">
        <f t="shared" si="49"/>
        <v>1.6109307502763164</v>
      </c>
      <c r="J310" s="31">
        <f t="shared" si="53"/>
        <v>1.5306619033134767</v>
      </c>
      <c r="K310" s="31">
        <f t="shared" si="54"/>
        <v>-8.0182678189172893E-2</v>
      </c>
      <c r="L310" s="32">
        <f t="shared" si="55"/>
        <v>5.1073306709152742E-2</v>
      </c>
      <c r="M310" s="32">
        <f t="shared" si="56"/>
        <v>3.0127672623610713E-2</v>
      </c>
      <c r="N310" s="33">
        <f t="shared" si="50"/>
        <v>8.3046258567107269</v>
      </c>
      <c r="O310" s="59">
        <f>+'CPT C9 &amp; Bearing Capacity'!N310</f>
        <v>208</v>
      </c>
      <c r="P310" s="59">
        <f>+'CPT C9 &amp; Bearing Capacity'!O310</f>
        <v>263.39999999999998</v>
      </c>
      <c r="Q310" s="35">
        <f>+'CPT C9 &amp; Bearing Capacity'!K310</f>
        <v>116.85000000000001</v>
      </c>
      <c r="R310" s="34">
        <f>+'CPT C9 &amp; Bearing Capacity'!L310</f>
        <v>15.480180000000004</v>
      </c>
      <c r="S310" s="35">
        <f>+'CPT C9 &amp; Bearing Capacity'!M310</f>
        <v>101.36982</v>
      </c>
      <c r="T310" s="34">
        <f t="shared" si="57"/>
        <v>8.2300898961158087</v>
      </c>
      <c r="U310" s="36">
        <f t="shared" si="58"/>
        <v>2219.9217216993029</v>
      </c>
      <c r="V310" s="33">
        <f t="shared" si="59"/>
        <v>732.74999999999977</v>
      </c>
      <c r="W310" s="37">
        <f t="shared" si="51"/>
        <v>7.4819087317672672E-2</v>
      </c>
      <c r="X310" s="37">
        <f t="shared" si="52"/>
        <v>0.22667010185495517</v>
      </c>
    </row>
    <row r="311" spans="5:24" x14ac:dyDescent="0.2">
      <c r="E311" s="28"/>
      <c r="F311" s="28">
        <f>+'CPT C9 &amp; Bearing Capacity'!I311</f>
        <v>6.17</v>
      </c>
      <c r="G311" s="29">
        <f>'CPT C9 &amp; Bearing Capacity'!H311</f>
        <v>1.9999999999999574E-2</v>
      </c>
      <c r="H311" s="29">
        <f t="shared" si="48"/>
        <v>5.7127999999999997</v>
      </c>
      <c r="I311" s="31">
        <f t="shared" si="49"/>
        <v>1.6107903933067289</v>
      </c>
      <c r="J311" s="31">
        <f t="shared" si="53"/>
        <v>1.5308022602830642</v>
      </c>
      <c r="K311" s="31">
        <f t="shared" si="54"/>
        <v>-7.9902864941286206E-2</v>
      </c>
      <c r="L311" s="32">
        <f t="shared" si="55"/>
        <v>5.0894885364036233E-2</v>
      </c>
      <c r="M311" s="32">
        <f t="shared" si="56"/>
        <v>2.9985253413945312E-2</v>
      </c>
      <c r="N311" s="33">
        <f t="shared" si="50"/>
        <v>8.2756141750414418</v>
      </c>
      <c r="O311" s="59">
        <f>+'CPT C9 &amp; Bearing Capacity'!N311</f>
        <v>208</v>
      </c>
      <c r="P311" s="59">
        <f>+'CPT C9 &amp; Bearing Capacity'!O311</f>
        <v>264.39999999999998</v>
      </c>
      <c r="Q311" s="35">
        <f>+'CPT C9 &amp; Bearing Capacity'!K311</f>
        <v>117.23</v>
      </c>
      <c r="R311" s="34">
        <f>+'CPT C9 &amp; Bearing Capacity'!L311</f>
        <v>15.67638</v>
      </c>
      <c r="S311" s="35">
        <f>+'CPT C9 &amp; Bearing Capacity'!M311</f>
        <v>101.55362000000001</v>
      </c>
      <c r="T311" s="34">
        <f t="shared" si="57"/>
        <v>8.2263634945371393</v>
      </c>
      <c r="U311" s="36">
        <f t="shared" si="58"/>
        <v>2220.0645841981072</v>
      </c>
      <c r="V311" s="33">
        <f t="shared" si="59"/>
        <v>735.8499999999998</v>
      </c>
      <c r="W311" s="37">
        <f t="shared" si="51"/>
        <v>7.4552913766068998E-2</v>
      </c>
      <c r="X311" s="37">
        <f t="shared" si="52"/>
        <v>0.2249266610054024</v>
      </c>
    </row>
    <row r="312" spans="5:24" x14ac:dyDescent="0.2">
      <c r="E312" s="28"/>
      <c r="F312" s="28">
        <f>+'CPT C9 &amp; Bearing Capacity'!I312</f>
        <v>6.1899999999999995</v>
      </c>
      <c r="G312" s="29">
        <f>'CPT C9 &amp; Bearing Capacity'!H312</f>
        <v>2.0000000000000462E-2</v>
      </c>
      <c r="H312" s="29">
        <f t="shared" si="48"/>
        <v>5.7327999999999992</v>
      </c>
      <c r="I312" s="31">
        <f t="shared" si="49"/>
        <v>1.6106510141027319</v>
      </c>
      <c r="J312" s="31">
        <f t="shared" si="53"/>
        <v>1.5309416394870612</v>
      </c>
      <c r="K312" s="31">
        <f t="shared" si="54"/>
        <v>-7.9624994719334707E-2</v>
      </c>
      <c r="L312" s="32">
        <f t="shared" si="55"/>
        <v>5.0717704968191654E-2</v>
      </c>
      <c r="M312" s="32">
        <f t="shared" si="56"/>
        <v>2.9843987341007572E-2</v>
      </c>
      <c r="N312" s="33">
        <f t="shared" si="50"/>
        <v>8.2468042743038144</v>
      </c>
      <c r="O312" s="59">
        <f>+'CPT C9 &amp; Bearing Capacity'!N312</f>
        <v>208</v>
      </c>
      <c r="P312" s="59">
        <f>+'CPT C9 &amp; Bearing Capacity'!O312</f>
        <v>264.39999999999998</v>
      </c>
      <c r="Q312" s="35">
        <f>+'CPT C9 &amp; Bearing Capacity'!K312</f>
        <v>117.60999999999999</v>
      </c>
      <c r="R312" s="34">
        <f>+'CPT C9 &amp; Bearing Capacity'!L312</f>
        <v>15.872579999999996</v>
      </c>
      <c r="S312" s="35">
        <f>+'CPT C9 &amp; Bearing Capacity'!M312</f>
        <v>101.73741999999999</v>
      </c>
      <c r="T312" s="34">
        <f t="shared" si="57"/>
        <v>8.2226455138675885</v>
      </c>
      <c r="U312" s="36">
        <f t="shared" si="58"/>
        <v>2220.2071330194813</v>
      </c>
      <c r="V312" s="33">
        <f t="shared" si="59"/>
        <v>733.94999999999993</v>
      </c>
      <c r="W312" s="37">
        <f t="shared" si="51"/>
        <v>7.4288602641217116E-2</v>
      </c>
      <c r="X312" s="37">
        <f t="shared" si="52"/>
        <v>0.22472387149816764</v>
      </c>
    </row>
    <row r="313" spans="5:24" x14ac:dyDescent="0.2">
      <c r="E313" s="28"/>
      <c r="F313" s="28">
        <f>+'CPT C9 &amp; Bearing Capacity'!I313</f>
        <v>6.21</v>
      </c>
      <c r="G313" s="29">
        <f>'CPT C9 &amp; Bearing Capacity'!H313</f>
        <v>1.9999999999999574E-2</v>
      </c>
      <c r="H313" s="29">
        <f t="shared" si="48"/>
        <v>5.7527999999999997</v>
      </c>
      <c r="I313" s="31">
        <f t="shared" si="49"/>
        <v>1.6105126024880694</v>
      </c>
      <c r="J313" s="31">
        <f t="shared" si="53"/>
        <v>1.5310800511017237</v>
      </c>
      <c r="K313" s="31">
        <f t="shared" si="54"/>
        <v>-7.9349047387016036E-2</v>
      </c>
      <c r="L313" s="32">
        <f t="shared" si="55"/>
        <v>5.0541752633629075E-2</v>
      </c>
      <c r="M313" s="32">
        <f t="shared" si="56"/>
        <v>2.9703861228289941E-2</v>
      </c>
      <c r="N313" s="33">
        <f t="shared" si="50"/>
        <v>8.2181940588838849</v>
      </c>
      <c r="O313" s="59">
        <f>+'CPT C9 &amp; Bearing Capacity'!N313</f>
        <v>217.5</v>
      </c>
      <c r="P313" s="59">
        <f>+'CPT C9 &amp; Bearing Capacity'!O313</f>
        <v>275.29999999999995</v>
      </c>
      <c r="Q313" s="35">
        <f>+'CPT C9 &amp; Bearing Capacity'!K313</f>
        <v>117.99</v>
      </c>
      <c r="R313" s="34">
        <f>+'CPT C9 &amp; Bearing Capacity'!L313</f>
        <v>16.06878</v>
      </c>
      <c r="S313" s="35">
        <f>+'CPT C9 &amp; Bearing Capacity'!M313</f>
        <v>101.92121999999999</v>
      </c>
      <c r="T313" s="34">
        <f t="shared" si="57"/>
        <v>8.4045324353745947</v>
      </c>
      <c r="U313" s="36">
        <f t="shared" si="58"/>
        <v>2314.3299094243375</v>
      </c>
      <c r="V313" s="33">
        <f t="shared" si="59"/>
        <v>786.54999999999973</v>
      </c>
      <c r="W313" s="37">
        <f t="shared" si="51"/>
        <v>7.1020073891953375E-2</v>
      </c>
      <c r="X313" s="37">
        <f t="shared" si="52"/>
        <v>0.20896812812621479</v>
      </c>
    </row>
    <row r="314" spans="5:24" x14ac:dyDescent="0.2">
      <c r="E314" s="28"/>
      <c r="F314" s="28">
        <f>+'CPT C9 &amp; Bearing Capacity'!I314</f>
        <v>6.23</v>
      </c>
      <c r="G314" s="29">
        <f>'CPT C9 &amp; Bearing Capacity'!H314</f>
        <v>2.0000000000000462E-2</v>
      </c>
      <c r="H314" s="29">
        <f t="shared" si="48"/>
        <v>5.7728000000000002</v>
      </c>
      <c r="I314" s="31">
        <f t="shared" si="49"/>
        <v>1.6103751484271378</v>
      </c>
      <c r="J314" s="31">
        <f t="shared" si="53"/>
        <v>1.5312175051626553</v>
      </c>
      <c r="K314" s="31">
        <f t="shared" si="54"/>
        <v>-7.907500308486462E-2</v>
      </c>
      <c r="L314" s="32">
        <f t="shared" si="55"/>
        <v>5.0367015650020684E-2</v>
      </c>
      <c r="M314" s="32">
        <f t="shared" si="56"/>
        <v>2.9564862093241495E-2</v>
      </c>
      <c r="N314" s="33">
        <f t="shared" si="50"/>
        <v>8.1897814620559242</v>
      </c>
      <c r="O314" s="59">
        <f>+'CPT C9 &amp; Bearing Capacity'!N314</f>
        <v>180</v>
      </c>
      <c r="P314" s="59">
        <f>+'CPT C9 &amp; Bearing Capacity'!O314</f>
        <v>234.8</v>
      </c>
      <c r="Q314" s="35">
        <f>+'CPT C9 &amp; Bearing Capacity'!K314</f>
        <v>118.37</v>
      </c>
      <c r="R314" s="34">
        <f>+'CPT C9 &amp; Bearing Capacity'!L314</f>
        <v>16.264980000000005</v>
      </c>
      <c r="S314" s="35">
        <f>+'CPT C9 &amp; Bearing Capacity'!M314</f>
        <v>102.10502</v>
      </c>
      <c r="T314" s="34">
        <f t="shared" si="57"/>
        <v>7.6423083971958157</v>
      </c>
      <c r="U314" s="36">
        <f t="shared" si="58"/>
        <v>1940.6856390668629</v>
      </c>
      <c r="V314" s="33">
        <f t="shared" si="59"/>
        <v>582.15000000000009</v>
      </c>
      <c r="W314" s="37">
        <f t="shared" si="51"/>
        <v>8.4400907567842826E-2</v>
      </c>
      <c r="X314" s="37">
        <f t="shared" si="52"/>
        <v>0.28136327276667911</v>
      </c>
    </row>
    <row r="315" spans="5:24" x14ac:dyDescent="0.2">
      <c r="E315" s="28"/>
      <c r="F315" s="28">
        <f>+'CPT C9 &amp; Bearing Capacity'!I315</f>
        <v>6.25</v>
      </c>
      <c r="G315" s="29">
        <f>'CPT C9 &amp; Bearing Capacity'!H315</f>
        <v>1.9999999999999574E-2</v>
      </c>
      <c r="H315" s="29">
        <f t="shared" si="48"/>
        <v>5.7927999999999997</v>
      </c>
      <c r="I315" s="31">
        <f t="shared" si="49"/>
        <v>1.6102386420225661</v>
      </c>
      <c r="J315" s="31">
        <f t="shared" si="53"/>
        <v>1.5313540115672271</v>
      </c>
      <c r="K315" s="31">
        <f t="shared" si="54"/>
        <v>-7.8802842225518047E-2</v>
      </c>
      <c r="L315" s="32">
        <f t="shared" si="55"/>
        <v>5.0193481481653208E-2</v>
      </c>
      <c r="M315" s="32">
        <f t="shared" si="56"/>
        <v>2.9426977143776512E-2</v>
      </c>
      <c r="N315" s="33">
        <f t="shared" si="50"/>
        <v>8.1615644454868939</v>
      </c>
      <c r="O315" s="59">
        <f>+'CPT C9 &amp; Bearing Capacity'!N315</f>
        <v>199</v>
      </c>
      <c r="P315" s="59">
        <f>+'CPT C9 &amp; Bearing Capacity'!O315</f>
        <v>259.60000000000002</v>
      </c>
      <c r="Q315" s="35">
        <f>+'CPT C9 &amp; Bearing Capacity'!K315</f>
        <v>118.75</v>
      </c>
      <c r="R315" s="34">
        <f>+'CPT C9 &amp; Bearing Capacity'!L315</f>
        <v>16.461179999999999</v>
      </c>
      <c r="S315" s="35">
        <f>+'CPT C9 &amp; Bearing Capacity'!M315</f>
        <v>102.28882</v>
      </c>
      <c r="T315" s="34">
        <f t="shared" si="57"/>
        <v>8.0319237401927879</v>
      </c>
      <c r="U315" s="36">
        <f t="shared" si="58"/>
        <v>2131.1481841253458</v>
      </c>
      <c r="V315" s="33">
        <f t="shared" si="59"/>
        <v>704.25000000000011</v>
      </c>
      <c r="W315" s="37">
        <f t="shared" si="51"/>
        <v>7.6593120143227805E-2</v>
      </c>
      <c r="X315" s="37">
        <f t="shared" si="52"/>
        <v>0.2317803179406949</v>
      </c>
    </row>
    <row r="316" spans="5:24" x14ac:dyDescent="0.2">
      <c r="E316" s="28"/>
      <c r="F316" s="28">
        <f>+'CPT C9 &amp; Bearing Capacity'!I316</f>
        <v>6.27</v>
      </c>
      <c r="G316" s="29">
        <f>'CPT C9 &amp; Bearing Capacity'!H316</f>
        <v>2.0000000000000462E-2</v>
      </c>
      <c r="H316" s="29">
        <f t="shared" si="48"/>
        <v>5.8127999999999993</v>
      </c>
      <c r="I316" s="31">
        <f t="shared" si="49"/>
        <v>1.6101030735128445</v>
      </c>
      <c r="J316" s="31">
        <f t="shared" si="53"/>
        <v>1.5314895800769486</v>
      </c>
      <c r="K316" s="31">
        <f t="shared" si="54"/>
        <v>-7.8532545489080313E-2</v>
      </c>
      <c r="L316" s="32">
        <f t="shared" si="55"/>
        <v>5.0021137764442739E-2</v>
      </c>
      <c r="M316" s="32">
        <f t="shared" si="56"/>
        <v>2.9290193774866968E-2</v>
      </c>
      <c r="N316" s="33">
        <f t="shared" si="50"/>
        <v>8.1335409987510427</v>
      </c>
      <c r="O316" s="59">
        <f>+'CPT C9 &amp; Bearing Capacity'!N316</f>
        <v>369.5</v>
      </c>
      <c r="P316" s="59">
        <f>+'CPT C9 &amp; Bearing Capacity'!O316</f>
        <v>440.5</v>
      </c>
      <c r="Q316" s="35">
        <f>+'CPT C9 &amp; Bearing Capacity'!K316</f>
        <v>119.13</v>
      </c>
      <c r="R316" s="34">
        <f>+'CPT C9 &amp; Bearing Capacity'!L316</f>
        <v>16.657379999999996</v>
      </c>
      <c r="S316" s="35">
        <f>+'CPT C9 &amp; Bearing Capacity'!M316</f>
        <v>102.47262000000001</v>
      </c>
      <c r="T316" s="34">
        <f t="shared" si="57"/>
        <v>10.939698214982123</v>
      </c>
      <c r="U316" s="36">
        <f t="shared" si="58"/>
        <v>3763.2815052089441</v>
      </c>
      <c r="V316" s="33">
        <f t="shared" si="59"/>
        <v>1606.85</v>
      </c>
      <c r="W316" s="37">
        <f t="shared" si="51"/>
        <v>4.3225791041638498E-2</v>
      </c>
      <c r="X316" s="37">
        <f t="shared" si="52"/>
        <v>0.10123584651649166</v>
      </c>
    </row>
    <row r="317" spans="5:24" x14ac:dyDescent="0.2">
      <c r="E317" s="28"/>
      <c r="F317" s="28">
        <f>+'CPT C9 &amp; Bearing Capacity'!I317</f>
        <v>6.29</v>
      </c>
      <c r="G317" s="29">
        <f>'CPT C9 &amp; Bearing Capacity'!H317</f>
        <v>1.9999999999999574E-2</v>
      </c>
      <c r="H317" s="29">
        <f t="shared" si="48"/>
        <v>5.8327999999999998</v>
      </c>
      <c r="I317" s="31">
        <f t="shared" si="49"/>
        <v>1.6099684332700037</v>
      </c>
      <c r="J317" s="31">
        <f t="shared" si="53"/>
        <v>1.5316242203197894</v>
      </c>
      <c r="K317" s="31">
        <f t="shared" si="54"/>
        <v>-7.8264093818579239E-2</v>
      </c>
      <c r="L317" s="32">
        <f t="shared" si="55"/>
        <v>4.9849972303010852E-2</v>
      </c>
      <c r="M317" s="32">
        <f t="shared" si="56"/>
        <v>2.9154499565197112E-2</v>
      </c>
      <c r="N317" s="33">
        <f t="shared" si="50"/>
        <v>8.1057091388544862</v>
      </c>
      <c r="O317" s="59">
        <f>+'CPT C9 &amp; Bearing Capacity'!N317</f>
        <v>530.5</v>
      </c>
      <c r="P317" s="59">
        <f>+'CPT C9 &amp; Bearing Capacity'!O317</f>
        <v>592.1</v>
      </c>
      <c r="Q317" s="35">
        <f>+'CPT C9 &amp; Bearing Capacity'!K317</f>
        <v>119.51</v>
      </c>
      <c r="R317" s="34">
        <f>+'CPT C9 &amp; Bearing Capacity'!L317</f>
        <v>16.853580000000001</v>
      </c>
      <c r="S317" s="35">
        <f>+'CPT C9 &amp; Bearing Capacity'!M317</f>
        <v>102.65642</v>
      </c>
      <c r="T317" s="34">
        <f t="shared" si="57"/>
        <v>13.102260979663416</v>
      </c>
      <c r="U317" s="36">
        <f t="shared" si="58"/>
        <v>5204.9723992401714</v>
      </c>
      <c r="V317" s="33">
        <f t="shared" si="59"/>
        <v>2362.9500000000003</v>
      </c>
      <c r="W317" s="37">
        <f t="shared" si="51"/>
        <v>3.1146021600566398E-2</v>
      </c>
      <c r="X317" s="37">
        <f t="shared" si="52"/>
        <v>6.8606691964318442E-2</v>
      </c>
    </row>
    <row r="318" spans="5:24" x14ac:dyDescent="0.2">
      <c r="E318" s="28"/>
      <c r="F318" s="28">
        <f>+'CPT C9 &amp; Bearing Capacity'!I318</f>
        <v>6.3100000000000005</v>
      </c>
      <c r="G318" s="29">
        <f>'CPT C9 &amp; Bearing Capacity'!H318</f>
        <v>2.0000000000000462E-2</v>
      </c>
      <c r="H318" s="29">
        <f t="shared" si="48"/>
        <v>5.8528000000000002</v>
      </c>
      <c r="I318" s="31">
        <f t="shared" si="49"/>
        <v>1.6098347117973393</v>
      </c>
      <c r="J318" s="31">
        <f t="shared" si="53"/>
        <v>1.5317579417924538</v>
      </c>
      <c r="K318" s="31">
        <f t="shared" si="54"/>
        <v>-7.7997468415515983E-2</v>
      </c>
      <c r="L318" s="32">
        <f t="shared" si="55"/>
        <v>4.9679973067819787E-2</v>
      </c>
      <c r="M318" s="32">
        <f t="shared" si="56"/>
        <v>2.9019882273895736E-2</v>
      </c>
      <c r="N318" s="33">
        <f t="shared" si="50"/>
        <v>8.0780669097693707</v>
      </c>
      <c r="O318" s="59">
        <f>+'CPT C9 &amp; Bearing Capacity'!N318</f>
        <v>643.99999999999989</v>
      </c>
      <c r="P318" s="59">
        <f>+'CPT C9 &amp; Bearing Capacity'!O318</f>
        <v>694</v>
      </c>
      <c r="Q318" s="35">
        <f>+'CPT C9 &amp; Bearing Capacity'!K318</f>
        <v>119.89000000000001</v>
      </c>
      <c r="R318" s="34">
        <f>+'CPT C9 &amp; Bearing Capacity'!L318</f>
        <v>17.049780000000005</v>
      </c>
      <c r="S318" s="35">
        <f>+'CPT C9 &amp; Bearing Capacity'!M318</f>
        <v>102.84022000000002</v>
      </c>
      <c r="T318" s="34">
        <f t="shared" si="57"/>
        <v>14.429532634927234</v>
      </c>
      <c r="U318" s="36">
        <f t="shared" si="58"/>
        <v>6175.3897498406122</v>
      </c>
      <c r="V318" s="33">
        <f t="shared" si="59"/>
        <v>2870.55</v>
      </c>
      <c r="W318" s="37">
        <f t="shared" si="51"/>
        <v>2.6162128179773765E-2</v>
      </c>
      <c r="X318" s="37">
        <f t="shared" si="52"/>
        <v>5.6282363378234536E-2</v>
      </c>
    </row>
    <row r="319" spans="5:24" x14ac:dyDescent="0.2">
      <c r="E319" s="28"/>
      <c r="F319" s="28">
        <f>+'CPT C9 &amp; Bearing Capacity'!I319</f>
        <v>6.33</v>
      </c>
      <c r="G319" s="29">
        <f>'CPT C9 &amp; Bearing Capacity'!H319</f>
        <v>1.9999999999999574E-2</v>
      </c>
      <c r="H319" s="29">
        <f t="shared" si="48"/>
        <v>5.8727999999999998</v>
      </c>
      <c r="I319" s="31">
        <f t="shared" si="49"/>
        <v>1.609701899727183</v>
      </c>
      <c r="J319" s="31">
        <f t="shared" si="53"/>
        <v>1.5318907538626101</v>
      </c>
      <c r="K319" s="31">
        <f t="shared" si="54"/>
        <v>-7.7732650735504658E-2</v>
      </c>
      <c r="L319" s="32">
        <f t="shared" si="55"/>
        <v>4.9511128192365396E-2</v>
      </c>
      <c r="M319" s="32">
        <f t="shared" si="56"/>
        <v>2.8886329837333524E-2</v>
      </c>
      <c r="N319" s="33">
        <f t="shared" si="50"/>
        <v>8.0506123819774515</v>
      </c>
      <c r="O319" s="59">
        <f>+'CPT C9 &amp; Bearing Capacity'!N319</f>
        <v>681.99999999999989</v>
      </c>
      <c r="P319" s="59">
        <f>+'CPT C9 &amp; Bearing Capacity'!O319</f>
        <v>722</v>
      </c>
      <c r="Q319" s="35">
        <f>+'CPT C9 &amp; Bearing Capacity'!K319</f>
        <v>120.27</v>
      </c>
      <c r="R319" s="34">
        <f>+'CPT C9 &amp; Bearing Capacity'!L319</f>
        <v>17.245979999999999</v>
      </c>
      <c r="S319" s="35">
        <f>+'CPT C9 &amp; Bearing Capacity'!M319</f>
        <v>103.02401999999999</v>
      </c>
      <c r="T319" s="34">
        <f t="shared" si="57"/>
        <v>14.842520062844445</v>
      </c>
      <c r="U319" s="36">
        <f t="shared" si="58"/>
        <v>6493.3000868035906</v>
      </c>
      <c r="V319" s="33">
        <f t="shared" si="59"/>
        <v>3008.65</v>
      </c>
      <c r="W319" s="37">
        <f t="shared" si="51"/>
        <v>2.4796674339258196E-2</v>
      </c>
      <c r="X319" s="37">
        <f t="shared" si="52"/>
        <v>5.3516443467849562E-2</v>
      </c>
    </row>
    <row r="320" spans="5:24" x14ac:dyDescent="0.2">
      <c r="E320" s="28"/>
      <c r="F320" s="28">
        <f>+'CPT C9 &amp; Bearing Capacity'!I320</f>
        <v>6.35</v>
      </c>
      <c r="G320" s="29">
        <f>'CPT C9 &amp; Bearing Capacity'!H320</f>
        <v>2.0000000000000462E-2</v>
      </c>
      <c r="H320" s="29">
        <f t="shared" si="48"/>
        <v>5.8927999999999994</v>
      </c>
      <c r="I320" s="31">
        <f t="shared" si="49"/>
        <v>1.6095699878187211</v>
      </c>
      <c r="J320" s="31">
        <f t="shared" si="53"/>
        <v>1.532022665771072</v>
      </c>
      <c r="K320" s="31">
        <f t="shared" si="54"/>
        <v>-7.7469622483999648E-2</v>
      </c>
      <c r="L320" s="32">
        <f t="shared" si="55"/>
        <v>4.9343425970428081E-2</v>
      </c>
      <c r="M320" s="32">
        <f t="shared" si="56"/>
        <v>2.8753830365989219E-2</v>
      </c>
      <c r="N320" s="33">
        <f t="shared" si="50"/>
        <v>8.0233436520230832</v>
      </c>
      <c r="O320" s="59">
        <f>+'CPT C9 &amp; Bearing Capacity'!N320</f>
        <v>625</v>
      </c>
      <c r="P320" s="59">
        <f>+'CPT C9 &amp; Bearing Capacity'!O320</f>
        <v>654.4</v>
      </c>
      <c r="Q320" s="35">
        <f>+'CPT C9 &amp; Bearing Capacity'!K320</f>
        <v>120.64999999999999</v>
      </c>
      <c r="R320" s="34">
        <f>+'CPT C9 &amp; Bearing Capacity'!L320</f>
        <v>17.442179999999997</v>
      </c>
      <c r="S320" s="35">
        <f>+'CPT C9 &amp; Bearing Capacity'!M320</f>
        <v>103.20782</v>
      </c>
      <c r="T320" s="34">
        <f t="shared" si="57"/>
        <v>14.202406466389645</v>
      </c>
      <c r="U320" s="36">
        <f t="shared" si="58"/>
        <v>6016.7500305727044</v>
      </c>
      <c r="V320" s="33">
        <f t="shared" si="59"/>
        <v>2668.75</v>
      </c>
      <c r="W320" s="37">
        <f t="shared" si="51"/>
        <v>2.6670024884711943E-2</v>
      </c>
      <c r="X320" s="37">
        <f t="shared" si="52"/>
        <v>6.0128102310244638E-2</v>
      </c>
    </row>
    <row r="321" spans="5:24" x14ac:dyDescent="0.2">
      <c r="E321" s="28"/>
      <c r="F321" s="28">
        <f>+'CPT C9 &amp; Bearing Capacity'!I321</f>
        <v>6.37</v>
      </c>
      <c r="G321" s="29">
        <f>'CPT C9 &amp; Bearing Capacity'!H321</f>
        <v>1.9999999999999574E-2</v>
      </c>
      <c r="H321" s="29">
        <f t="shared" si="48"/>
        <v>5.9127999999999998</v>
      </c>
      <c r="I321" s="31">
        <f t="shared" si="49"/>
        <v>1.6094389669558542</v>
      </c>
      <c r="J321" s="31">
        <f t="shared" si="53"/>
        <v>1.5321536866339389</v>
      </c>
      <c r="K321" s="31">
        <f t="shared" si="54"/>
        <v>-7.720836561210867E-2</v>
      </c>
      <c r="L321" s="32">
        <f t="shared" si="55"/>
        <v>4.917685485337802E-2</v>
      </c>
      <c r="M321" s="32">
        <f t="shared" si="56"/>
        <v>2.8622372141376751E-2</v>
      </c>
      <c r="N321" s="33">
        <f t="shared" si="50"/>
        <v>7.996258842075048</v>
      </c>
      <c r="O321" s="59">
        <f>+'CPT C9 &amp; Bearing Capacity'!N321</f>
        <v>548.99999999999989</v>
      </c>
      <c r="P321" s="59">
        <f>+'CPT C9 &amp; Bearing Capacity'!O321</f>
        <v>576</v>
      </c>
      <c r="Q321" s="35">
        <f>+'CPT C9 &amp; Bearing Capacity'!K321</f>
        <v>121.03</v>
      </c>
      <c r="R321" s="34">
        <f>+'CPT C9 &amp; Bearing Capacity'!L321</f>
        <v>17.638380000000002</v>
      </c>
      <c r="S321" s="35">
        <f>+'CPT C9 &amp; Bearing Capacity'!M321</f>
        <v>103.39162</v>
      </c>
      <c r="T321" s="34">
        <f t="shared" si="57"/>
        <v>13.305001183304451</v>
      </c>
      <c r="U321" s="36">
        <f t="shared" si="58"/>
        <v>5367.6579824388718</v>
      </c>
      <c r="V321" s="33">
        <f t="shared" si="59"/>
        <v>2274.8500000000004</v>
      </c>
      <c r="W321" s="37">
        <f t="shared" si="51"/>
        <v>2.9794218887402593E-2</v>
      </c>
      <c r="X321" s="37">
        <f t="shared" si="52"/>
        <v>7.0301416287446433E-2</v>
      </c>
    </row>
    <row r="322" spans="5:24" x14ac:dyDescent="0.2">
      <c r="E322" s="28"/>
      <c r="F322" s="28">
        <f>+'CPT C9 &amp; Bearing Capacity'!I322</f>
        <v>6.3900000000000006</v>
      </c>
      <c r="G322" s="29">
        <f>'CPT C9 &amp; Bearing Capacity'!H322</f>
        <v>2.0000000000000462E-2</v>
      </c>
      <c r="H322" s="29">
        <f t="shared" si="48"/>
        <v>5.9328000000000003</v>
      </c>
      <c r="I322" s="31">
        <f t="shared" si="49"/>
        <v>1.6093088281451016</v>
      </c>
      <c r="J322" s="31">
        <f t="shared" si="53"/>
        <v>1.5322838254446915</v>
      </c>
      <c r="K322" s="31">
        <f t="shared" si="54"/>
        <v>-7.694886231248986E-2</v>
      </c>
      <c r="L322" s="32">
        <f t="shared" si="55"/>
        <v>4.9011403447534518E-2</v>
      </c>
      <c r="M322" s="32">
        <f t="shared" si="56"/>
        <v>2.8491943613045634E-2</v>
      </c>
      <c r="N322" s="33">
        <f t="shared" si="50"/>
        <v>7.9693560994971753</v>
      </c>
      <c r="O322" s="59">
        <f>+'CPT C9 &amp; Bearing Capacity'!N322</f>
        <v>463.99999999999994</v>
      </c>
      <c r="P322" s="59">
        <f>+'CPT C9 &amp; Bearing Capacity'!O322</f>
        <v>491</v>
      </c>
      <c r="Q322" s="35">
        <f>+'CPT C9 &amp; Bearing Capacity'!K322</f>
        <v>121.41000000000001</v>
      </c>
      <c r="R322" s="34">
        <f>+'CPT C9 &amp; Bearing Capacity'!L322</f>
        <v>17.834580000000006</v>
      </c>
      <c r="S322" s="35">
        <f>+'CPT C9 &amp; Bearing Capacity'!M322</f>
        <v>103.57542000000001</v>
      </c>
      <c r="T322" s="34">
        <f t="shared" si="57"/>
        <v>12.226295688737608</v>
      </c>
      <c r="U322" s="36">
        <f t="shared" si="58"/>
        <v>4621.90232102341</v>
      </c>
      <c r="V322" s="33">
        <f t="shared" si="59"/>
        <v>1847.9499999999998</v>
      </c>
      <c r="W322" s="37">
        <f t="shared" si="51"/>
        <v>3.4485177513369582E-2</v>
      </c>
      <c r="X322" s="37">
        <f t="shared" si="52"/>
        <v>8.6250776260151624E-2</v>
      </c>
    </row>
    <row r="323" spans="5:24" x14ac:dyDescent="0.2">
      <c r="E323" s="28"/>
      <c r="F323" s="28">
        <f>+'CPT C9 &amp; Bearing Capacity'!I323</f>
        <v>6.41</v>
      </c>
      <c r="G323" s="29">
        <f>'CPT C9 &amp; Bearing Capacity'!H323</f>
        <v>1.9999999999999574E-2</v>
      </c>
      <c r="H323" s="29">
        <f t="shared" ref="H323:H386" si="60">IF(F323&lt;$B$4,0,F323-$B$4)</f>
        <v>5.9527999999999999</v>
      </c>
      <c r="I323" s="31">
        <f t="shared" ref="I323:I386" si="61">IF($D$2&lt;$B$2/2, PI()+ATAN(H323/($D$2-$B$2/2)),ATAN(H323/($D$2-$B$2/2)))</f>
        <v>1.6091795625135479</v>
      </c>
      <c r="J323" s="31">
        <f t="shared" si="53"/>
        <v>1.5324130910762452</v>
      </c>
      <c r="K323" s="31">
        <f t="shared" si="54"/>
        <v>-7.669109501533046E-2</v>
      </c>
      <c r="L323" s="32">
        <f t="shared" si="55"/>
        <v>4.8847060511579138E-2</v>
      </c>
      <c r="M323" s="32">
        <f t="shared" si="56"/>
        <v>2.8362533395632328E-2</v>
      </c>
      <c r="N323" s="33">
        <f t="shared" ref="N323:N386" si="62">+$D$4*L323</f>
        <v>7.942633596427715</v>
      </c>
      <c r="O323" s="59">
        <f>+'CPT C9 &amp; Bearing Capacity'!N323</f>
        <v>388.49999999999994</v>
      </c>
      <c r="P323" s="59">
        <f>+'CPT C9 &amp; Bearing Capacity'!O323</f>
        <v>419.1</v>
      </c>
      <c r="Q323" s="35">
        <f>+'CPT C9 &amp; Bearing Capacity'!K323</f>
        <v>121.79</v>
      </c>
      <c r="R323" s="34">
        <f>+'CPT C9 &amp; Bearing Capacity'!L323</f>
        <v>18.03078</v>
      </c>
      <c r="S323" s="35">
        <f>+'CPT C9 &amp; Bearing Capacity'!M323</f>
        <v>103.75922</v>
      </c>
      <c r="T323" s="34">
        <f t="shared" si="57"/>
        <v>11.182500269591019</v>
      </c>
      <c r="U323" s="36">
        <f t="shared" si="58"/>
        <v>3940.2363310673163</v>
      </c>
      <c r="V323" s="33">
        <f t="shared" si="59"/>
        <v>1486.55</v>
      </c>
      <c r="W323" s="37">
        <f t="shared" ref="W323:W386" si="63">IF(F323&lt;$B$4,0,N323/U323*G323*1000)</f>
        <v>4.0315518811918957E-2</v>
      </c>
      <c r="X323" s="37">
        <f t="shared" ref="X323:X386" si="64">IF(F323&lt;$B$4,0,N323/V323*G323*1000)</f>
        <v>0.10685995891732597</v>
      </c>
    </row>
    <row r="324" spans="5:24" x14ac:dyDescent="0.2">
      <c r="E324" s="28"/>
      <c r="F324" s="28">
        <f>+'CPT C9 &amp; Bearing Capacity'!I324</f>
        <v>6.43</v>
      </c>
      <c r="G324" s="29">
        <f>'CPT C9 &amp; Bearing Capacity'!H324</f>
        <v>2.0000000000000462E-2</v>
      </c>
      <c r="H324" s="29">
        <f t="shared" si="60"/>
        <v>5.9727999999999994</v>
      </c>
      <c r="I324" s="31">
        <f t="shared" si="61"/>
        <v>1.6090511613068306</v>
      </c>
      <c r="J324" s="31">
        <f t="shared" ref="J324:J387" si="65">ATAN(H324/($D$2+$B$2/2))</f>
        <v>1.5325414922829625</v>
      </c>
      <c r="K324" s="31">
        <f t="shared" ref="K324:K387" si="66">$B$2*H324*($D$2^2-H324^2-$B$2^2/4)/(($D$2^2+H324^2-$B$2^2/4)^2+$B$2^2*H324^2)</f>
        <v>-7.6435046384405514E-2</v>
      </c>
      <c r="L324" s="32">
        <f t="shared" ref="L324:L387" si="67">1/PI()*(I324-J324-K324)</f>
        <v>4.8683814954019806E-2</v>
      </c>
      <c r="M324" s="32">
        <f t="shared" ref="M324:M387" si="68">IF(H324=0,1,1-(1/(1+($B$2/2/H324)^1.38))^2.6)</f>
        <v>2.8234130265979762E-2</v>
      </c>
      <c r="N324" s="33">
        <f t="shared" si="62"/>
        <v>7.9160895293669968</v>
      </c>
      <c r="O324" s="59">
        <f>+'CPT C9 &amp; Bearing Capacity'!N324</f>
        <v>435.5</v>
      </c>
      <c r="P324" s="59">
        <f>+'CPT C9 &amp; Bearing Capacity'!O324</f>
        <v>471.5</v>
      </c>
      <c r="Q324" s="35">
        <f>+'CPT C9 &amp; Bearing Capacity'!K324</f>
        <v>122.16999999999999</v>
      </c>
      <c r="R324" s="34">
        <f>+'CPT C9 &amp; Bearing Capacity'!L324</f>
        <v>18.226979999999998</v>
      </c>
      <c r="S324" s="35">
        <f>+'CPT C9 &amp; Bearing Capacity'!M324</f>
        <v>103.94301999999999</v>
      </c>
      <c r="T324" s="34">
        <f t="shared" ref="T324:T387" si="69">100*SQRT(O324/(305*SQRT(100*S324)))</f>
        <v>11.83437501337316</v>
      </c>
      <c r="U324" s="36">
        <f t="shared" ref="U324:U387" si="70">+O324*10^(1.09-0.0075*T324)</f>
        <v>4367.4741858262469</v>
      </c>
      <c r="V324" s="33">
        <f t="shared" ref="V324:V387" si="71">5*(P324-Q324)</f>
        <v>1746.65</v>
      </c>
      <c r="W324" s="37">
        <f t="shared" si="63"/>
        <v>3.6250194929862416E-2</v>
      </c>
      <c r="X324" s="37">
        <f t="shared" si="64"/>
        <v>9.0643111434656962E-2</v>
      </c>
    </row>
    <row r="325" spans="5:24" x14ac:dyDescent="0.2">
      <c r="E325" s="28"/>
      <c r="F325" s="28">
        <f>+'CPT C9 &amp; Bearing Capacity'!I325</f>
        <v>6.45</v>
      </c>
      <c r="G325" s="29">
        <f>'CPT C9 &amp; Bearing Capacity'!H325</f>
        <v>1.9999999999999574E-2</v>
      </c>
      <c r="H325" s="29">
        <f t="shared" si="60"/>
        <v>5.9927999999999999</v>
      </c>
      <c r="I325" s="31">
        <f t="shared" si="61"/>
        <v>1.6089236158871669</v>
      </c>
      <c r="J325" s="31">
        <f t="shared" si="65"/>
        <v>1.5326690377026262</v>
      </c>
      <c r="K325" s="31">
        <f t="shared" si="66"/>
        <v>-7.6180699313214653E-2</v>
      </c>
      <c r="L325" s="32">
        <f t="shared" si="67"/>
        <v>4.8521655830705064E-2</v>
      </c>
      <c r="M325" s="32">
        <f t="shared" si="68"/>
        <v>2.8106723160315261E-2</v>
      </c>
      <c r="N325" s="33">
        <f t="shared" si="62"/>
        <v>7.8897221187732391</v>
      </c>
      <c r="O325" s="59">
        <f>+'CPT C9 &amp; Bearing Capacity'!N325</f>
        <v>681.5</v>
      </c>
      <c r="P325" s="59">
        <f>+'CPT C9 &amp; Bearing Capacity'!O325</f>
        <v>719.7</v>
      </c>
      <c r="Q325" s="35">
        <f>+'CPT C9 &amp; Bearing Capacity'!K325</f>
        <v>122.55</v>
      </c>
      <c r="R325" s="34">
        <f>+'CPT C9 &amp; Bearing Capacity'!L325</f>
        <v>18.423180000000002</v>
      </c>
      <c r="S325" s="35">
        <f>+'CPT C9 &amp; Bearing Capacity'!M325</f>
        <v>104.12682</v>
      </c>
      <c r="T325" s="34">
        <f t="shared" si="69"/>
        <v>14.797636645798542</v>
      </c>
      <c r="U325" s="36">
        <f t="shared" si="70"/>
        <v>6493.5708789443088</v>
      </c>
      <c r="V325" s="33">
        <f t="shared" si="71"/>
        <v>2985.7500000000005</v>
      </c>
      <c r="W325" s="37">
        <f t="shared" si="63"/>
        <v>2.4300103181612583E-2</v>
      </c>
      <c r="X325" s="37">
        <f t="shared" si="64"/>
        <v>5.284918106856281E-2</v>
      </c>
    </row>
    <row r="326" spans="5:24" x14ac:dyDescent="0.2">
      <c r="E326" s="28"/>
      <c r="F326" s="28">
        <f>+'CPT C9 &amp; Bearing Capacity'!I326</f>
        <v>6.4700000000000006</v>
      </c>
      <c r="G326" s="29">
        <f>'CPT C9 &amp; Bearing Capacity'!H326</f>
        <v>2.0000000000000462E-2</v>
      </c>
      <c r="H326" s="29">
        <f t="shared" si="60"/>
        <v>6.0128000000000004</v>
      </c>
      <c r="I326" s="31">
        <f t="shared" si="61"/>
        <v>1.608796917731421</v>
      </c>
      <c r="J326" s="31">
        <f t="shared" si="65"/>
        <v>1.5327957358583721</v>
      </c>
      <c r="K326" s="31">
        <f t="shared" si="66"/>
        <v>-7.5928036921195249E-2</v>
      </c>
      <c r="L326" s="32">
        <f t="shared" si="67"/>
        <v>4.8360572342388074E-2</v>
      </c>
      <c r="M326" s="32">
        <f t="shared" si="68"/>
        <v>2.7980301171484201E-2</v>
      </c>
      <c r="N326" s="33">
        <f t="shared" si="62"/>
        <v>7.8635296086664539</v>
      </c>
      <c r="O326" s="59">
        <f>+'CPT C9 &amp; Bearing Capacity'!N326</f>
        <v>833.49999999999989</v>
      </c>
      <c r="P326" s="59">
        <f>+'CPT C9 &amp; Bearing Capacity'!O326</f>
        <v>867.7</v>
      </c>
      <c r="Q326" s="35">
        <f>+'CPT C9 &amp; Bearing Capacity'!K326</f>
        <v>122.93</v>
      </c>
      <c r="R326" s="34">
        <f>+'CPT C9 &amp; Bearing Capacity'!L326</f>
        <v>18.619380000000007</v>
      </c>
      <c r="S326" s="35">
        <f>+'CPT C9 &amp; Bearing Capacity'!M326</f>
        <v>104.31062</v>
      </c>
      <c r="T326" s="34">
        <f t="shared" si="69"/>
        <v>16.357643944967354</v>
      </c>
      <c r="U326" s="36">
        <f t="shared" si="70"/>
        <v>7730.7792904642247</v>
      </c>
      <c r="V326" s="33">
        <f t="shared" si="71"/>
        <v>3723.85</v>
      </c>
      <c r="W326" s="37">
        <f t="shared" si="63"/>
        <v>2.0343433212137243E-2</v>
      </c>
      <c r="X326" s="37">
        <f t="shared" si="64"/>
        <v>4.2233331679131195E-2</v>
      </c>
    </row>
    <row r="327" spans="5:24" x14ac:dyDescent="0.2">
      <c r="E327" s="28"/>
      <c r="F327" s="28">
        <f>+'CPT C9 &amp; Bearing Capacity'!I327</f>
        <v>6.49</v>
      </c>
      <c r="G327" s="29">
        <f>'CPT C9 &amp; Bearing Capacity'!H327</f>
        <v>1.9999999999999574E-2</v>
      </c>
      <c r="H327" s="29">
        <f t="shared" si="60"/>
        <v>6.0327999999999999</v>
      </c>
      <c r="I327" s="31">
        <f t="shared" si="61"/>
        <v>1.6086710584292092</v>
      </c>
      <c r="J327" s="31">
        <f t="shared" si="65"/>
        <v>1.5329215951605839</v>
      </c>
      <c r="K327" s="31">
        <f t="shared" si="66"/>
        <v>-7.5677042550010079E-2</v>
      </c>
      <c r="L327" s="32">
        <f t="shared" si="67"/>
        <v>4.8200553832338941E-2</v>
      </c>
      <c r="M327" s="32">
        <f t="shared" si="68"/>
        <v>2.7854853546240732E-2</v>
      </c>
      <c r="N327" s="33">
        <f t="shared" si="62"/>
        <v>7.8375102662402032</v>
      </c>
      <c r="O327" s="59">
        <f>+'CPT C9 &amp; Bearing Capacity'!N327</f>
        <v>786.5</v>
      </c>
      <c r="P327" s="59">
        <f>+'CPT C9 &amp; Bearing Capacity'!O327</f>
        <v>815.90000000000009</v>
      </c>
      <c r="Q327" s="35">
        <f>+'CPT C9 &amp; Bearing Capacity'!K327</f>
        <v>123.31</v>
      </c>
      <c r="R327" s="34">
        <f>+'CPT C9 &amp; Bearing Capacity'!L327</f>
        <v>18.815580000000004</v>
      </c>
      <c r="S327" s="35">
        <f>+'CPT C9 &amp; Bearing Capacity'!M327</f>
        <v>104.49441999999999</v>
      </c>
      <c r="T327" s="34">
        <f t="shared" si="69"/>
        <v>15.882767146936652</v>
      </c>
      <c r="U327" s="36">
        <f t="shared" si="70"/>
        <v>7354.920340751044</v>
      </c>
      <c r="V327" s="33">
        <f t="shared" si="71"/>
        <v>3462.9500000000007</v>
      </c>
      <c r="W327" s="37">
        <f t="shared" si="63"/>
        <v>2.1312291372661454E-2</v>
      </c>
      <c r="X327" s="37">
        <f t="shared" si="64"/>
        <v>4.5264934614938329E-2</v>
      </c>
    </row>
    <row r="328" spans="5:24" x14ac:dyDescent="0.2">
      <c r="E328" s="28"/>
      <c r="F328" s="28">
        <f>+'CPT C9 &amp; Bearing Capacity'!I328</f>
        <v>6.51</v>
      </c>
      <c r="G328" s="29">
        <f>'CPT C9 &amp; Bearing Capacity'!H328</f>
        <v>1.9999999999999574E-2</v>
      </c>
      <c r="H328" s="29">
        <f t="shared" si="60"/>
        <v>6.0527999999999995</v>
      </c>
      <c r="I328" s="31">
        <f t="shared" si="61"/>
        <v>1.6085460296810423</v>
      </c>
      <c r="J328" s="31">
        <f t="shared" si="65"/>
        <v>1.5330466239087508</v>
      </c>
      <c r="K328" s="31">
        <f t="shared" si="66"/>
        <v>-7.5427699759907735E-2</v>
      </c>
      <c r="L328" s="32">
        <f t="shared" si="67"/>
        <v>4.8041589784003316E-2</v>
      </c>
      <c r="M328" s="32">
        <f t="shared" si="68"/>
        <v>2.7730369682596567E-2</v>
      </c>
      <c r="N328" s="33">
        <f t="shared" si="62"/>
        <v>7.8116623814808861</v>
      </c>
      <c r="O328" s="59">
        <f>+'CPT C9 &amp; Bearing Capacity'!N328</f>
        <v>663</v>
      </c>
      <c r="P328" s="59">
        <f>+'CPT C9 &amp; Bearing Capacity'!O328</f>
        <v>692</v>
      </c>
      <c r="Q328" s="35">
        <f>+'CPT C9 &amp; Bearing Capacity'!K328</f>
        <v>123.69</v>
      </c>
      <c r="R328" s="34">
        <f>+'CPT C9 &amp; Bearing Capacity'!L328</f>
        <v>19.011779999999998</v>
      </c>
      <c r="S328" s="35">
        <f>+'CPT C9 &amp; Bearing Capacity'!M328</f>
        <v>104.67822</v>
      </c>
      <c r="T328" s="34">
        <f t="shared" si="69"/>
        <v>14.576147763989432</v>
      </c>
      <c r="U328" s="36">
        <f t="shared" si="70"/>
        <v>6341.5061822177522</v>
      </c>
      <c r="V328" s="33">
        <f t="shared" si="71"/>
        <v>2841.5499999999997</v>
      </c>
      <c r="W328" s="37">
        <f t="shared" si="63"/>
        <v>2.4636615204714111E-2</v>
      </c>
      <c r="X328" s="37">
        <f t="shared" si="64"/>
        <v>5.4981699294263491E-2</v>
      </c>
    </row>
    <row r="329" spans="5:24" x14ac:dyDescent="0.2">
      <c r="E329" s="28"/>
      <c r="F329" s="28">
        <f>+'CPT C9 &amp; Bearing Capacity'!I329</f>
        <v>6.5299999999999994</v>
      </c>
      <c r="G329" s="29">
        <f>'CPT C9 &amp; Bearing Capacity'!H329</f>
        <v>2.0000000000000462E-2</v>
      </c>
      <c r="H329" s="29">
        <f t="shared" si="60"/>
        <v>6.0727999999999991</v>
      </c>
      <c r="I329" s="31">
        <f t="shared" si="61"/>
        <v>1.6084218232965046</v>
      </c>
      <c r="J329" s="31">
        <f t="shared" si="65"/>
        <v>1.5331708302932885</v>
      </c>
      <c r="K329" s="31">
        <f t="shared" si="66"/>
        <v>-7.5179992326154493E-2</v>
      </c>
      <c r="L329" s="32">
        <f t="shared" si="67"/>
        <v>4.7883669818707453E-2</v>
      </c>
      <c r="M329" s="32">
        <f t="shared" si="68"/>
        <v>2.760683912722095E-2</v>
      </c>
      <c r="N329" s="33">
        <f t="shared" si="62"/>
        <v>7.7859842667945722</v>
      </c>
      <c r="O329" s="59">
        <f>+'CPT C9 &amp; Bearing Capacity'!N329</f>
        <v>511.49999999999994</v>
      </c>
      <c r="P329" s="59">
        <f>+'CPT C9 &amp; Bearing Capacity'!O329</f>
        <v>542.09999999999991</v>
      </c>
      <c r="Q329" s="35">
        <f>+'CPT C9 &amp; Bearing Capacity'!K329</f>
        <v>124.07</v>
      </c>
      <c r="R329" s="34">
        <f>+'CPT C9 &amp; Bearing Capacity'!L329</f>
        <v>19.207979999999996</v>
      </c>
      <c r="S329" s="35">
        <f>+'CPT C9 &amp; Bearing Capacity'!M329</f>
        <v>104.86202</v>
      </c>
      <c r="T329" s="34">
        <f t="shared" si="69"/>
        <v>12.797299808338614</v>
      </c>
      <c r="U329" s="36">
        <f t="shared" si="70"/>
        <v>5045.054817744538</v>
      </c>
      <c r="V329" s="33">
        <f t="shared" si="71"/>
        <v>2090.1499999999996</v>
      </c>
      <c r="W329" s="37">
        <f t="shared" si="63"/>
        <v>3.0865806410704511E-2</v>
      </c>
      <c r="X329" s="37">
        <f t="shared" si="64"/>
        <v>7.4501679466016824E-2</v>
      </c>
    </row>
    <row r="330" spans="5:24" x14ac:dyDescent="0.2">
      <c r="E330" s="28"/>
      <c r="F330" s="28">
        <f>+'CPT C9 &amp; Bearing Capacity'!I330</f>
        <v>6.55</v>
      </c>
      <c r="G330" s="29">
        <f>'CPT C9 &amp; Bearing Capacity'!H330</f>
        <v>1.9999999999999574E-2</v>
      </c>
      <c r="H330" s="29">
        <f t="shared" si="60"/>
        <v>6.0927999999999995</v>
      </c>
      <c r="I330" s="31">
        <f t="shared" si="61"/>
        <v>1.6082984311924691</v>
      </c>
      <c r="J330" s="31">
        <f t="shared" si="65"/>
        <v>1.533294222397324</v>
      </c>
      <c r="K330" s="31">
        <f t="shared" si="66"/>
        <v>-7.4933904235535337E-2</v>
      </c>
      <c r="L330" s="32">
        <f t="shared" si="67"/>
        <v>4.7726783693408208E-2</v>
      </c>
      <c r="M330" s="32">
        <f t="shared" si="68"/>
        <v>2.7484251572891916E-2</v>
      </c>
      <c r="N330" s="33">
        <f t="shared" si="62"/>
        <v>7.7604742566411513</v>
      </c>
      <c r="O330" s="59">
        <f>+'CPT C9 &amp; Bearing Capacity'!N330</f>
        <v>407.5</v>
      </c>
      <c r="P330" s="59">
        <f>+'CPT C9 &amp; Bearing Capacity'!O330</f>
        <v>440.9</v>
      </c>
      <c r="Q330" s="35">
        <f>+'CPT C9 &amp; Bearing Capacity'!K330</f>
        <v>124.45</v>
      </c>
      <c r="R330" s="34">
        <f>+'CPT C9 &amp; Bearing Capacity'!L330</f>
        <v>19.40418</v>
      </c>
      <c r="S330" s="35">
        <f>+'CPT C9 &amp; Bearing Capacity'!M330</f>
        <v>105.04582000000001</v>
      </c>
      <c r="T330" s="34">
        <f t="shared" si="69"/>
        <v>11.417451960626689</v>
      </c>
      <c r="U330" s="36">
        <f t="shared" si="70"/>
        <v>4116.2024173305717</v>
      </c>
      <c r="V330" s="33">
        <f t="shared" si="71"/>
        <v>1582.25</v>
      </c>
      <c r="W330" s="37">
        <f t="shared" si="63"/>
        <v>3.7706961270742301E-2</v>
      </c>
      <c r="X330" s="37">
        <f t="shared" si="64"/>
        <v>9.8094160298827449E-2</v>
      </c>
    </row>
    <row r="331" spans="5:24" x14ac:dyDescent="0.2">
      <c r="E331" s="28"/>
      <c r="F331" s="28">
        <f>+'CPT C9 &amp; Bearing Capacity'!I331</f>
        <v>6.57</v>
      </c>
      <c r="G331" s="29">
        <f>'CPT C9 &amp; Bearing Capacity'!H331</f>
        <v>2.0000000000000462E-2</v>
      </c>
      <c r="H331" s="29">
        <f t="shared" si="60"/>
        <v>6.1128</v>
      </c>
      <c r="I331" s="31">
        <f t="shared" si="61"/>
        <v>1.6081758453913473</v>
      </c>
      <c r="J331" s="31">
        <f t="shared" si="65"/>
        <v>1.5334168081984458</v>
      </c>
      <c r="K331" s="31">
        <f t="shared" si="66"/>
        <v>-7.4689419682923419E-2</v>
      </c>
      <c r="L331" s="32">
        <f t="shared" si="67"/>
        <v>4.7570921298486966E-2</v>
      </c>
      <c r="M331" s="32">
        <f t="shared" si="68"/>
        <v>2.7362596856003951E-2</v>
      </c>
      <c r="N331" s="33">
        <f t="shared" si="62"/>
        <v>7.7351307071756175</v>
      </c>
      <c r="O331" s="59">
        <f>+'CPT C9 &amp; Bearing Capacity'!N331</f>
        <v>340.99999999999994</v>
      </c>
      <c r="P331" s="59">
        <f>+'CPT C9 &amp; Bearing Capacity'!O331</f>
        <v>376.4</v>
      </c>
      <c r="Q331" s="35">
        <f>+'CPT C9 &amp; Bearing Capacity'!K331</f>
        <v>124.83000000000001</v>
      </c>
      <c r="R331" s="34">
        <f>+'CPT C9 &amp; Bearing Capacity'!L331</f>
        <v>19.600380000000005</v>
      </c>
      <c r="S331" s="35">
        <f>+'CPT C9 &amp; Bearing Capacity'!M331</f>
        <v>105.22962000000001</v>
      </c>
      <c r="T331" s="34">
        <f t="shared" si="69"/>
        <v>10.439814195465868</v>
      </c>
      <c r="U331" s="36">
        <f t="shared" si="70"/>
        <v>3503.1261151699159</v>
      </c>
      <c r="V331" s="33">
        <f t="shared" si="71"/>
        <v>1257.8499999999999</v>
      </c>
      <c r="W331" s="37">
        <f t="shared" si="63"/>
        <v>4.4161303092569999E-2</v>
      </c>
      <c r="X331" s="37">
        <f t="shared" si="64"/>
        <v>0.12298971589896725</v>
      </c>
    </row>
    <row r="332" spans="5:24" x14ac:dyDescent="0.2">
      <c r="E332" s="28"/>
      <c r="F332" s="28">
        <f>+'CPT C9 &amp; Bearing Capacity'!I332</f>
        <v>6.59</v>
      </c>
      <c r="G332" s="29">
        <f>'CPT C9 &amp; Bearing Capacity'!H332</f>
        <v>1.9999999999999574E-2</v>
      </c>
      <c r="H332" s="29">
        <f t="shared" si="60"/>
        <v>6.1327999999999996</v>
      </c>
      <c r="I332" s="31">
        <f t="shared" si="61"/>
        <v>1.6080540580193723</v>
      </c>
      <c r="J332" s="31">
        <f t="shared" si="65"/>
        <v>1.5335385955704208</v>
      </c>
      <c r="K332" s="31">
        <f t="shared" si="66"/>
        <v>-7.4446523067915701E-2</v>
      </c>
      <c r="L332" s="32">
        <f t="shared" si="67"/>
        <v>4.7416072655585471E-2</v>
      </c>
      <c r="M332" s="32">
        <f t="shared" si="68"/>
        <v>2.7241864954122397E-2</v>
      </c>
      <c r="N332" s="33">
        <f t="shared" si="62"/>
        <v>7.709951995896172</v>
      </c>
      <c r="O332" s="59">
        <f>+'CPT C9 &amp; Bearing Capacity'!N332</f>
        <v>331.5</v>
      </c>
      <c r="P332" s="59">
        <f>+'CPT C9 &amp; Bearing Capacity'!O332</f>
        <v>369.5</v>
      </c>
      <c r="Q332" s="35">
        <f>+'CPT C9 &amp; Bearing Capacity'!K332</f>
        <v>125.21</v>
      </c>
      <c r="R332" s="34">
        <f>+'CPT C9 &amp; Bearing Capacity'!L332</f>
        <v>19.796579999999999</v>
      </c>
      <c r="S332" s="35">
        <f>+'CPT C9 &amp; Bearing Capacity'!M332</f>
        <v>105.41342</v>
      </c>
      <c r="T332" s="34">
        <f t="shared" si="69"/>
        <v>10.288874521127319</v>
      </c>
      <c r="U332" s="36">
        <f t="shared" si="70"/>
        <v>3414.4202531259052</v>
      </c>
      <c r="V332" s="33">
        <f t="shared" si="71"/>
        <v>1221.45</v>
      </c>
      <c r="W332" s="37">
        <f t="shared" si="63"/>
        <v>4.5161119161225324E-2</v>
      </c>
      <c r="X332" s="37">
        <f t="shared" si="64"/>
        <v>0.12624261322028746</v>
      </c>
    </row>
    <row r="333" spans="5:24" x14ac:dyDescent="0.2">
      <c r="E333" s="28"/>
      <c r="F333" s="28">
        <f>+'CPT C9 &amp; Bearing Capacity'!I333</f>
        <v>6.6099999999999994</v>
      </c>
      <c r="G333" s="29">
        <f>'CPT C9 &amp; Bearing Capacity'!H333</f>
        <v>2.0000000000000462E-2</v>
      </c>
      <c r="H333" s="29">
        <f t="shared" si="60"/>
        <v>6.1527999999999992</v>
      </c>
      <c r="I333" s="31">
        <f t="shared" si="61"/>
        <v>1.6079330613049179</v>
      </c>
      <c r="J333" s="31">
        <f t="shared" si="65"/>
        <v>1.5336595922848753</v>
      </c>
      <c r="K333" s="31">
        <f t="shared" si="66"/>
        <v>-7.4205198991533619E-2</v>
      </c>
      <c r="L333" s="32">
        <f t="shared" si="67"/>
        <v>4.726222791548567E-2</v>
      </c>
      <c r="M333" s="32">
        <f t="shared" si="68"/>
        <v>2.7122045983586918E-2</v>
      </c>
      <c r="N333" s="33">
        <f t="shared" si="62"/>
        <v>7.6849365212994822</v>
      </c>
      <c r="O333" s="59">
        <f>+'CPT C9 &amp; Bearing Capacity'!N333</f>
        <v>369.50000000000006</v>
      </c>
      <c r="P333" s="59">
        <f>+'CPT C9 &amp; Bearing Capacity'!O333</f>
        <v>409.1</v>
      </c>
      <c r="Q333" s="35">
        <f>+'CPT C9 &amp; Bearing Capacity'!K333</f>
        <v>125.58999999999999</v>
      </c>
      <c r="R333" s="34">
        <f>+'CPT C9 &amp; Bearing Capacity'!L333</f>
        <v>19.992779999999996</v>
      </c>
      <c r="S333" s="35">
        <f>+'CPT C9 &amp; Bearing Capacity'!M333</f>
        <v>105.59721999999999</v>
      </c>
      <c r="T333" s="34">
        <f t="shared" si="69"/>
        <v>10.857858571195395</v>
      </c>
      <c r="U333" s="36">
        <f t="shared" si="70"/>
        <v>3768.6039887046913</v>
      </c>
      <c r="V333" s="33">
        <f t="shared" si="71"/>
        <v>1417.5500000000002</v>
      </c>
      <c r="W333" s="37">
        <f t="shared" si="63"/>
        <v>4.0783996112794291E-2</v>
      </c>
      <c r="X333" s="37">
        <f t="shared" si="64"/>
        <v>0.10842561491728206</v>
      </c>
    </row>
    <row r="334" spans="5:24" x14ac:dyDescent="0.2">
      <c r="E334" s="28"/>
      <c r="F334" s="28">
        <f>+'CPT C9 &amp; Bearing Capacity'!I334</f>
        <v>6.63</v>
      </c>
      <c r="G334" s="29">
        <f>'CPT C9 &amp; Bearing Capacity'!H334</f>
        <v>1.9999999999999574E-2</v>
      </c>
      <c r="H334" s="29">
        <f t="shared" si="60"/>
        <v>6.1727999999999996</v>
      </c>
      <c r="I334" s="31">
        <f t="shared" si="61"/>
        <v>1.6078128475768461</v>
      </c>
      <c r="J334" s="31">
        <f t="shared" si="65"/>
        <v>1.5337798060129471</v>
      </c>
      <c r="K334" s="31">
        <f t="shared" si="66"/>
        <v>-7.3965432252987268E-2</v>
      </c>
      <c r="L334" s="32">
        <f t="shared" si="67"/>
        <v>4.7109377356027798E-2</v>
      </c>
      <c r="M334" s="32">
        <f t="shared" si="68"/>
        <v>2.7003130197163827E-2</v>
      </c>
      <c r="N334" s="33">
        <f t="shared" si="62"/>
        <v>7.6600827025421578</v>
      </c>
      <c r="O334" s="59">
        <f>+'CPT C9 &amp; Bearing Capacity'!N334</f>
        <v>360</v>
      </c>
      <c r="P334" s="59">
        <f>+'CPT C9 &amp; Bearing Capacity'!O334</f>
        <v>399.6</v>
      </c>
      <c r="Q334" s="35">
        <f>+'CPT C9 &amp; Bearing Capacity'!K334</f>
        <v>125.97</v>
      </c>
      <c r="R334" s="34">
        <f>+'CPT C9 &amp; Bearing Capacity'!L334</f>
        <v>20.188980000000001</v>
      </c>
      <c r="S334" s="35">
        <f>+'CPT C9 &amp; Bearing Capacity'!M334</f>
        <v>105.78102</v>
      </c>
      <c r="T334" s="34">
        <f t="shared" si="69"/>
        <v>10.712711101823654</v>
      </c>
      <c r="U334" s="36">
        <f t="shared" si="70"/>
        <v>3680.9266854067132</v>
      </c>
      <c r="V334" s="33">
        <f t="shared" si="71"/>
        <v>1368.15</v>
      </c>
      <c r="W334" s="37">
        <f t="shared" si="63"/>
        <v>4.1620403540830735E-2</v>
      </c>
      <c r="X334" s="37">
        <f t="shared" si="64"/>
        <v>0.11197723498946743</v>
      </c>
    </row>
    <row r="335" spans="5:24" x14ac:dyDescent="0.2">
      <c r="E335" s="28"/>
      <c r="F335" s="28">
        <f>+'CPT C9 &amp; Bearing Capacity'!I335</f>
        <v>6.65</v>
      </c>
      <c r="G335" s="29">
        <f>'CPT C9 &amp; Bearing Capacity'!H335</f>
        <v>2.0000000000000462E-2</v>
      </c>
      <c r="H335" s="29">
        <f t="shared" si="60"/>
        <v>6.1928000000000001</v>
      </c>
      <c r="I335" s="31">
        <f t="shared" si="61"/>
        <v>1.6076934092628912</v>
      </c>
      <c r="J335" s="31">
        <f t="shared" si="65"/>
        <v>1.5338992443269019</v>
      </c>
      <c r="K335" s="31">
        <f t="shared" si="66"/>
        <v>-7.3727207846501733E-2</v>
      </c>
      <c r="L335" s="32">
        <f t="shared" si="67"/>
        <v>4.6957511380071253E-2</v>
      </c>
      <c r="M335" s="32">
        <f t="shared" si="68"/>
        <v>2.6885107981745149E-2</v>
      </c>
      <c r="N335" s="33">
        <f t="shared" si="62"/>
        <v>7.6353889791091829</v>
      </c>
      <c r="O335" s="59">
        <f>+'CPT C9 &amp; Bearing Capacity'!N335</f>
        <v>312.5</v>
      </c>
      <c r="P335" s="59">
        <f>+'CPT C9 &amp; Bearing Capacity'!O335</f>
        <v>352.3</v>
      </c>
      <c r="Q335" s="35">
        <f>+'CPT C9 &amp; Bearing Capacity'!K335</f>
        <v>126.35000000000001</v>
      </c>
      <c r="R335" s="34">
        <f>+'CPT C9 &amp; Bearing Capacity'!L335</f>
        <v>20.385180000000005</v>
      </c>
      <c r="S335" s="35">
        <f>+'CPT C9 &amp; Bearing Capacity'!M335</f>
        <v>105.96482</v>
      </c>
      <c r="T335" s="34">
        <f t="shared" si="69"/>
        <v>9.9766483547197389</v>
      </c>
      <c r="U335" s="36">
        <f t="shared" si="70"/>
        <v>3236.1240350677344</v>
      </c>
      <c r="V335" s="33">
        <f t="shared" si="71"/>
        <v>1129.75</v>
      </c>
      <c r="W335" s="37">
        <f t="shared" si="63"/>
        <v>4.7188481630306513E-2</v>
      </c>
      <c r="X335" s="37">
        <f t="shared" si="64"/>
        <v>0.1351695327127127</v>
      </c>
    </row>
    <row r="336" spans="5:24" x14ac:dyDescent="0.2">
      <c r="E336" s="28"/>
      <c r="F336" s="28">
        <f>+'CPT C9 &amp; Bearing Capacity'!I336</f>
        <v>6.67</v>
      </c>
      <c r="G336" s="29">
        <f>'CPT C9 &amp; Bearing Capacity'!H336</f>
        <v>1.9999999999999574E-2</v>
      </c>
      <c r="H336" s="29">
        <f t="shared" si="60"/>
        <v>6.2127999999999997</v>
      </c>
      <c r="I336" s="31">
        <f t="shared" si="61"/>
        <v>1.607574738888071</v>
      </c>
      <c r="J336" s="31">
        <f t="shared" si="65"/>
        <v>1.5340179147017221</v>
      </c>
      <c r="K336" s="31">
        <f t="shared" si="66"/>
        <v>-7.3490510958204081E-2</v>
      </c>
      <c r="L336" s="32">
        <f t="shared" si="67"/>
        <v>4.6806620513492388E-2</v>
      </c>
      <c r="M336" s="32">
        <f t="shared" si="68"/>
        <v>2.6767969856093532E-2</v>
      </c>
      <c r="N336" s="33">
        <f t="shared" si="62"/>
        <v>7.6108538104883543</v>
      </c>
      <c r="O336" s="59">
        <f>+'CPT C9 &amp; Bearing Capacity'!N336</f>
        <v>293.5</v>
      </c>
      <c r="P336" s="59">
        <f>+'CPT C9 &amp; Bearing Capacity'!O336</f>
        <v>334.7</v>
      </c>
      <c r="Q336" s="35">
        <f>+'CPT C9 &amp; Bearing Capacity'!K336</f>
        <v>126.73</v>
      </c>
      <c r="R336" s="34">
        <f>+'CPT C9 &amp; Bearing Capacity'!L336</f>
        <v>20.581379999999999</v>
      </c>
      <c r="S336" s="35">
        <f>+'CPT C9 &amp; Bearing Capacity'!M336</f>
        <v>106.14862000000001</v>
      </c>
      <c r="T336" s="34">
        <f t="shared" si="69"/>
        <v>9.6644144275938419</v>
      </c>
      <c r="U336" s="36">
        <f t="shared" si="70"/>
        <v>3055.8004982844145</v>
      </c>
      <c r="V336" s="33">
        <f t="shared" si="71"/>
        <v>1039.8499999999999</v>
      </c>
      <c r="W336" s="37">
        <f t="shared" si="63"/>
        <v>4.9812504545117209E-2</v>
      </c>
      <c r="X336" s="37">
        <f t="shared" si="64"/>
        <v>0.14638368631029847</v>
      </c>
    </row>
    <row r="337" spans="5:24" x14ac:dyDescent="0.2">
      <c r="E337" s="28"/>
      <c r="F337" s="28">
        <f>+'CPT C9 &amp; Bearing Capacity'!I337</f>
        <v>6.6899999999999995</v>
      </c>
      <c r="G337" s="29">
        <f>'CPT C9 &amp; Bearing Capacity'!H337</f>
        <v>2.0000000000000462E-2</v>
      </c>
      <c r="H337" s="29">
        <f t="shared" si="60"/>
        <v>6.2327999999999992</v>
      </c>
      <c r="I337" s="31">
        <f t="shared" si="61"/>
        <v>1.6074568290731313</v>
      </c>
      <c r="J337" s="31">
        <f t="shared" si="65"/>
        <v>1.5341358245166619</v>
      </c>
      <c r="K337" s="31">
        <f t="shared" si="66"/>
        <v>-7.3255326963069661E-2</v>
      </c>
      <c r="L337" s="32">
        <f t="shared" si="67"/>
        <v>4.6656695403222051E-2</v>
      </c>
      <c r="M337" s="32">
        <f t="shared" si="68"/>
        <v>2.6651706468633685E-2</v>
      </c>
      <c r="N337" s="33">
        <f t="shared" si="62"/>
        <v>7.586475675851184</v>
      </c>
      <c r="O337" s="59">
        <f>+'CPT C9 &amp; Bearing Capacity'!N337</f>
        <v>274.49999999999994</v>
      </c>
      <c r="P337" s="59">
        <f>+'CPT C9 &amp; Bearing Capacity'!O337</f>
        <v>317.5</v>
      </c>
      <c r="Q337" s="35">
        <f>+'CPT C9 &amp; Bearing Capacity'!K337</f>
        <v>127.10999999999999</v>
      </c>
      <c r="R337" s="34">
        <f>+'CPT C9 &amp; Bearing Capacity'!L337</f>
        <v>20.777579999999997</v>
      </c>
      <c r="S337" s="35">
        <f>+'CPT C9 &amp; Bearing Capacity'!M337</f>
        <v>106.33241999999998</v>
      </c>
      <c r="T337" s="34">
        <f t="shared" si="69"/>
        <v>9.3423219626092493</v>
      </c>
      <c r="U337" s="36">
        <f t="shared" si="70"/>
        <v>2873.9217162842647</v>
      </c>
      <c r="V337" s="33">
        <f t="shared" si="71"/>
        <v>951.95</v>
      </c>
      <c r="W337" s="37">
        <f t="shared" si="63"/>
        <v>5.2795284108573592E-2</v>
      </c>
      <c r="X337" s="37">
        <f t="shared" si="64"/>
        <v>0.15938811231370048</v>
      </c>
    </row>
    <row r="338" spans="5:24" x14ac:dyDescent="0.2">
      <c r="E338" s="28"/>
      <c r="F338" s="28">
        <f>+'CPT C9 &amp; Bearing Capacity'!I338</f>
        <v>6.71</v>
      </c>
      <c r="G338" s="29">
        <f>'CPT C9 &amp; Bearing Capacity'!H338</f>
        <v>1.9999999999999574E-2</v>
      </c>
      <c r="H338" s="29">
        <f t="shared" si="60"/>
        <v>6.2527999999999997</v>
      </c>
      <c r="I338" s="31">
        <f t="shared" si="61"/>
        <v>1.6073396725330182</v>
      </c>
      <c r="J338" s="31">
        <f t="shared" si="65"/>
        <v>1.5342529810567749</v>
      </c>
      <c r="K338" s="31">
        <f t="shared" si="66"/>
        <v>-7.3021641421926464E-2</v>
      </c>
      <c r="L338" s="32">
        <f t="shared" si="67"/>
        <v>4.6507726815319839E-2</v>
      </c>
      <c r="M338" s="32">
        <f t="shared" si="68"/>
        <v>2.6536308595281E-2</v>
      </c>
      <c r="N338" s="33">
        <f t="shared" si="62"/>
        <v>7.562253073739762</v>
      </c>
      <c r="O338" s="59">
        <f>+'CPT C9 &amp; Bearing Capacity'!N338</f>
        <v>265</v>
      </c>
      <c r="P338" s="59">
        <f>+'CPT C9 &amp; Bearing Capacity'!O338</f>
        <v>310</v>
      </c>
      <c r="Q338" s="35">
        <f>+'CPT C9 &amp; Bearing Capacity'!K338</f>
        <v>127.49</v>
      </c>
      <c r="R338" s="34">
        <f>+'CPT C9 &amp; Bearing Capacity'!L338</f>
        <v>20.973780000000001</v>
      </c>
      <c r="S338" s="35">
        <f>+'CPT C9 &amp; Bearing Capacity'!M338</f>
        <v>106.51621999999999</v>
      </c>
      <c r="T338" s="34">
        <f t="shared" si="69"/>
        <v>9.1752748112771112</v>
      </c>
      <c r="U338" s="36">
        <f t="shared" si="70"/>
        <v>2782.4752683198735</v>
      </c>
      <c r="V338" s="33">
        <f t="shared" si="71"/>
        <v>912.55</v>
      </c>
      <c r="W338" s="37">
        <f t="shared" si="63"/>
        <v>5.4356300376433346E-2</v>
      </c>
      <c r="X338" s="37">
        <f t="shared" si="64"/>
        <v>0.16573893098985484</v>
      </c>
    </row>
    <row r="339" spans="5:24" x14ac:dyDescent="0.2">
      <c r="E339" s="28"/>
      <c r="F339" s="28">
        <f>+'CPT C9 &amp; Bearing Capacity'!I339</f>
        <v>6.73</v>
      </c>
      <c r="G339" s="29">
        <f>'CPT C9 &amp; Bearing Capacity'!H339</f>
        <v>2.0000000000000462E-2</v>
      </c>
      <c r="H339" s="29">
        <f t="shared" si="60"/>
        <v>6.2728000000000002</v>
      </c>
      <c r="I339" s="31">
        <f t="shared" si="61"/>
        <v>1.6072232620753815</v>
      </c>
      <c r="J339" s="31">
        <f t="shared" si="65"/>
        <v>1.5343693915144117</v>
      </c>
      <c r="K339" s="31">
        <f t="shared" si="66"/>
        <v>-7.2789440078516399E-2</v>
      </c>
      <c r="L339" s="32">
        <f t="shared" si="67"/>
        <v>4.6359705633085328E-2</v>
      </c>
      <c r="M339" s="32">
        <f t="shared" si="68"/>
        <v>2.6421767137322916E-2</v>
      </c>
      <c r="N339" s="33">
        <f t="shared" si="62"/>
        <v>7.5381845217596473</v>
      </c>
      <c r="O339" s="59">
        <f>+'CPT C9 &amp; Bearing Capacity'!N339</f>
        <v>265</v>
      </c>
      <c r="P339" s="59">
        <f>+'CPT C9 &amp; Bearing Capacity'!O339</f>
        <v>313.39999999999998</v>
      </c>
      <c r="Q339" s="35">
        <f>+'CPT C9 &amp; Bearing Capacity'!K339</f>
        <v>127.87</v>
      </c>
      <c r="R339" s="34">
        <f>+'CPT C9 &amp; Bearing Capacity'!L339</f>
        <v>21.169980000000006</v>
      </c>
      <c r="S339" s="35">
        <f>+'CPT C9 &amp; Bearing Capacity'!M339</f>
        <v>106.70001999999999</v>
      </c>
      <c r="T339" s="34">
        <f t="shared" si="69"/>
        <v>9.1713209554580182</v>
      </c>
      <c r="U339" s="36">
        <f t="shared" si="70"/>
        <v>2782.665264084726</v>
      </c>
      <c r="V339" s="33">
        <f t="shared" si="71"/>
        <v>927.64999999999986</v>
      </c>
      <c r="W339" s="37">
        <f t="shared" si="63"/>
        <v>5.4179599817869434E-2</v>
      </c>
      <c r="X339" s="37">
        <f t="shared" si="64"/>
        <v>0.16252216939060685</v>
      </c>
    </row>
    <row r="340" spans="5:24" x14ac:dyDescent="0.2">
      <c r="E340" s="28"/>
      <c r="F340" s="28">
        <f>+'CPT C9 &amp; Bearing Capacity'!I340</f>
        <v>6.75</v>
      </c>
      <c r="G340" s="29">
        <f>'CPT C9 &amp; Bearing Capacity'!H340</f>
        <v>1.9999999999999574E-2</v>
      </c>
      <c r="H340" s="29">
        <f t="shared" si="60"/>
        <v>6.2927999999999997</v>
      </c>
      <c r="I340" s="31">
        <f t="shared" si="61"/>
        <v>1.6071075905991037</v>
      </c>
      <c r="J340" s="31">
        <f t="shared" si="65"/>
        <v>1.5344850629906894</v>
      </c>
      <c r="K340" s="31">
        <f t="shared" si="66"/>
        <v>-7.255870885661185E-2</v>
      </c>
      <c r="L340" s="32">
        <f t="shared" si="67"/>
        <v>4.6212622855204465E-2</v>
      </c>
      <c r="M340" s="32">
        <f t="shared" si="68"/>
        <v>2.630807311933292E-2</v>
      </c>
      <c r="N340" s="33">
        <f t="shared" si="62"/>
        <v>7.5142685562784584</v>
      </c>
      <c r="O340" s="59">
        <f>+'CPT C9 &amp; Bearing Capacity'!N340</f>
        <v>274.49999999999994</v>
      </c>
      <c r="P340" s="59">
        <f>+'CPT C9 &amp; Bearing Capacity'!O340</f>
        <v>325.10000000000002</v>
      </c>
      <c r="Q340" s="35">
        <f>+'CPT C9 &amp; Bearing Capacity'!K340</f>
        <v>128.25</v>
      </c>
      <c r="R340" s="34">
        <f>+'CPT C9 &amp; Bearing Capacity'!L340</f>
        <v>21.36618</v>
      </c>
      <c r="S340" s="35">
        <f>+'CPT C9 &amp; Bearing Capacity'!M340</f>
        <v>106.88382</v>
      </c>
      <c r="T340" s="34">
        <f t="shared" si="69"/>
        <v>9.3302496205943388</v>
      </c>
      <c r="U340" s="36">
        <f t="shared" si="70"/>
        <v>2874.5209395800503</v>
      </c>
      <c r="V340" s="33">
        <f t="shared" si="71"/>
        <v>984.25000000000011</v>
      </c>
      <c r="W340" s="37">
        <f t="shared" si="63"/>
        <v>5.228188428069748E-2</v>
      </c>
      <c r="X340" s="37">
        <f t="shared" si="64"/>
        <v>0.1526902424440599</v>
      </c>
    </row>
    <row r="341" spans="5:24" x14ac:dyDescent="0.2">
      <c r="E341" s="28"/>
      <c r="F341" s="28">
        <f>+'CPT C9 &amp; Bearing Capacity'!I341</f>
        <v>6.77</v>
      </c>
      <c r="G341" s="29">
        <f>'CPT C9 &amp; Bearing Capacity'!H341</f>
        <v>2.0000000000000462E-2</v>
      </c>
      <c r="H341" s="29">
        <f t="shared" si="60"/>
        <v>6.3127999999999993</v>
      </c>
      <c r="I341" s="31">
        <f t="shared" si="61"/>
        <v>1.6069926510928605</v>
      </c>
      <c r="J341" s="31">
        <f t="shared" si="65"/>
        <v>1.5346000024969326</v>
      </c>
      <c r="K341" s="31">
        <f t="shared" si="66"/>
        <v>-7.2329433857186654E-2</v>
      </c>
      <c r="L341" s="32">
        <f t="shared" si="67"/>
        <v>4.6066469593932055E-2</v>
      </c>
      <c r="M341" s="32">
        <f t="shared" si="68"/>
        <v>2.6195217687131511E-2</v>
      </c>
      <c r="N341" s="33">
        <f t="shared" si="62"/>
        <v>7.4905037321303496</v>
      </c>
      <c r="O341" s="59">
        <f>+'CPT C9 &amp; Bearing Capacity'!N341</f>
        <v>293.5</v>
      </c>
      <c r="P341" s="59">
        <f>+'CPT C9 &amp; Bearing Capacity'!O341</f>
        <v>344.70000000000005</v>
      </c>
      <c r="Q341" s="35">
        <f>+'CPT C9 &amp; Bearing Capacity'!K341</f>
        <v>128.63</v>
      </c>
      <c r="R341" s="34">
        <f>+'CPT C9 &amp; Bearing Capacity'!L341</f>
        <v>21.562379999999997</v>
      </c>
      <c r="S341" s="35">
        <f>+'CPT C9 &amp; Bearing Capacity'!M341</f>
        <v>107.06762000000001</v>
      </c>
      <c r="T341" s="34">
        <f t="shared" si="69"/>
        <v>9.6436090510997214</v>
      </c>
      <c r="U341" s="36">
        <f t="shared" si="70"/>
        <v>3056.8986328228657</v>
      </c>
      <c r="V341" s="33">
        <f t="shared" si="71"/>
        <v>1080.3500000000004</v>
      </c>
      <c r="W341" s="37">
        <f t="shared" si="63"/>
        <v>4.9007210456393085E-2</v>
      </c>
      <c r="X341" s="37">
        <f t="shared" si="64"/>
        <v>0.13866809334253752</v>
      </c>
    </row>
    <row r="342" spans="5:24" x14ac:dyDescent="0.2">
      <c r="E342" s="28"/>
      <c r="F342" s="28">
        <f>+'CPT C9 &amp; Bearing Capacity'!I342</f>
        <v>6.79</v>
      </c>
      <c r="G342" s="29">
        <f>'CPT C9 &amp; Bearing Capacity'!H342</f>
        <v>1.9999999999999574E-2</v>
      </c>
      <c r="H342" s="29">
        <f t="shared" si="60"/>
        <v>6.3327999999999998</v>
      </c>
      <c r="I342" s="31">
        <f t="shared" si="61"/>
        <v>1.6068784366337057</v>
      </c>
      <c r="J342" s="31">
        <f t="shared" si="65"/>
        <v>1.5347142169560875</v>
      </c>
      <c r="K342" s="31">
        <f t="shared" si="66"/>
        <v>-7.2101601355640213E-2</v>
      </c>
      <c r="L342" s="32">
        <f t="shared" si="67"/>
        <v>4.59212370733076E-2</v>
      </c>
      <c r="M342" s="32">
        <f t="shared" si="68"/>
        <v>2.6083192105781694E-2</v>
      </c>
      <c r="N342" s="33">
        <f t="shared" si="62"/>
        <v>7.4668886223258966</v>
      </c>
      <c r="O342" s="59">
        <f>+'CPT C9 &amp; Bearing Capacity'!N342</f>
        <v>312.5</v>
      </c>
      <c r="P342" s="59">
        <f>+'CPT C9 &amp; Bearing Capacity'!O342</f>
        <v>368.1</v>
      </c>
      <c r="Q342" s="35">
        <f>+'CPT C9 &amp; Bearing Capacity'!K342</f>
        <v>129.01</v>
      </c>
      <c r="R342" s="34">
        <f>+'CPT C9 &amp; Bearing Capacity'!L342</f>
        <v>21.758580000000002</v>
      </c>
      <c r="S342" s="35">
        <f>+'CPT C9 &amp; Bearing Capacity'!M342</f>
        <v>107.25142</v>
      </c>
      <c r="T342" s="34">
        <f t="shared" si="69"/>
        <v>9.9465925608415837</v>
      </c>
      <c r="U342" s="36">
        <f t="shared" si="70"/>
        <v>3237.8041656184437</v>
      </c>
      <c r="V342" s="33">
        <f t="shared" si="71"/>
        <v>1195.4500000000003</v>
      </c>
      <c r="W342" s="37">
        <f t="shared" si="63"/>
        <v>4.612316397399846E-2</v>
      </c>
      <c r="X342" s="37">
        <f t="shared" si="64"/>
        <v>0.12492180555147829</v>
      </c>
    </row>
    <row r="343" spans="5:24" x14ac:dyDescent="0.2">
      <c r="E343" s="28"/>
      <c r="F343" s="28">
        <f>+'CPT C9 &amp; Bearing Capacity'!I343</f>
        <v>6.8100000000000005</v>
      </c>
      <c r="G343" s="29">
        <f>'CPT C9 &amp; Bearing Capacity'!H343</f>
        <v>2.0000000000000462E-2</v>
      </c>
      <c r="H343" s="29">
        <f t="shared" si="60"/>
        <v>6.3528000000000002</v>
      </c>
      <c r="I343" s="31">
        <f t="shared" si="61"/>
        <v>1.6067649403856832</v>
      </c>
      <c r="J343" s="31">
        <f t="shared" si="65"/>
        <v>1.5348277132041099</v>
      </c>
      <c r="K343" s="31">
        <f t="shared" si="66"/>
        <v>-7.187519779907342E-2</v>
      </c>
      <c r="L343" s="32">
        <f t="shared" si="67"/>
        <v>4.5776916627404581E-2</v>
      </c>
      <c r="M343" s="32">
        <f t="shared" si="68"/>
        <v>2.5971987757630211E-2</v>
      </c>
      <c r="N343" s="33">
        <f t="shared" si="62"/>
        <v>7.4434218177674314</v>
      </c>
      <c r="O343" s="59">
        <f>+'CPT C9 &amp; Bearing Capacity'!N343</f>
        <v>682</v>
      </c>
      <c r="P343" s="59">
        <f>+'CPT C9 &amp; Bearing Capacity'!O343</f>
        <v>744.40000000000009</v>
      </c>
      <c r="Q343" s="35">
        <f>+'CPT C9 &amp; Bearing Capacity'!K343</f>
        <v>129.39000000000001</v>
      </c>
      <c r="R343" s="34">
        <f>+'CPT C9 &amp; Bearing Capacity'!L343</f>
        <v>21.954780000000007</v>
      </c>
      <c r="S343" s="35">
        <f>+'CPT C9 &amp; Bearing Capacity'!M343</f>
        <v>107.43522000000002</v>
      </c>
      <c r="T343" s="34">
        <f t="shared" si="69"/>
        <v>14.687761041573546</v>
      </c>
      <c r="U343" s="36">
        <f t="shared" si="70"/>
        <v>6510.6772498624832</v>
      </c>
      <c r="V343" s="33">
        <f t="shared" si="71"/>
        <v>3075.0500000000006</v>
      </c>
      <c r="W343" s="37">
        <f t="shared" si="63"/>
        <v>2.2865276628248835E-2</v>
      </c>
      <c r="X343" s="37">
        <f t="shared" si="64"/>
        <v>4.8411712445440576E-2</v>
      </c>
    </row>
    <row r="344" spans="5:24" x14ac:dyDescent="0.2">
      <c r="E344" s="28"/>
      <c r="F344" s="28">
        <f>+'CPT C9 &amp; Bearing Capacity'!I344</f>
        <v>6.83</v>
      </c>
      <c r="G344" s="29">
        <f>'CPT C9 &amp; Bearing Capacity'!H344</f>
        <v>1.9999999999999574E-2</v>
      </c>
      <c r="H344" s="29">
        <f t="shared" si="60"/>
        <v>6.3727999999999998</v>
      </c>
      <c r="I344" s="31">
        <f t="shared" si="61"/>
        <v>1.6066521555984672</v>
      </c>
      <c r="J344" s="31">
        <f t="shared" si="65"/>
        <v>1.5349404979913259</v>
      </c>
      <c r="K344" s="31">
        <f t="shared" si="66"/>
        <v>-7.1650209803615653E-2</v>
      </c>
      <c r="L344" s="32">
        <f t="shared" si="67"/>
        <v>4.5633499698613723E-2</v>
      </c>
      <c r="M344" s="32">
        <f t="shared" si="68"/>
        <v>2.5861596140380305E-2</v>
      </c>
      <c r="N344" s="33">
        <f t="shared" si="62"/>
        <v>7.4201019269698936</v>
      </c>
      <c r="O344" s="59">
        <f>+'CPT C9 &amp; Bearing Capacity'!N344</f>
        <v>966</v>
      </c>
      <c r="P344" s="59">
        <f>+'CPT C9 &amp; Bearing Capacity'!O344</f>
        <v>1031.8</v>
      </c>
      <c r="Q344" s="35">
        <f>+'CPT C9 &amp; Bearing Capacity'!K344</f>
        <v>129.77000000000001</v>
      </c>
      <c r="R344" s="34">
        <f>+'CPT C9 &amp; Bearing Capacity'!L344</f>
        <v>22.150980000000001</v>
      </c>
      <c r="S344" s="35">
        <f>+'CPT C9 &amp; Bearing Capacity'!M344</f>
        <v>107.61902000000001</v>
      </c>
      <c r="T344" s="34">
        <f t="shared" si="69"/>
        <v>17.472956080975905</v>
      </c>
      <c r="U344" s="36">
        <f t="shared" si="70"/>
        <v>8788.8075712750779</v>
      </c>
      <c r="V344" s="33">
        <f t="shared" si="71"/>
        <v>4510.1499999999996</v>
      </c>
      <c r="W344" s="37">
        <f t="shared" si="63"/>
        <v>1.68853439258842E-2</v>
      </c>
      <c r="X344" s="37">
        <f t="shared" si="64"/>
        <v>3.2904013955055753E-2</v>
      </c>
    </row>
    <row r="345" spans="5:24" x14ac:dyDescent="0.2">
      <c r="E345" s="28"/>
      <c r="F345" s="28">
        <f>+'CPT C9 &amp; Bearing Capacity'!I345</f>
        <v>6.85</v>
      </c>
      <c r="G345" s="29">
        <f>'CPT C9 &amp; Bearing Capacity'!H345</f>
        <v>2.0000000000000462E-2</v>
      </c>
      <c r="H345" s="29">
        <f t="shared" si="60"/>
        <v>6.3927999999999994</v>
      </c>
      <c r="I345" s="31">
        <f t="shared" si="61"/>
        <v>1.6065400756060237</v>
      </c>
      <c r="J345" s="31">
        <f t="shared" si="65"/>
        <v>1.5350525779837694</v>
      </c>
      <c r="K345" s="31">
        <f t="shared" si="66"/>
        <v>-7.1426624151801135E-2</v>
      </c>
      <c r="L345" s="32">
        <f t="shared" si="67"/>
        <v>4.5490977835956008E-2</v>
      </c>
      <c r="M345" s="32">
        <f t="shared" si="68"/>
        <v>2.5752008865205567E-2</v>
      </c>
      <c r="N345" s="33">
        <f t="shared" si="62"/>
        <v>7.3969275757865249</v>
      </c>
      <c r="O345" s="59">
        <f>+'CPT C9 &amp; Bearing Capacity'!N345</f>
        <v>804.99999999999989</v>
      </c>
      <c r="P345" s="59">
        <f>+'CPT C9 &amp; Bearing Capacity'!O345</f>
        <v>860.8</v>
      </c>
      <c r="Q345" s="35">
        <f>+'CPT C9 &amp; Bearing Capacity'!K345</f>
        <v>130.15</v>
      </c>
      <c r="R345" s="34">
        <f>+'CPT C9 &amp; Bearing Capacity'!L345</f>
        <v>22.347179999999998</v>
      </c>
      <c r="S345" s="35">
        <f>+'CPT C9 &amp; Bearing Capacity'!M345</f>
        <v>107.80282000000001</v>
      </c>
      <c r="T345" s="34">
        <f t="shared" si="69"/>
        <v>15.943750519236794</v>
      </c>
      <c r="U345" s="36">
        <f t="shared" si="70"/>
        <v>7519.9984568819282</v>
      </c>
      <c r="V345" s="33">
        <f t="shared" si="71"/>
        <v>3653.25</v>
      </c>
      <c r="W345" s="37">
        <f t="shared" si="63"/>
        <v>1.9672683759708473E-2</v>
      </c>
      <c r="X345" s="37">
        <f t="shared" si="64"/>
        <v>4.0495052765546817E-2</v>
      </c>
    </row>
    <row r="346" spans="5:24" x14ac:dyDescent="0.2">
      <c r="E346" s="28"/>
      <c r="F346" s="28">
        <f>+'CPT C9 &amp; Bearing Capacity'!I346</f>
        <v>6.87</v>
      </c>
      <c r="G346" s="29">
        <f>'CPT C9 &amp; Bearing Capacity'!H346</f>
        <v>1.9999999999999574E-2</v>
      </c>
      <c r="H346" s="29">
        <f t="shared" si="60"/>
        <v>6.4127999999999998</v>
      </c>
      <c r="I346" s="31">
        <f t="shared" si="61"/>
        <v>1.6064286938253016</v>
      </c>
      <c r="J346" s="31">
        <f t="shared" si="65"/>
        <v>1.5351639597644915</v>
      </c>
      <c r="K346" s="31">
        <f t="shared" si="66"/>
        <v>-7.1204427789994279E-2</v>
      </c>
      <c r="L346" s="32">
        <f t="shared" si="67"/>
        <v>4.5349342693429606E-2</v>
      </c>
      <c r="M346" s="32">
        <f t="shared" si="68"/>
        <v>2.5643217654898742E-2</v>
      </c>
      <c r="N346" s="33">
        <f t="shared" si="62"/>
        <v>7.373897407140074</v>
      </c>
      <c r="O346" s="59">
        <f>+'CPT C9 &amp; Bearing Capacity'!N346</f>
        <v>606.5</v>
      </c>
      <c r="P346" s="59">
        <f>+'CPT C9 &amp; Bearing Capacity'!O346</f>
        <v>648.5</v>
      </c>
      <c r="Q346" s="35">
        <f>+'CPT C9 &amp; Bearing Capacity'!K346</f>
        <v>130.53</v>
      </c>
      <c r="R346" s="34">
        <f>+'CPT C9 &amp; Bearing Capacity'!L346</f>
        <v>22.543380000000003</v>
      </c>
      <c r="S346" s="35">
        <f>+'CPT C9 &amp; Bearing Capacity'!M346</f>
        <v>107.98662</v>
      </c>
      <c r="T346" s="34">
        <f t="shared" si="69"/>
        <v>13.833210828237888</v>
      </c>
      <c r="U346" s="36">
        <f t="shared" si="70"/>
        <v>5875.9991458868217</v>
      </c>
      <c r="V346" s="33">
        <f t="shared" si="71"/>
        <v>2589.8500000000004</v>
      </c>
      <c r="W346" s="37">
        <f t="shared" si="63"/>
        <v>2.5098361058481834E-2</v>
      </c>
      <c r="X346" s="37">
        <f t="shared" si="64"/>
        <v>5.6944590668493666E-2</v>
      </c>
    </row>
    <row r="347" spans="5:24" x14ac:dyDescent="0.2">
      <c r="E347" s="28"/>
      <c r="F347" s="28">
        <f>+'CPT C9 &amp; Bearing Capacity'!I347</f>
        <v>6.8900000000000006</v>
      </c>
      <c r="G347" s="29">
        <f>'CPT C9 &amp; Bearing Capacity'!H347</f>
        <v>2.0000000000000462E-2</v>
      </c>
      <c r="H347" s="29">
        <f t="shared" si="60"/>
        <v>6.4328000000000003</v>
      </c>
      <c r="I347" s="31">
        <f t="shared" si="61"/>
        <v>1.6063180037549449</v>
      </c>
      <c r="J347" s="31">
        <f t="shared" si="65"/>
        <v>1.5352746498348482</v>
      </c>
      <c r="K347" s="31">
        <f t="shared" si="66"/>
        <v>-7.0983607825862466E-2</v>
      </c>
      <c r="L347" s="32">
        <f t="shared" si="67"/>
        <v>4.5208586028385872E-2</v>
      </c>
      <c r="M347" s="32">
        <f t="shared" si="68"/>
        <v>2.5535214342057522E-2</v>
      </c>
      <c r="N347" s="33">
        <f t="shared" si="62"/>
        <v>7.3510100807587362</v>
      </c>
      <c r="O347" s="59">
        <f>+'CPT C9 &amp; Bearing Capacity'!N347</f>
        <v>483.5</v>
      </c>
      <c r="P347" s="59">
        <f>+'CPT C9 &amp; Bearing Capacity'!O347</f>
        <v>520.09999999999991</v>
      </c>
      <c r="Q347" s="35">
        <f>+'CPT C9 &amp; Bearing Capacity'!K347</f>
        <v>130.91000000000003</v>
      </c>
      <c r="R347" s="34">
        <f>+'CPT C9 &amp; Bearing Capacity'!L347</f>
        <v>22.739580000000007</v>
      </c>
      <c r="S347" s="35">
        <f>+'CPT C9 &amp; Bearing Capacity'!M347</f>
        <v>108.17042000000002</v>
      </c>
      <c r="T347" s="34">
        <f t="shared" si="69"/>
        <v>12.345855528686533</v>
      </c>
      <c r="U347" s="36">
        <f t="shared" si="70"/>
        <v>4806.2079995582399</v>
      </c>
      <c r="V347" s="33">
        <f t="shared" si="71"/>
        <v>1945.9499999999994</v>
      </c>
      <c r="W347" s="37">
        <f t="shared" si="63"/>
        <v>3.0589646063734949E-2</v>
      </c>
      <c r="X347" s="37">
        <f t="shared" si="64"/>
        <v>7.5551890652472142E-2</v>
      </c>
    </row>
    <row r="348" spans="5:24" x14ac:dyDescent="0.2">
      <c r="E348" s="28"/>
      <c r="F348" s="28">
        <f>+'CPT C9 &amp; Bearing Capacity'!I348</f>
        <v>6.91</v>
      </c>
      <c r="G348" s="29">
        <f>'CPT C9 &amp; Bearing Capacity'!H348</f>
        <v>1.9999999999999574E-2</v>
      </c>
      <c r="H348" s="29">
        <f t="shared" si="60"/>
        <v>6.4527999999999999</v>
      </c>
      <c r="I348" s="31">
        <f t="shared" si="61"/>
        <v>1.6062079989740303</v>
      </c>
      <c r="J348" s="31">
        <f t="shared" si="65"/>
        <v>1.5353846546157628</v>
      </c>
      <c r="K348" s="31">
        <f t="shared" si="66"/>
        <v>-7.076415152589538E-2</v>
      </c>
      <c r="L348" s="32">
        <f t="shared" si="67"/>
        <v>4.5068699699935828E-2</v>
      </c>
      <c r="M348" s="32">
        <f t="shared" si="68"/>
        <v>2.542799086730263E-2</v>
      </c>
      <c r="N348" s="33">
        <f t="shared" si="62"/>
        <v>7.3282642729170373</v>
      </c>
      <c r="O348" s="59">
        <f>+'CPT C9 &amp; Bearing Capacity'!N348</f>
        <v>616</v>
      </c>
      <c r="P348" s="59">
        <f>+'CPT C9 &amp; Bearing Capacity'!O348</f>
        <v>659.4</v>
      </c>
      <c r="Q348" s="35">
        <f>+'CPT C9 &amp; Bearing Capacity'!K348</f>
        <v>131.29</v>
      </c>
      <c r="R348" s="34">
        <f>+'CPT C9 &amp; Bearing Capacity'!L348</f>
        <v>22.935780000000001</v>
      </c>
      <c r="S348" s="35">
        <f>+'CPT C9 &amp; Bearing Capacity'!M348</f>
        <v>108.35422</v>
      </c>
      <c r="T348" s="34">
        <f t="shared" si="69"/>
        <v>13.929289955749791</v>
      </c>
      <c r="U348" s="36">
        <f t="shared" si="70"/>
        <v>5958.1445789577874</v>
      </c>
      <c r="V348" s="33">
        <f t="shared" si="71"/>
        <v>2640.55</v>
      </c>
      <c r="W348" s="37">
        <f t="shared" si="63"/>
        <v>2.459914886522864E-2</v>
      </c>
      <c r="X348" s="37">
        <f t="shared" si="64"/>
        <v>5.5505589918137359E-2</v>
      </c>
    </row>
    <row r="349" spans="5:24" x14ac:dyDescent="0.2">
      <c r="E349" s="28"/>
      <c r="F349" s="28">
        <f>+'CPT C9 &amp; Bearing Capacity'!I349</f>
        <v>6.93</v>
      </c>
      <c r="G349" s="29">
        <f>'CPT C9 &amp; Bearing Capacity'!H349</f>
        <v>2.0000000000000462E-2</v>
      </c>
      <c r="H349" s="29">
        <f t="shared" si="60"/>
        <v>6.4727999999999994</v>
      </c>
      <c r="I349" s="31">
        <f t="shared" si="61"/>
        <v>1.6060986731408273</v>
      </c>
      <c r="J349" s="31">
        <f t="shared" si="65"/>
        <v>1.5354939804489658</v>
      </c>
      <c r="K349" s="31">
        <f t="shared" si="66"/>
        <v>-7.0546046312969971E-2</v>
      </c>
      <c r="L349" s="32">
        <f t="shared" si="67"/>
        <v>4.4929675667385857E-2</v>
      </c>
      <c r="M349" s="32">
        <f t="shared" si="68"/>
        <v>2.5321539277534777E-2</v>
      </c>
      <c r="N349" s="33">
        <f t="shared" si="62"/>
        <v>7.3056586761814772</v>
      </c>
      <c r="O349" s="59">
        <f>+'CPT C9 &amp; Bearing Capacity'!N349</f>
        <v>786.5</v>
      </c>
      <c r="P349" s="59">
        <f>+'CPT C9 &amp; Bearing Capacity'!O349</f>
        <v>834.3</v>
      </c>
      <c r="Q349" s="35">
        <f>+'CPT C9 &amp; Bearing Capacity'!K349</f>
        <v>131.66999999999999</v>
      </c>
      <c r="R349" s="34">
        <f>+'CPT C9 &amp; Bearing Capacity'!L349</f>
        <v>23.131979999999999</v>
      </c>
      <c r="S349" s="35">
        <f>+'CPT C9 &amp; Bearing Capacity'!M349</f>
        <v>108.53801999999999</v>
      </c>
      <c r="T349" s="34">
        <f t="shared" si="69"/>
        <v>15.732725675379925</v>
      </c>
      <c r="U349" s="36">
        <f t="shared" si="70"/>
        <v>7374.0025659721096</v>
      </c>
      <c r="V349" s="33">
        <f t="shared" si="71"/>
        <v>3513.15</v>
      </c>
      <c r="W349" s="37">
        <f t="shared" si="63"/>
        <v>1.981463556818968E-2</v>
      </c>
      <c r="X349" s="37">
        <f t="shared" si="64"/>
        <v>4.1590360082442511E-2</v>
      </c>
    </row>
    <row r="350" spans="5:24" x14ac:dyDescent="0.2">
      <c r="E350" s="28"/>
      <c r="F350" s="28">
        <f>+'CPT C9 &amp; Bearing Capacity'!I350</f>
        <v>6.95</v>
      </c>
      <c r="G350" s="29">
        <f>'CPT C9 &amp; Bearing Capacity'!H350</f>
        <v>1.9999999999999574E-2</v>
      </c>
      <c r="H350" s="29">
        <f t="shared" si="60"/>
        <v>6.4927999999999999</v>
      </c>
      <c r="I350" s="31">
        <f t="shared" si="61"/>
        <v>1.605990019991582</v>
      </c>
      <c r="J350" s="31">
        <f t="shared" si="65"/>
        <v>1.5356026335982111</v>
      </c>
      <c r="K350" s="31">
        <f t="shared" si="66"/>
        <v>-7.0329279763960015E-2</v>
      </c>
      <c r="L350" s="32">
        <f t="shared" si="67"/>
        <v>4.4791505988702456E-2</v>
      </c>
      <c r="M350" s="32">
        <f t="shared" si="68"/>
        <v>2.5215851724216032E-2</v>
      </c>
      <c r="N350" s="33">
        <f t="shared" si="62"/>
        <v>7.2831919991608958</v>
      </c>
      <c r="O350" s="59">
        <f>+'CPT C9 &amp; Bearing Capacity'!N350</f>
        <v>739</v>
      </c>
      <c r="P350" s="59">
        <f>+'CPT C9 &amp; Bearing Capacity'!O350</f>
        <v>775.6</v>
      </c>
      <c r="Q350" s="35">
        <f>+'CPT C9 &amp; Bearing Capacity'!K350</f>
        <v>132.05000000000001</v>
      </c>
      <c r="R350" s="34">
        <f>+'CPT C9 &amp; Bearing Capacity'!L350</f>
        <v>23.328180000000003</v>
      </c>
      <c r="S350" s="35">
        <f>+'CPT C9 &amp; Bearing Capacity'!M350</f>
        <v>108.72182000000001</v>
      </c>
      <c r="T350" s="34">
        <f t="shared" si="69"/>
        <v>15.243795749475957</v>
      </c>
      <c r="U350" s="36">
        <f t="shared" si="70"/>
        <v>6987.4058681640136</v>
      </c>
      <c r="V350" s="33">
        <f t="shared" si="71"/>
        <v>3217.75</v>
      </c>
      <c r="W350" s="37">
        <f t="shared" si="63"/>
        <v>2.0846626449293252E-2</v>
      </c>
      <c r="X350" s="37">
        <f t="shared" si="64"/>
        <v>4.5268849346038323E-2</v>
      </c>
    </row>
    <row r="351" spans="5:24" x14ac:dyDescent="0.2">
      <c r="E351" s="28"/>
      <c r="F351" s="28">
        <f>+'CPT C9 &amp; Bearing Capacity'!I351</f>
        <v>6.9700000000000006</v>
      </c>
      <c r="G351" s="29">
        <f>'CPT C9 &amp; Bearing Capacity'!H351</f>
        <v>2.0000000000000462E-2</v>
      </c>
      <c r="H351" s="29">
        <f t="shared" si="60"/>
        <v>6.5128000000000004</v>
      </c>
      <c r="I351" s="31">
        <f t="shared" si="61"/>
        <v>1.605882033339322</v>
      </c>
      <c r="J351" s="31">
        <f t="shared" si="65"/>
        <v>1.5357106202504711</v>
      </c>
      <c r="K351" s="31">
        <f t="shared" si="66"/>
        <v>-7.0113839607389344E-2</v>
      </c>
      <c r="L351" s="32">
        <f t="shared" si="67"/>
        <v>4.4654182819004545E-2</v>
      </c>
      <c r="M351" s="32">
        <f t="shared" si="68"/>
        <v>2.5110920461696273E-2</v>
      </c>
      <c r="N351" s="33">
        <f t="shared" si="62"/>
        <v>7.2608629662613211</v>
      </c>
      <c r="O351" s="59">
        <f>+'CPT C9 &amp; Bearing Capacity'!N351</f>
        <v>606.00000000000011</v>
      </c>
      <c r="P351" s="59">
        <f>+'CPT C9 &amp; Bearing Capacity'!O351</f>
        <v>638.20000000000005</v>
      </c>
      <c r="Q351" s="35">
        <f>+'CPT C9 &amp; Bearing Capacity'!K351</f>
        <v>132.43</v>
      </c>
      <c r="R351" s="34">
        <f>+'CPT C9 &amp; Bearing Capacity'!L351</f>
        <v>23.524380000000008</v>
      </c>
      <c r="S351" s="35">
        <f>+'CPT C9 &amp; Bearing Capacity'!M351</f>
        <v>108.90562</v>
      </c>
      <c r="T351" s="34">
        <f t="shared" si="69"/>
        <v>13.798243967375843</v>
      </c>
      <c r="U351" s="36">
        <f t="shared" si="70"/>
        <v>5874.7013631552309</v>
      </c>
      <c r="V351" s="33">
        <f t="shared" si="71"/>
        <v>2528.8500000000004</v>
      </c>
      <c r="W351" s="37">
        <f t="shared" si="63"/>
        <v>2.4719087890322195E-2</v>
      </c>
      <c r="X351" s="37">
        <f t="shared" si="64"/>
        <v>5.7424228137386464E-2</v>
      </c>
    </row>
    <row r="352" spans="5:24" x14ac:dyDescent="0.2">
      <c r="E352" s="28"/>
      <c r="F352" s="28">
        <f>+'CPT C9 &amp; Bearing Capacity'!I352</f>
        <v>6.99</v>
      </c>
      <c r="G352" s="29">
        <f>'CPT C9 &amp; Bearing Capacity'!H352</f>
        <v>1.9999999999999574E-2</v>
      </c>
      <c r="H352" s="29">
        <f t="shared" si="60"/>
        <v>6.5327999999999999</v>
      </c>
      <c r="I352" s="31">
        <f t="shared" si="61"/>
        <v>1.6057747070726853</v>
      </c>
      <c r="J352" s="31">
        <f t="shared" si="65"/>
        <v>1.5358179465171078</v>
      </c>
      <c r="K352" s="31">
        <f t="shared" si="66"/>
        <v>-6.989971372112784E-2</v>
      </c>
      <c r="L352" s="32">
        <f t="shared" si="67"/>
        <v>4.4517698409084344E-2</v>
      </c>
      <c r="M352" s="32">
        <f t="shared" si="68"/>
        <v>2.5006737845559956E-2</v>
      </c>
      <c r="N352" s="33">
        <f t="shared" si="62"/>
        <v>7.2386703174454556</v>
      </c>
      <c r="O352" s="59">
        <f>+'CPT C9 &amp; Bearing Capacity'!N352</f>
        <v>1051</v>
      </c>
      <c r="P352" s="59">
        <f>+'CPT C9 &amp; Bearing Capacity'!O352</f>
        <v>1088</v>
      </c>
      <c r="Q352" s="35">
        <f>+'CPT C9 &amp; Bearing Capacity'!K352</f>
        <v>132.81</v>
      </c>
      <c r="R352" s="34">
        <f>+'CPT C9 &amp; Bearing Capacity'!L352</f>
        <v>23.720580000000002</v>
      </c>
      <c r="S352" s="35">
        <f>+'CPT C9 &amp; Bearing Capacity'!M352</f>
        <v>109.08942</v>
      </c>
      <c r="T352" s="34">
        <f t="shared" si="69"/>
        <v>18.163761057221233</v>
      </c>
      <c r="U352" s="36">
        <f t="shared" si="70"/>
        <v>9448.7532580344396</v>
      </c>
      <c r="V352" s="33">
        <f t="shared" si="71"/>
        <v>4775.9500000000007</v>
      </c>
      <c r="W352" s="37">
        <f t="shared" si="63"/>
        <v>1.5321958611396975E-2</v>
      </c>
      <c r="X352" s="37">
        <f t="shared" si="64"/>
        <v>3.0313007118773438E-2</v>
      </c>
    </row>
    <row r="353" spans="5:24" x14ac:dyDescent="0.2">
      <c r="E353" s="28"/>
      <c r="F353" s="28">
        <f>+'CPT C9 &amp; Bearing Capacity'!I353</f>
        <v>7.01</v>
      </c>
      <c r="G353" s="29">
        <f>'CPT C9 &amp; Bearing Capacity'!H353</f>
        <v>1.9999999999999574E-2</v>
      </c>
      <c r="H353" s="29">
        <f t="shared" si="60"/>
        <v>6.5527999999999995</v>
      </c>
      <c r="I353" s="31">
        <f t="shared" si="61"/>
        <v>1.6056680351547676</v>
      </c>
      <c r="J353" s="31">
        <f t="shared" si="65"/>
        <v>1.5359246184350255</v>
      </c>
      <c r="K353" s="31">
        <f t="shared" si="66"/>
        <v>-6.9686890130129089E-2</v>
      </c>
      <c r="L353" s="32">
        <f t="shared" si="67"/>
        <v>4.4382045103953521E-2</v>
      </c>
      <c r="M353" s="32">
        <f t="shared" si="68"/>
        <v>2.490329633101096E-2</v>
      </c>
      <c r="N353" s="33">
        <f t="shared" si="62"/>
        <v>7.2166128079962819</v>
      </c>
      <c r="O353" s="59">
        <f>+'CPT C9 &amp; Bearing Capacity'!N353</f>
        <v>1382.4999999999998</v>
      </c>
      <c r="P353" s="59">
        <f>+'CPT C9 &amp; Bearing Capacity'!O353</f>
        <v>1423.5</v>
      </c>
      <c r="Q353" s="35">
        <f>+'CPT C9 &amp; Bearing Capacity'!K353</f>
        <v>133.19</v>
      </c>
      <c r="R353" s="34">
        <f>+'CPT C9 &amp; Bearing Capacity'!L353</f>
        <v>23.916779999999999</v>
      </c>
      <c r="S353" s="35">
        <f>+'CPT C9 &amp; Bearing Capacity'!M353</f>
        <v>109.27321999999999</v>
      </c>
      <c r="T353" s="34">
        <f t="shared" si="69"/>
        <v>20.823523392694028</v>
      </c>
      <c r="U353" s="36">
        <f t="shared" si="70"/>
        <v>11871.038528571111</v>
      </c>
      <c r="V353" s="33">
        <f t="shared" si="71"/>
        <v>6451.5499999999993</v>
      </c>
      <c r="W353" s="37">
        <f t="shared" si="63"/>
        <v>1.2158351252297342E-2</v>
      </c>
      <c r="X353" s="37">
        <f t="shared" si="64"/>
        <v>2.2371717829036832E-2</v>
      </c>
    </row>
    <row r="354" spans="5:24" x14ac:dyDescent="0.2">
      <c r="E354" s="28"/>
      <c r="F354" s="28">
        <f>+'CPT C9 &amp; Bearing Capacity'!I354</f>
        <v>7.0299999999999994</v>
      </c>
      <c r="G354" s="29">
        <f>'CPT C9 &amp; Bearing Capacity'!H354</f>
        <v>2.0000000000000462E-2</v>
      </c>
      <c r="H354" s="29">
        <f t="shared" si="60"/>
        <v>6.5727999999999991</v>
      </c>
      <c r="I354" s="31">
        <f t="shared" si="61"/>
        <v>1.6055620116219942</v>
      </c>
      <c r="J354" s="31">
        <f t="shared" si="65"/>
        <v>1.5360306419677989</v>
      </c>
      <c r="K354" s="31">
        <f t="shared" si="66"/>
        <v>-6.9475357004209232E-2</v>
      </c>
      <c r="L354" s="32">
        <f t="shared" si="67"/>
        <v>4.4247215341418039E-2</v>
      </c>
      <c r="M354" s="32">
        <f t="shared" si="68"/>
        <v>2.4800588471284191E-2</v>
      </c>
      <c r="N354" s="33">
        <f t="shared" si="62"/>
        <v>7.1946892082853262</v>
      </c>
      <c r="O354" s="59">
        <f>+'CPT C9 &amp; Bearing Capacity'!N354</f>
        <v>1098.5</v>
      </c>
      <c r="P354" s="59">
        <f>+'CPT C9 &amp; Bearing Capacity'!O354</f>
        <v>1134.9000000000001</v>
      </c>
      <c r="Q354" s="35">
        <f>+'CPT C9 &amp; Bearing Capacity'!K354</f>
        <v>133.57</v>
      </c>
      <c r="R354" s="34">
        <f>+'CPT C9 &amp; Bearing Capacity'!L354</f>
        <v>24.112979999999993</v>
      </c>
      <c r="S354" s="35">
        <f>+'CPT C9 &amp; Bearing Capacity'!M354</f>
        <v>109.45702</v>
      </c>
      <c r="T354" s="34">
        <f t="shared" si="69"/>
        <v>18.554070647672443</v>
      </c>
      <c r="U354" s="36">
        <f t="shared" si="70"/>
        <v>9809.4471433155868</v>
      </c>
      <c r="V354" s="33">
        <f t="shared" si="71"/>
        <v>5006.6500000000005</v>
      </c>
      <c r="W354" s="37">
        <f t="shared" si="63"/>
        <v>1.4668898467306879E-2</v>
      </c>
      <c r="X354" s="37">
        <f t="shared" si="64"/>
        <v>2.8740531925680809E-2</v>
      </c>
    </row>
    <row r="355" spans="5:24" x14ac:dyDescent="0.2">
      <c r="E355" s="28"/>
      <c r="F355" s="28">
        <f>+'CPT C9 &amp; Bearing Capacity'!I355</f>
        <v>7.05</v>
      </c>
      <c r="G355" s="29">
        <f>'CPT C9 &amp; Bearing Capacity'!H355</f>
        <v>1.9999999999999574E-2</v>
      </c>
      <c r="H355" s="29">
        <f t="shared" si="60"/>
        <v>6.5927999999999995</v>
      </c>
      <c r="I355" s="31">
        <f t="shared" si="61"/>
        <v>1.6054566305830082</v>
      </c>
      <c r="J355" s="31">
        <f t="shared" si="65"/>
        <v>1.5361360230067849</v>
      </c>
      <c r="K355" s="31">
        <f t="shared" si="66"/>
        <v>-6.9265102655865607E-2</v>
      </c>
      <c r="L355" s="32">
        <f t="shared" si="67"/>
        <v>4.4113201650676045E-2</v>
      </c>
      <c r="M355" s="32">
        <f t="shared" si="68"/>
        <v>2.4698606916091048E-2</v>
      </c>
      <c r="N355" s="33">
        <f t="shared" si="62"/>
        <v>7.1728983035446756</v>
      </c>
      <c r="O355" s="59">
        <f>+'CPT C9 &amp; Bearing Capacity'!N355</f>
        <v>909.5</v>
      </c>
      <c r="P355" s="59">
        <f>+'CPT C9 &amp; Bearing Capacity'!O355</f>
        <v>938.9</v>
      </c>
      <c r="Q355" s="35">
        <f>+'CPT C9 &amp; Bearing Capacity'!K355</f>
        <v>133.94999999999999</v>
      </c>
      <c r="R355" s="34">
        <f>+'CPT C9 &amp; Bearing Capacity'!L355</f>
        <v>24.309179999999998</v>
      </c>
      <c r="S355" s="35">
        <f>+'CPT C9 &amp; Bearing Capacity'!M355</f>
        <v>109.64081999999999</v>
      </c>
      <c r="T355" s="34">
        <f t="shared" si="69"/>
        <v>16.875566601147785</v>
      </c>
      <c r="U355" s="36">
        <f t="shared" si="70"/>
        <v>8360.5712796839871</v>
      </c>
      <c r="V355" s="33">
        <f t="shared" si="71"/>
        <v>4024.75</v>
      </c>
      <c r="W355" s="37">
        <f t="shared" si="63"/>
        <v>1.7158871238798036E-2</v>
      </c>
      <c r="X355" s="37">
        <f t="shared" si="64"/>
        <v>3.5643944610445483E-2</v>
      </c>
    </row>
    <row r="356" spans="5:24" x14ac:dyDescent="0.2">
      <c r="E356" s="28"/>
      <c r="F356" s="28">
        <f>+'CPT C9 &amp; Bearing Capacity'!I356</f>
        <v>7.07</v>
      </c>
      <c r="G356" s="29">
        <f>'CPT C9 &amp; Bearing Capacity'!H356</f>
        <v>2.0000000000000462E-2</v>
      </c>
      <c r="H356" s="29">
        <f t="shared" si="60"/>
        <v>6.6128</v>
      </c>
      <c r="I356" s="31">
        <f t="shared" si="61"/>
        <v>1.6053518862175833</v>
      </c>
      <c r="J356" s="31">
        <f t="shared" si="65"/>
        <v>1.5362407673722098</v>
      </c>
      <c r="K356" s="31">
        <f t="shared" si="66"/>
        <v>-6.9056115538134982E-2</v>
      </c>
      <c r="L356" s="32">
        <f t="shared" si="67"/>
        <v>4.3979996650943709E-2</v>
      </c>
      <c r="M356" s="32">
        <f t="shared" si="68"/>
        <v>2.4597344410089095E-2</v>
      </c>
      <c r="N356" s="33">
        <f t="shared" si="62"/>
        <v>7.1512388936435327</v>
      </c>
      <c r="O356" s="59">
        <f>+'CPT C9 &amp; Bearing Capacity'!N356</f>
        <v>1411.5</v>
      </c>
      <c r="P356" s="59">
        <f>+'CPT C9 &amp; Bearing Capacity'!O356</f>
        <v>1440.3</v>
      </c>
      <c r="Q356" s="35">
        <f>+'CPT C9 &amp; Bearing Capacity'!K356</f>
        <v>134.33000000000001</v>
      </c>
      <c r="R356" s="34">
        <f>+'CPT C9 &amp; Bearing Capacity'!L356</f>
        <v>24.505380000000002</v>
      </c>
      <c r="S356" s="35">
        <f>+'CPT C9 &amp; Bearing Capacity'!M356</f>
        <v>109.82462000000001</v>
      </c>
      <c r="T356" s="34">
        <f t="shared" si="69"/>
        <v>21.014332240609075</v>
      </c>
      <c r="U356" s="36">
        <f t="shared" si="70"/>
        <v>12080.179587384917</v>
      </c>
      <c r="V356" s="33">
        <f t="shared" si="71"/>
        <v>6529.85</v>
      </c>
      <c r="W356" s="37">
        <f t="shared" si="63"/>
        <v>1.1839623478961505E-2</v>
      </c>
      <c r="X356" s="37">
        <f t="shared" si="64"/>
        <v>2.1903225628900198E-2</v>
      </c>
    </row>
    <row r="357" spans="5:24" x14ac:dyDescent="0.2">
      <c r="E357" s="28"/>
      <c r="F357" s="28">
        <f>+'CPT C9 &amp; Bearing Capacity'!I357</f>
        <v>7.09</v>
      </c>
      <c r="G357" s="29">
        <f>'CPT C9 &amp; Bearing Capacity'!H357</f>
        <v>1.9999999999999574E-2</v>
      </c>
      <c r="H357" s="29">
        <f t="shared" si="60"/>
        <v>6.6327999999999996</v>
      </c>
      <c r="I357" s="31">
        <f t="shared" si="61"/>
        <v>1.6052477727755519</v>
      </c>
      <c r="J357" s="31">
        <f t="shared" si="65"/>
        <v>1.5363448808142413</v>
      </c>
      <c r="K357" s="31">
        <f t="shared" si="66"/>
        <v>-6.8848384242489888E-2</v>
      </c>
      <c r="L357" s="32">
        <f t="shared" si="67"/>
        <v>4.3847593050103655E-2</v>
      </c>
      <c r="M357" s="32">
        <f t="shared" si="68"/>
        <v>2.4496793791384142E-2</v>
      </c>
      <c r="N357" s="33">
        <f t="shared" si="62"/>
        <v>7.1297097928684527</v>
      </c>
      <c r="O357" s="59">
        <f>+'CPT C9 &amp; Bearing Capacity'!N357</f>
        <v>2140.5</v>
      </c>
      <c r="P357" s="59">
        <f>+'CPT C9 &amp; Bearing Capacity'!O357</f>
        <v>2174.1</v>
      </c>
      <c r="Q357" s="35">
        <f>+'CPT C9 &amp; Bearing Capacity'!K357</f>
        <v>134.71</v>
      </c>
      <c r="R357" s="34">
        <f>+'CPT C9 &amp; Bearing Capacity'!L357</f>
        <v>24.70158</v>
      </c>
      <c r="S357" s="35">
        <f>+'CPT C9 &amp; Bearing Capacity'!M357</f>
        <v>110.00842</v>
      </c>
      <c r="T357" s="34">
        <f t="shared" si="69"/>
        <v>25.867306832669239</v>
      </c>
      <c r="U357" s="36">
        <f t="shared" si="70"/>
        <v>16846.528884380965</v>
      </c>
      <c r="V357" s="33">
        <f t="shared" si="71"/>
        <v>10196.949999999999</v>
      </c>
      <c r="W357" s="37">
        <f t="shared" si="63"/>
        <v>8.4643072074966335E-3</v>
      </c>
      <c r="X357" s="37">
        <f t="shared" si="64"/>
        <v>1.3984004614847187E-2</v>
      </c>
    </row>
    <row r="358" spans="5:24" x14ac:dyDescent="0.2">
      <c r="E358" s="28"/>
      <c r="F358" s="28">
        <f>+'CPT C9 &amp; Bearing Capacity'!I358</f>
        <v>7.1099999999999994</v>
      </c>
      <c r="G358" s="29">
        <f>'CPT C9 &amp; Bearing Capacity'!H358</f>
        <v>2.0000000000000462E-2</v>
      </c>
      <c r="H358" s="29">
        <f t="shared" si="60"/>
        <v>6.6527999999999992</v>
      </c>
      <c r="I358" s="31">
        <f t="shared" si="61"/>
        <v>1.605144284575756</v>
      </c>
      <c r="J358" s="31">
        <f t="shared" si="65"/>
        <v>1.5364483690140371</v>
      </c>
      <c r="K358" s="31">
        <f t="shared" si="66"/>
        <v>-6.8641897496772769E-2</v>
      </c>
      <c r="L358" s="32">
        <f t="shared" si="67"/>
        <v>4.3715983643379183E-2</v>
      </c>
      <c r="M358" s="32">
        <f t="shared" si="68"/>
        <v>2.4396947990058759E-2</v>
      </c>
      <c r="N358" s="33">
        <f t="shared" si="62"/>
        <v>7.1083098297077649</v>
      </c>
      <c r="O358" s="59">
        <f>+'CPT C9 &amp; Bearing Capacity'!N358</f>
        <v>2159.5</v>
      </c>
      <c r="P358" s="59">
        <f>+'CPT C9 &amp; Bearing Capacity'!O358</f>
        <v>2195.3000000000002</v>
      </c>
      <c r="Q358" s="35">
        <f>+'CPT C9 &amp; Bearing Capacity'!K358</f>
        <v>135.08999999999997</v>
      </c>
      <c r="R358" s="34">
        <f>+'CPT C9 &amp; Bearing Capacity'!L358</f>
        <v>24.897779999999994</v>
      </c>
      <c r="S358" s="35">
        <f>+'CPT C9 &amp; Bearing Capacity'!M358</f>
        <v>110.19221999999998</v>
      </c>
      <c r="T358" s="34">
        <f t="shared" si="69"/>
        <v>25.971016690453258</v>
      </c>
      <c r="U358" s="36">
        <f t="shared" si="70"/>
        <v>16965.653121571824</v>
      </c>
      <c r="V358" s="33">
        <f t="shared" si="71"/>
        <v>10301.049999999999</v>
      </c>
      <c r="W358" s="37">
        <f t="shared" si="63"/>
        <v>8.3796477256389435E-3</v>
      </c>
      <c r="X358" s="37">
        <f t="shared" si="64"/>
        <v>1.3801136446688308E-2</v>
      </c>
    </row>
    <row r="359" spans="5:24" x14ac:dyDescent="0.2">
      <c r="E359" s="28"/>
      <c r="F359" s="28">
        <f>+'CPT C9 &amp; Bearing Capacity'!I359</f>
        <v>7.13</v>
      </c>
      <c r="G359" s="29">
        <f>'CPT C9 &amp; Bearing Capacity'!H359</f>
        <v>1.9999999999999574E-2</v>
      </c>
      <c r="H359" s="29">
        <f t="shared" si="60"/>
        <v>6.6727999999999996</v>
      </c>
      <c r="I359" s="31">
        <f t="shared" si="61"/>
        <v>1.6050414160050146</v>
      </c>
      <c r="J359" s="31">
        <f t="shared" si="65"/>
        <v>1.5365512375847785</v>
      </c>
      <c r="K359" s="31">
        <f t="shared" si="66"/>
        <v>-6.843664416316686E-2</v>
      </c>
      <c r="L359" s="32">
        <f t="shared" si="67"/>
        <v>4.3585161312031093E-2</v>
      </c>
      <c r="M359" s="32">
        <f t="shared" si="68"/>
        <v>2.4297800026729321E-2</v>
      </c>
      <c r="N359" s="33">
        <f t="shared" si="62"/>
        <v>7.0870378466396735</v>
      </c>
      <c r="O359" s="59">
        <f>+'CPT C9 &amp; Bearing Capacity'!N359</f>
        <v>1705</v>
      </c>
      <c r="P359" s="59">
        <f>+'CPT C9 &amp; Bearing Capacity'!O359</f>
        <v>1735.8000000000002</v>
      </c>
      <c r="Q359" s="35">
        <f>+'CPT C9 &amp; Bearing Capacity'!K359</f>
        <v>135.47</v>
      </c>
      <c r="R359" s="34">
        <f>+'CPT C9 &amp; Bearing Capacity'!L359</f>
        <v>25.093979999999998</v>
      </c>
      <c r="S359" s="35">
        <f>+'CPT C9 &amp; Bearing Capacity'!M359</f>
        <v>110.37602</v>
      </c>
      <c r="T359" s="34">
        <f t="shared" si="69"/>
        <v>23.067131396969842</v>
      </c>
      <c r="U359" s="36">
        <f t="shared" si="70"/>
        <v>14083.834008506261</v>
      </c>
      <c r="V359" s="33">
        <f t="shared" si="71"/>
        <v>8001.6500000000005</v>
      </c>
      <c r="W359" s="37">
        <f t="shared" si="63"/>
        <v>1.0064074658021586E-2</v>
      </c>
      <c r="X359" s="37">
        <f t="shared" si="64"/>
        <v>1.7713941116243578E-2</v>
      </c>
    </row>
    <row r="360" spans="5:24" x14ac:dyDescent="0.2">
      <c r="E360" s="28"/>
      <c r="F360" s="28">
        <f>+'CPT C9 &amp; Bearing Capacity'!I360</f>
        <v>7.15</v>
      </c>
      <c r="G360" s="29">
        <f>'CPT C9 &amp; Bearing Capacity'!H360</f>
        <v>2.0000000000000462E-2</v>
      </c>
      <c r="H360" s="29">
        <f t="shared" si="60"/>
        <v>6.6928000000000001</v>
      </c>
      <c r="I360" s="31">
        <f t="shared" si="61"/>
        <v>1.6049391615171114</v>
      </c>
      <c r="J360" s="31">
        <f t="shared" si="65"/>
        <v>1.5366534920726818</v>
      </c>
      <c r="K360" s="31">
        <f t="shared" si="66"/>
        <v>-6.8232613236203304E-2</v>
      </c>
      <c r="L360" s="32">
        <f t="shared" si="67"/>
        <v>4.3455119022078825E-2</v>
      </c>
      <c r="M360" s="32">
        <f t="shared" si="68"/>
        <v>2.4199343011126695E-2</v>
      </c>
      <c r="N360" s="33">
        <f t="shared" si="62"/>
        <v>7.0658926999243157</v>
      </c>
      <c r="O360" s="59">
        <f>+'CPT C9 &amp; Bearing Capacity'!N360</f>
        <v>1212.5</v>
      </c>
      <c r="P360" s="59">
        <f>+'CPT C9 &amp; Bearing Capacity'!O360</f>
        <v>1237.9000000000001</v>
      </c>
      <c r="Q360" s="35">
        <f>+'CPT C9 &amp; Bearing Capacity'!K360</f>
        <v>135.85</v>
      </c>
      <c r="R360" s="34">
        <f>+'CPT C9 &amp; Bearing Capacity'!L360</f>
        <v>25.290180000000003</v>
      </c>
      <c r="S360" s="35">
        <f>+'CPT C9 &amp; Bearing Capacity'!M360</f>
        <v>110.55981999999999</v>
      </c>
      <c r="T360" s="34">
        <f t="shared" si="69"/>
        <v>19.444269115071982</v>
      </c>
      <c r="U360" s="36">
        <f t="shared" si="70"/>
        <v>10662.271300477612</v>
      </c>
      <c r="V360" s="33">
        <f t="shared" si="71"/>
        <v>5510.2500000000009</v>
      </c>
      <c r="W360" s="37">
        <f t="shared" si="63"/>
        <v>1.3254010333816896E-2</v>
      </c>
      <c r="X360" s="37">
        <f t="shared" si="64"/>
        <v>2.5646359783764724E-2</v>
      </c>
    </row>
    <row r="361" spans="5:24" x14ac:dyDescent="0.2">
      <c r="E361" s="28"/>
      <c r="F361" s="28">
        <f>+'CPT C9 &amp; Bearing Capacity'!I361</f>
        <v>7.17</v>
      </c>
      <c r="G361" s="29">
        <f>'CPT C9 &amp; Bearing Capacity'!H361</f>
        <v>1.9999999999999574E-2</v>
      </c>
      <c r="H361" s="29">
        <f t="shared" si="60"/>
        <v>6.7127999999999997</v>
      </c>
      <c r="I361" s="31">
        <f t="shared" si="61"/>
        <v>1.604837515631798</v>
      </c>
      <c r="J361" s="31">
        <f t="shared" si="65"/>
        <v>1.5367551379579951</v>
      </c>
      <c r="K361" s="31">
        <f t="shared" si="66"/>
        <v>-6.8029793840803349E-2</v>
      </c>
      <c r="L361" s="32">
        <f t="shared" si="67"/>
        <v>4.3325849823042904E-2</v>
      </c>
      <c r="M361" s="32">
        <f t="shared" si="68"/>
        <v>2.4101570140706019E-2</v>
      </c>
      <c r="N361" s="33">
        <f t="shared" si="62"/>
        <v>7.0448732593992798</v>
      </c>
      <c r="O361" s="59">
        <f>+'CPT C9 &amp; Bearing Capacity'!N361</f>
        <v>928.5</v>
      </c>
      <c r="P361" s="59">
        <f>+'CPT C9 &amp; Bearing Capacity'!O361</f>
        <v>950.9</v>
      </c>
      <c r="Q361" s="35">
        <f>+'CPT C9 &amp; Bearing Capacity'!K361</f>
        <v>136.22999999999999</v>
      </c>
      <c r="R361" s="34">
        <f>+'CPT C9 &amp; Bearing Capacity'!L361</f>
        <v>25.48638</v>
      </c>
      <c r="S361" s="35">
        <f>+'CPT C9 &amp; Bearing Capacity'!M361</f>
        <v>110.74361999999999</v>
      </c>
      <c r="T361" s="34">
        <f t="shared" si="69"/>
        <v>17.008317541874355</v>
      </c>
      <c r="U361" s="36">
        <f t="shared" si="70"/>
        <v>8515.6837891344512</v>
      </c>
      <c r="V361" s="33">
        <f t="shared" si="71"/>
        <v>4073.35</v>
      </c>
      <c r="W361" s="37">
        <f t="shared" si="63"/>
        <v>1.6545643154077666E-2</v>
      </c>
      <c r="X361" s="37">
        <f t="shared" si="64"/>
        <v>3.45900708723735E-2</v>
      </c>
    </row>
    <row r="362" spans="5:24" x14ac:dyDescent="0.2">
      <c r="E362" s="28"/>
      <c r="F362" s="28">
        <f>+'CPT C9 &amp; Bearing Capacity'!I362</f>
        <v>7.1899999999999995</v>
      </c>
      <c r="G362" s="29">
        <f>'CPT C9 &amp; Bearing Capacity'!H362</f>
        <v>2.0000000000000462E-2</v>
      </c>
      <c r="H362" s="29">
        <f t="shared" si="60"/>
        <v>6.7327999999999992</v>
      </c>
      <c r="I362" s="31">
        <f t="shared" si="61"/>
        <v>1.604736472933818</v>
      </c>
      <c r="J362" s="31">
        <f t="shared" si="65"/>
        <v>1.5368561806559751</v>
      </c>
      <c r="K362" s="31">
        <f t="shared" si="66"/>
        <v>-6.7828175230355392E-2</v>
      </c>
      <c r="L362" s="32">
        <f t="shared" si="67"/>
        <v>4.3197346846711282E-2</v>
      </c>
      <c r="M362" s="32">
        <f t="shared" si="68"/>
        <v>2.4004474699283462E-2</v>
      </c>
      <c r="N362" s="33">
        <f t="shared" si="62"/>
        <v>7.0239784082790049</v>
      </c>
      <c r="O362" s="59">
        <f>+'CPT C9 &amp; Bearing Capacity'!N362</f>
        <v>701</v>
      </c>
      <c r="P362" s="59">
        <f>+'CPT C9 &amp; Bearing Capacity'!O362</f>
        <v>723.2</v>
      </c>
      <c r="Q362" s="35">
        <f>+'CPT C9 &amp; Bearing Capacity'!K362</f>
        <v>136.60999999999999</v>
      </c>
      <c r="R362" s="34">
        <f>+'CPT C9 &amp; Bearing Capacity'!L362</f>
        <v>25.682579999999994</v>
      </c>
      <c r="S362" s="35">
        <f>+'CPT C9 &amp; Bearing Capacity'!M362</f>
        <v>110.92741999999998</v>
      </c>
      <c r="T362" s="34">
        <f t="shared" si="69"/>
        <v>14.772342261188291</v>
      </c>
      <c r="U362" s="36">
        <f t="shared" si="70"/>
        <v>6682.2920257327542</v>
      </c>
      <c r="V362" s="33">
        <f t="shared" si="71"/>
        <v>2932.9500000000003</v>
      </c>
      <c r="W362" s="37">
        <f t="shared" si="63"/>
        <v>2.1022662227961952E-2</v>
      </c>
      <c r="X362" s="37">
        <f t="shared" si="64"/>
        <v>4.7897021144439327E-2</v>
      </c>
    </row>
    <row r="363" spans="5:24" x14ac:dyDescent="0.2">
      <c r="E363" s="28"/>
      <c r="F363" s="28">
        <f>+'CPT C9 &amp; Bearing Capacity'!I363</f>
        <v>7.21</v>
      </c>
      <c r="G363" s="29">
        <f>'CPT C9 &amp; Bearing Capacity'!H363</f>
        <v>1.9999999999999574E-2</v>
      </c>
      <c r="H363" s="29">
        <f t="shared" si="60"/>
        <v>6.7527999999999997</v>
      </c>
      <c r="I363" s="31">
        <f t="shared" si="61"/>
        <v>1.6046360280719461</v>
      </c>
      <c r="J363" s="31">
        <f t="shared" si="65"/>
        <v>1.5369566255178471</v>
      </c>
      <c r="K363" s="31">
        <f t="shared" si="66"/>
        <v>-6.7627746784825846E-2</v>
      </c>
      <c r="L363" s="32">
        <f t="shared" si="67"/>
        <v>4.3069603305926338E-2</v>
      </c>
      <c r="M363" s="32">
        <f t="shared" si="68"/>
        <v>2.3908050055692631E-2</v>
      </c>
      <c r="N363" s="33">
        <f t="shared" si="62"/>
        <v>7.0032070429575519</v>
      </c>
      <c r="O363" s="59">
        <f>+'CPT C9 &amp; Bearing Capacity'!N363</f>
        <v>540</v>
      </c>
      <c r="P363" s="59">
        <f>+'CPT C9 &amp; Bearing Capacity'!O363</f>
        <v>563.4</v>
      </c>
      <c r="Q363" s="35">
        <f>+'CPT C9 &amp; Bearing Capacity'!K363</f>
        <v>136.99</v>
      </c>
      <c r="R363" s="34">
        <f>+'CPT C9 &amp; Bearing Capacity'!L363</f>
        <v>25.878779999999999</v>
      </c>
      <c r="S363" s="35">
        <f>+'CPT C9 &amp; Bearing Capacity'!M363</f>
        <v>111.11122</v>
      </c>
      <c r="T363" s="34">
        <f t="shared" si="69"/>
        <v>12.960073997029459</v>
      </c>
      <c r="U363" s="36">
        <f t="shared" si="70"/>
        <v>5311.2067165181934</v>
      </c>
      <c r="V363" s="33">
        <f t="shared" si="71"/>
        <v>2132.0499999999997</v>
      </c>
      <c r="W363" s="37">
        <f t="shared" si="63"/>
        <v>2.637143465411346E-2</v>
      </c>
      <c r="X363" s="37">
        <f t="shared" si="64"/>
        <v>6.5694585426771451E-2</v>
      </c>
    </row>
    <row r="364" spans="5:24" x14ac:dyDescent="0.2">
      <c r="E364" s="28"/>
      <c r="F364" s="28">
        <f>+'CPT C9 &amp; Bearing Capacity'!I364</f>
        <v>7.23</v>
      </c>
      <c r="G364" s="29">
        <f>'CPT C9 &amp; Bearing Capacity'!H364</f>
        <v>2.0000000000000462E-2</v>
      </c>
      <c r="H364" s="29">
        <f t="shared" si="60"/>
        <v>6.7728000000000002</v>
      </c>
      <c r="I364" s="31">
        <f t="shared" si="61"/>
        <v>1.6045361757580439</v>
      </c>
      <c r="J364" s="31">
        <f t="shared" si="65"/>
        <v>1.5370564778317493</v>
      </c>
      <c r="K364" s="31">
        <f t="shared" si="66"/>
        <v>-6.7428498008903048E-2</v>
      </c>
      <c r="L364" s="32">
        <f t="shared" si="67"/>
        <v>4.2942612493393297E-2</v>
      </c>
      <c r="M364" s="32">
        <f t="shared" si="68"/>
        <v>2.3812289662471287E-2</v>
      </c>
      <c r="N364" s="33">
        <f t="shared" si="62"/>
        <v>6.9825580728148449</v>
      </c>
      <c r="O364" s="59">
        <f>+'CPT C9 &amp; Bearing Capacity'!N364</f>
        <v>379</v>
      </c>
      <c r="P364" s="59">
        <f>+'CPT C9 &amp; Bearing Capacity'!O364</f>
        <v>417.4</v>
      </c>
      <c r="Q364" s="35">
        <f>+'CPT C9 &amp; Bearing Capacity'!K364</f>
        <v>137.37</v>
      </c>
      <c r="R364" s="34">
        <f>+'CPT C9 &amp; Bearing Capacity'!L364</f>
        <v>26.074980000000004</v>
      </c>
      <c r="S364" s="35">
        <f>+'CPT C9 &amp; Bearing Capacity'!M364</f>
        <v>111.29501999999999</v>
      </c>
      <c r="T364" s="34">
        <f t="shared" si="69"/>
        <v>10.85302372390697</v>
      </c>
      <c r="U364" s="36">
        <f t="shared" si="70"/>
        <v>3865.8191406628657</v>
      </c>
      <c r="V364" s="33">
        <f t="shared" si="71"/>
        <v>1400.1499999999999</v>
      </c>
      <c r="W364" s="37">
        <f t="shared" si="63"/>
        <v>3.6124597756623029E-2</v>
      </c>
      <c r="X364" s="37">
        <f t="shared" si="64"/>
        <v>9.9740143167732137E-2</v>
      </c>
    </row>
    <row r="365" spans="5:24" x14ac:dyDescent="0.2">
      <c r="E365" s="28"/>
      <c r="F365" s="28">
        <f>+'CPT C9 &amp; Bearing Capacity'!I365</f>
        <v>7.25</v>
      </c>
      <c r="G365" s="29">
        <f>'CPT C9 &amp; Bearing Capacity'!H365</f>
        <v>1.9999999999999574E-2</v>
      </c>
      <c r="H365" s="29">
        <f t="shared" si="60"/>
        <v>6.7927999999999997</v>
      </c>
      <c r="I365" s="31">
        <f t="shared" si="61"/>
        <v>1.6044369107661351</v>
      </c>
      <c r="J365" s="31">
        <f t="shared" si="65"/>
        <v>1.537155742823658</v>
      </c>
      <c r="K365" s="31">
        <f t="shared" si="66"/>
        <v>-6.7230418530173988E-2</v>
      </c>
      <c r="L365" s="32">
        <f t="shared" si="67"/>
        <v>4.2816367780510713E-2</v>
      </c>
      <c r="M365" s="32">
        <f t="shared" si="68"/>
        <v>2.3717187054568378E-2</v>
      </c>
      <c r="N365" s="33">
        <f t="shared" si="62"/>
        <v>6.9620304200265082</v>
      </c>
      <c r="O365" s="59">
        <f>+'CPT C9 &amp; Bearing Capacity'!N365</f>
        <v>322</v>
      </c>
      <c r="P365" s="59">
        <f>+'CPT C9 &amp; Bearing Capacity'!O365</f>
        <v>371.6</v>
      </c>
      <c r="Q365" s="35">
        <f>+'CPT C9 &amp; Bearing Capacity'!K365</f>
        <v>137.75</v>
      </c>
      <c r="R365" s="34">
        <f>+'CPT C9 &amp; Bearing Capacity'!L365</f>
        <v>26.271180000000001</v>
      </c>
      <c r="S365" s="35">
        <f>+'CPT C9 &amp; Bearing Capacity'!M365</f>
        <v>111.47882</v>
      </c>
      <c r="T365" s="34">
        <f t="shared" si="69"/>
        <v>9.9995377760894453</v>
      </c>
      <c r="U365" s="36">
        <f t="shared" si="70"/>
        <v>3333.184383159482</v>
      </c>
      <c r="V365" s="33">
        <f t="shared" si="71"/>
        <v>1169.25</v>
      </c>
      <c r="W365" s="37">
        <f t="shared" si="63"/>
        <v>4.1774049195725207E-2</v>
      </c>
      <c r="X365" s="37">
        <f t="shared" si="64"/>
        <v>0.11908540380630935</v>
      </c>
    </row>
    <row r="366" spans="5:24" x14ac:dyDescent="0.2">
      <c r="E366" s="28"/>
      <c r="F366" s="28">
        <f>+'CPT C9 &amp; Bearing Capacity'!I366</f>
        <v>7.27</v>
      </c>
      <c r="G366" s="29">
        <f>'CPT C9 &amp; Bearing Capacity'!H366</f>
        <v>2.0000000000000462E-2</v>
      </c>
      <c r="H366" s="29">
        <f t="shared" si="60"/>
        <v>6.8127999999999993</v>
      </c>
      <c r="I366" s="31">
        <f t="shared" si="61"/>
        <v>1.6043382279314942</v>
      </c>
      <c r="J366" s="31">
        <f t="shared" si="65"/>
        <v>1.537254425658299</v>
      </c>
      <c r="K366" s="31">
        <f t="shared" si="66"/>
        <v>-6.7033498097332569E-2</v>
      </c>
      <c r="L366" s="32">
        <f t="shared" si="67"/>
        <v>4.2690862616219967E-2</v>
      </c>
      <c r="M366" s="32">
        <f t="shared" si="68"/>
        <v>2.3622735848076504E-2</v>
      </c>
      <c r="N366" s="33">
        <f t="shared" si="62"/>
        <v>6.9416230193767889</v>
      </c>
      <c r="O366" s="59">
        <f>+'CPT C9 &amp; Bearing Capacity'!N366</f>
        <v>360</v>
      </c>
      <c r="P366" s="59">
        <f>+'CPT C9 &amp; Bearing Capacity'!O366</f>
        <v>410.20000000000005</v>
      </c>
      <c r="Q366" s="35">
        <f>+'CPT C9 &amp; Bearing Capacity'!K366</f>
        <v>138.13</v>
      </c>
      <c r="R366" s="34">
        <f>+'CPT C9 &amp; Bearing Capacity'!L366</f>
        <v>26.467379999999995</v>
      </c>
      <c r="S366" s="35">
        <f>+'CPT C9 &amp; Bearing Capacity'!M366</f>
        <v>111.66262</v>
      </c>
      <c r="T366" s="34">
        <f t="shared" si="69"/>
        <v>10.5687683085162</v>
      </c>
      <c r="U366" s="36">
        <f t="shared" si="70"/>
        <v>3690.08812965584</v>
      </c>
      <c r="V366" s="33">
        <f t="shared" si="71"/>
        <v>1360.3500000000004</v>
      </c>
      <c r="W366" s="37">
        <f t="shared" si="63"/>
        <v>3.7623074438736324E-2</v>
      </c>
      <c r="X366" s="37">
        <f t="shared" si="64"/>
        <v>0.10205642693978678</v>
      </c>
    </row>
    <row r="367" spans="5:24" x14ac:dyDescent="0.2">
      <c r="E367" s="28"/>
      <c r="F367" s="28">
        <f>+'CPT C9 &amp; Bearing Capacity'!I367</f>
        <v>7.29</v>
      </c>
      <c r="G367" s="29">
        <f>'CPT C9 &amp; Bearing Capacity'!H367</f>
        <v>1.9999999999999574E-2</v>
      </c>
      <c r="H367" s="29">
        <f t="shared" si="60"/>
        <v>6.8327999999999998</v>
      </c>
      <c r="I367" s="31">
        <f t="shared" si="61"/>
        <v>1.6042401221497515</v>
      </c>
      <c r="J367" s="31">
        <f t="shared" si="65"/>
        <v>1.5373525314400416</v>
      </c>
      <c r="K367" s="31">
        <f t="shared" si="66"/>
        <v>-6.6837726578419354E-2</v>
      </c>
      <c r="L367" s="32">
        <f t="shared" si="67"/>
        <v>4.256609052587574E-2</v>
      </c>
      <c r="M367" s="32">
        <f t="shared" si="68"/>
        <v>2.3528929738986015E-2</v>
      </c>
      <c r="N367" s="33">
        <f t="shared" si="62"/>
        <v>6.9213348180748975</v>
      </c>
      <c r="O367" s="59">
        <f>+'CPT C9 &amp; Bearing Capacity'!N367</f>
        <v>322</v>
      </c>
      <c r="P367" s="59">
        <f>+'CPT C9 &amp; Bearing Capacity'!O367</f>
        <v>377.4</v>
      </c>
      <c r="Q367" s="35">
        <f>+'CPT C9 &amp; Bearing Capacity'!K367</f>
        <v>138.51</v>
      </c>
      <c r="R367" s="34">
        <f>+'CPT C9 &amp; Bearing Capacity'!L367</f>
        <v>26.66358</v>
      </c>
      <c r="S367" s="35">
        <f>+'CPT C9 &amp; Bearing Capacity'!M367</f>
        <v>111.84641999999999</v>
      </c>
      <c r="T367" s="34">
        <f t="shared" si="69"/>
        <v>9.9913113857652522</v>
      </c>
      <c r="U367" s="36">
        <f t="shared" si="70"/>
        <v>3333.657944729558</v>
      </c>
      <c r="V367" s="33">
        <f t="shared" si="71"/>
        <v>1194.4499999999998</v>
      </c>
      <c r="W367" s="37">
        <f t="shared" si="63"/>
        <v>4.152396516275602E-2</v>
      </c>
      <c r="X367" s="37">
        <f t="shared" si="64"/>
        <v>0.11589157885344302</v>
      </c>
    </row>
    <row r="368" spans="5:24" x14ac:dyDescent="0.2">
      <c r="E368" s="28"/>
      <c r="F368" s="28">
        <f>+'CPT C9 &amp; Bearing Capacity'!I368</f>
        <v>7.3100000000000005</v>
      </c>
      <c r="G368" s="29">
        <f>'CPT C9 &amp; Bearing Capacity'!H368</f>
        <v>2.0000000000000462E-2</v>
      </c>
      <c r="H368" s="29">
        <f t="shared" si="60"/>
        <v>6.8528000000000002</v>
      </c>
      <c r="I368" s="31">
        <f t="shared" si="61"/>
        <v>1.6041425883760156</v>
      </c>
      <c r="J368" s="31">
        <f t="shared" si="65"/>
        <v>1.5374500652137775</v>
      </c>
      <c r="K368" s="31">
        <f t="shared" si="66"/>
        <v>-6.6643093959091737E-2</v>
      </c>
      <c r="L368" s="32">
        <f t="shared" si="67"/>
        <v>4.2442045110136016E-2</v>
      </c>
      <c r="M368" s="32">
        <f t="shared" si="68"/>
        <v>2.3435762501963553E-2</v>
      </c>
      <c r="N368" s="33">
        <f t="shared" si="62"/>
        <v>6.901164775574518</v>
      </c>
      <c r="O368" s="59">
        <f>+'CPT C9 &amp; Bearing Capacity'!N368</f>
        <v>293.5</v>
      </c>
      <c r="P368" s="59">
        <f>+'CPT C9 &amp; Bearing Capacity'!O368</f>
        <v>351.29999999999995</v>
      </c>
      <c r="Q368" s="35">
        <f>+'CPT C9 &amp; Bearing Capacity'!K368</f>
        <v>138.89000000000001</v>
      </c>
      <c r="R368" s="34">
        <f>+'CPT C9 &amp; Bearing Capacity'!L368</f>
        <v>26.859780000000004</v>
      </c>
      <c r="S368" s="35">
        <f>+'CPT C9 &amp; Bearing Capacity'!M368</f>
        <v>112.03022000000001</v>
      </c>
      <c r="T368" s="34">
        <f t="shared" si="69"/>
        <v>9.5349920638984003</v>
      </c>
      <c r="U368" s="36">
        <f t="shared" si="70"/>
        <v>3062.6379882342585</v>
      </c>
      <c r="V368" s="33">
        <f t="shared" si="71"/>
        <v>1062.0499999999997</v>
      </c>
      <c r="W368" s="37">
        <f t="shared" si="63"/>
        <v>4.5066800595348802E-2</v>
      </c>
      <c r="X368" s="37">
        <f t="shared" si="64"/>
        <v>0.12995931972270006</v>
      </c>
    </row>
    <row r="369" spans="5:24" x14ac:dyDescent="0.2">
      <c r="E369" s="28"/>
      <c r="F369" s="28">
        <f>+'CPT C9 &amp; Bearing Capacity'!I369</f>
        <v>7.33</v>
      </c>
      <c r="G369" s="29">
        <f>'CPT C9 &amp; Bearing Capacity'!H369</f>
        <v>1.9999999999999574E-2</v>
      </c>
      <c r="H369" s="29">
        <f t="shared" si="60"/>
        <v>6.8727999999999998</v>
      </c>
      <c r="I369" s="31">
        <f t="shared" si="61"/>
        <v>1.6040456216240089</v>
      </c>
      <c r="J369" s="31">
        <f t="shared" si="65"/>
        <v>1.5375470319657842</v>
      </c>
      <c r="K369" s="31">
        <f t="shared" si="66"/>
        <v>-6.6449590340924139E-2</v>
      </c>
      <c r="L369" s="32">
        <f t="shared" si="67"/>
        <v>4.2318720043871161E-2</v>
      </c>
      <c r="M369" s="32">
        <f t="shared" si="68"/>
        <v>2.3343227989150561E-2</v>
      </c>
      <c r="N369" s="33">
        <f t="shared" si="62"/>
        <v>6.8811118633964208</v>
      </c>
      <c r="O369" s="59">
        <f>+'CPT C9 &amp; Bearing Capacity'!N369</f>
        <v>274.49999999999994</v>
      </c>
      <c r="P369" s="59">
        <f>+'CPT C9 &amp; Bearing Capacity'!O369</f>
        <v>333.9</v>
      </c>
      <c r="Q369" s="35">
        <f>+'CPT C9 &amp; Bearing Capacity'!K369</f>
        <v>139.27000000000001</v>
      </c>
      <c r="R369" s="34">
        <f>+'CPT C9 &amp; Bearing Capacity'!L369</f>
        <v>27.055980000000002</v>
      </c>
      <c r="S369" s="35">
        <f>+'CPT C9 &amp; Bearing Capacity'!M369</f>
        <v>112.21402</v>
      </c>
      <c r="T369" s="34">
        <f t="shared" si="69"/>
        <v>9.2174220696505209</v>
      </c>
      <c r="U369" s="36">
        <f t="shared" si="70"/>
        <v>2880.1272967468394</v>
      </c>
      <c r="V369" s="33">
        <f t="shared" si="71"/>
        <v>973.14999999999986</v>
      </c>
      <c r="W369" s="37">
        <f t="shared" si="63"/>
        <v>4.7783387013265878E-2</v>
      </c>
      <c r="X369" s="37">
        <f t="shared" si="64"/>
        <v>0.14141934672756051</v>
      </c>
    </row>
    <row r="370" spans="5:24" x14ac:dyDescent="0.2">
      <c r="E370" s="28"/>
      <c r="F370" s="28">
        <f>+'CPT C9 &amp; Bearing Capacity'!I370</f>
        <v>7.35</v>
      </c>
      <c r="G370" s="29">
        <f>'CPT C9 &amp; Bearing Capacity'!H370</f>
        <v>2.0000000000000462E-2</v>
      </c>
      <c r="H370" s="29">
        <f t="shared" si="60"/>
        <v>6.8927999999999994</v>
      </c>
      <c r="I370" s="31">
        <f t="shared" si="61"/>
        <v>1.6039492169652196</v>
      </c>
      <c r="J370" s="31">
        <f t="shared" si="65"/>
        <v>1.5376434366245735</v>
      </c>
      <c r="K370" s="31">
        <f t="shared" si="66"/>
        <v>-6.6257205939737579E-2</v>
      </c>
      <c r="L370" s="32">
        <f t="shared" si="67"/>
        <v>4.2196109075092351E-2</v>
      </c>
      <c r="M370" s="32">
        <f t="shared" si="68"/>
        <v>2.3251320128985675E-2</v>
      </c>
      <c r="N370" s="33">
        <f t="shared" si="62"/>
        <v>6.8611750649542245</v>
      </c>
      <c r="O370" s="59">
        <f>+'CPT C9 &amp; Bearing Capacity'!N370</f>
        <v>265</v>
      </c>
      <c r="P370" s="59">
        <f>+'CPT C9 &amp; Bearing Capacity'!O370</f>
        <v>326.79999999999995</v>
      </c>
      <c r="Q370" s="35">
        <f>+'CPT C9 &amp; Bearing Capacity'!K370</f>
        <v>139.65</v>
      </c>
      <c r="R370" s="34">
        <f>+'CPT C9 &amp; Bearing Capacity'!L370</f>
        <v>27.252179999999996</v>
      </c>
      <c r="S370" s="35">
        <f>+'CPT C9 &amp; Bearing Capacity'!M370</f>
        <v>112.39782000000001</v>
      </c>
      <c r="T370" s="34">
        <f t="shared" si="69"/>
        <v>9.0528129137553996</v>
      </c>
      <c r="U370" s="36">
        <f t="shared" si="70"/>
        <v>2788.3659907922388</v>
      </c>
      <c r="V370" s="33">
        <f t="shared" si="71"/>
        <v>935.74999999999977</v>
      </c>
      <c r="W370" s="37">
        <f t="shared" si="63"/>
        <v>4.9212872970129468E-2</v>
      </c>
      <c r="X370" s="37">
        <f t="shared" si="64"/>
        <v>0.14664547293517252</v>
      </c>
    </row>
    <row r="371" spans="5:24" x14ac:dyDescent="0.2">
      <c r="E371" s="28"/>
      <c r="F371" s="28">
        <f>+'CPT C9 &amp; Bearing Capacity'!I371</f>
        <v>7.37</v>
      </c>
      <c r="G371" s="29">
        <f>'CPT C9 &amp; Bearing Capacity'!H371</f>
        <v>1.9999999999999574E-2</v>
      </c>
      <c r="H371" s="29">
        <f t="shared" si="60"/>
        <v>6.9127999999999998</v>
      </c>
      <c r="I371" s="31">
        <f t="shared" si="61"/>
        <v>1.6038533695280681</v>
      </c>
      <c r="J371" s="31">
        <f t="shared" si="65"/>
        <v>1.537739284061725</v>
      </c>
      <c r="K371" s="31">
        <f t="shared" si="66"/>
        <v>-6.6065931083957835E-2</v>
      </c>
      <c r="L371" s="32">
        <f t="shared" si="67"/>
        <v>4.2074206023897866E-2</v>
      </c>
      <c r="M371" s="32">
        <f t="shared" si="68"/>
        <v>2.3160032925045648E-2</v>
      </c>
      <c r="N371" s="33">
        <f t="shared" si="62"/>
        <v>6.8413533753830604</v>
      </c>
      <c r="O371" s="59">
        <f>+'CPT C9 &amp; Bearing Capacity'!N371</f>
        <v>265</v>
      </c>
      <c r="P371" s="59">
        <f>+'CPT C9 &amp; Bearing Capacity'!O371</f>
        <v>328.4</v>
      </c>
      <c r="Q371" s="35">
        <f>+'CPT C9 &amp; Bearing Capacity'!K371</f>
        <v>140.03</v>
      </c>
      <c r="R371" s="34">
        <f>+'CPT C9 &amp; Bearing Capacity'!L371</f>
        <v>27.44838</v>
      </c>
      <c r="S371" s="35">
        <f>+'CPT C9 &amp; Bearing Capacity'!M371</f>
        <v>112.58162</v>
      </c>
      <c r="T371" s="34">
        <f t="shared" si="69"/>
        <v>9.049115759046499</v>
      </c>
      <c r="U371" s="36">
        <f t="shared" si="70"/>
        <v>2788.5440269519077</v>
      </c>
      <c r="V371" s="33">
        <f t="shared" si="71"/>
        <v>941.84999999999991</v>
      </c>
      <c r="W371" s="37">
        <f t="shared" si="63"/>
        <v>4.9067565792468688E-2</v>
      </c>
      <c r="X371" s="37">
        <f t="shared" si="64"/>
        <v>0.14527479695031939</v>
      </c>
    </row>
    <row r="372" spans="5:24" x14ac:dyDescent="0.2">
      <c r="E372" s="28"/>
      <c r="F372" s="28">
        <f>+'CPT C9 &amp; Bearing Capacity'!I372</f>
        <v>7.3900000000000006</v>
      </c>
      <c r="G372" s="29">
        <f>'CPT C9 &amp; Bearing Capacity'!H372</f>
        <v>2.0000000000000462E-2</v>
      </c>
      <c r="H372" s="29">
        <f t="shared" si="60"/>
        <v>6.9328000000000003</v>
      </c>
      <c r="I372" s="31">
        <f t="shared" si="61"/>
        <v>1.6037580744970865</v>
      </c>
      <c r="J372" s="31">
        <f t="shared" si="65"/>
        <v>1.5378345790927066</v>
      </c>
      <c r="K372" s="31">
        <f t="shared" si="66"/>
        <v>-6.5875756213002165E-2</v>
      </c>
      <c r="L372" s="32">
        <f t="shared" si="67"/>
        <v>4.1953004781437687E-2</v>
      </c>
      <c r="M372" s="32">
        <f t="shared" si="68"/>
        <v>2.306936045490815E-2</v>
      </c>
      <c r="N372" s="33">
        <f t="shared" si="62"/>
        <v>6.8216458013712158</v>
      </c>
      <c r="O372" s="59">
        <f>+'CPT C9 &amp; Bearing Capacity'!N372</f>
        <v>255.5</v>
      </c>
      <c r="P372" s="59">
        <f>+'CPT C9 &amp; Bearing Capacity'!O372</f>
        <v>320.89999999999998</v>
      </c>
      <c r="Q372" s="35">
        <f>+'CPT C9 &amp; Bearing Capacity'!K372</f>
        <v>140.41000000000003</v>
      </c>
      <c r="R372" s="34">
        <f>+'CPT C9 &amp; Bearing Capacity'!L372</f>
        <v>27.644580000000005</v>
      </c>
      <c r="S372" s="35">
        <f>+'CPT C9 &amp; Bearing Capacity'!M372</f>
        <v>112.76542000000002</v>
      </c>
      <c r="T372" s="34">
        <f t="shared" si="69"/>
        <v>8.881811403338018</v>
      </c>
      <c r="U372" s="36">
        <f t="shared" si="70"/>
        <v>2696.3565424906978</v>
      </c>
      <c r="V372" s="33">
        <f t="shared" si="71"/>
        <v>902.44999999999982</v>
      </c>
      <c r="W372" s="37">
        <f t="shared" si="63"/>
        <v>5.0598989368594659E-2</v>
      </c>
      <c r="X372" s="37">
        <f t="shared" si="64"/>
        <v>0.15118058178007368</v>
      </c>
    </row>
    <row r="373" spans="5:24" x14ac:dyDescent="0.2">
      <c r="E373" s="28"/>
      <c r="F373" s="28">
        <f>+'CPT C9 &amp; Bearing Capacity'!I373</f>
        <v>7.41</v>
      </c>
      <c r="G373" s="29">
        <f>'CPT C9 &amp; Bearing Capacity'!H373</f>
        <v>1.9999999999999574E-2</v>
      </c>
      <c r="H373" s="29">
        <f t="shared" si="60"/>
        <v>6.9527999999999999</v>
      </c>
      <c r="I373" s="31">
        <f t="shared" si="61"/>
        <v>1.603663327112115</v>
      </c>
      <c r="J373" s="31">
        <f t="shared" si="65"/>
        <v>1.5379293264776781</v>
      </c>
      <c r="K373" s="31">
        <f t="shared" si="66"/>
        <v>-6.5686671875693325E-2</v>
      </c>
      <c r="L373" s="32">
        <f t="shared" si="67"/>
        <v>4.1832499308896785E-2</v>
      </c>
      <c r="M373" s="32">
        <f t="shared" si="68"/>
        <v>2.2979296869037769E-2</v>
      </c>
      <c r="N373" s="33">
        <f t="shared" si="62"/>
        <v>6.8020513609948114</v>
      </c>
      <c r="O373" s="59">
        <f>+'CPT C9 &amp; Bearing Capacity'!N373</f>
        <v>246</v>
      </c>
      <c r="P373" s="59">
        <f>+'CPT C9 &amp; Bearing Capacity'!O373</f>
        <v>311.39999999999998</v>
      </c>
      <c r="Q373" s="35">
        <f>+'CPT C9 &amp; Bearing Capacity'!K373</f>
        <v>140.79</v>
      </c>
      <c r="R373" s="34">
        <f>+'CPT C9 &amp; Bearing Capacity'!L373</f>
        <v>27.840780000000002</v>
      </c>
      <c r="S373" s="35">
        <f>+'CPT C9 &amp; Bearing Capacity'!M373</f>
        <v>112.94922</v>
      </c>
      <c r="T373" s="34">
        <f t="shared" si="69"/>
        <v>8.7115779070994819</v>
      </c>
      <c r="U373" s="36">
        <f t="shared" si="70"/>
        <v>2603.7439437642565</v>
      </c>
      <c r="V373" s="33">
        <f t="shared" si="71"/>
        <v>853.05</v>
      </c>
      <c r="W373" s="37">
        <f t="shared" si="63"/>
        <v>5.2248235678358443E-2</v>
      </c>
      <c r="X373" s="37">
        <f t="shared" si="64"/>
        <v>0.15947602979883166</v>
      </c>
    </row>
    <row r="374" spans="5:24" x14ac:dyDescent="0.2">
      <c r="E374" s="28"/>
      <c r="F374" s="28">
        <f>+'CPT C9 &amp; Bearing Capacity'!I374</f>
        <v>7.43</v>
      </c>
      <c r="G374" s="29">
        <f>'CPT C9 &amp; Bearing Capacity'!H374</f>
        <v>2.0000000000000462E-2</v>
      </c>
      <c r="H374" s="29">
        <f t="shared" si="60"/>
        <v>6.9727999999999994</v>
      </c>
      <c r="I374" s="31">
        <f t="shared" si="61"/>
        <v>1.6035691226675091</v>
      </c>
      <c r="J374" s="31">
        <f t="shared" si="65"/>
        <v>1.5380235309222841</v>
      </c>
      <c r="K374" s="31">
        <f t="shared" si="66"/>
        <v>-6.5498668728700818E-2</v>
      </c>
      <c r="L374" s="32">
        <f t="shared" si="67"/>
        <v>4.1712683636494344E-2</v>
      </c>
      <c r="M374" s="32">
        <f t="shared" si="68"/>
        <v>2.288983638968578E-2</v>
      </c>
      <c r="N374" s="33">
        <f t="shared" si="62"/>
        <v>6.7825690835550745</v>
      </c>
      <c r="O374" s="59">
        <f>+'CPT C9 &amp; Bearing Capacity'!N374</f>
        <v>246</v>
      </c>
      <c r="P374" s="59">
        <f>+'CPT C9 &amp; Bearing Capacity'!O374</f>
        <v>309.20000000000005</v>
      </c>
      <c r="Q374" s="35">
        <f>+'CPT C9 &amp; Bearing Capacity'!K374</f>
        <v>141.16999999999999</v>
      </c>
      <c r="R374" s="34">
        <f>+'CPT C9 &amp; Bearing Capacity'!L374</f>
        <v>28.036979999999996</v>
      </c>
      <c r="S374" s="35">
        <f>+'CPT C9 &amp; Bearing Capacity'!M374</f>
        <v>113.13301999999999</v>
      </c>
      <c r="T374" s="34">
        <f t="shared" si="69"/>
        <v>8.7080374631814319</v>
      </c>
      <c r="U374" s="36">
        <f t="shared" si="70"/>
        <v>2603.9031449217514</v>
      </c>
      <c r="V374" s="33">
        <f t="shared" si="71"/>
        <v>840.15000000000032</v>
      </c>
      <c r="W374" s="37">
        <f t="shared" si="63"/>
        <v>5.2095402217881268E-2</v>
      </c>
      <c r="X374" s="37">
        <f t="shared" si="64"/>
        <v>0.16146090777968761</v>
      </c>
    </row>
    <row r="375" spans="5:24" x14ac:dyDescent="0.2">
      <c r="E375" s="28"/>
      <c r="F375" s="28">
        <f>+'CPT C9 &amp; Bearing Capacity'!I375</f>
        <v>7.45</v>
      </c>
      <c r="G375" s="29">
        <f>'CPT C9 &amp; Bearing Capacity'!H375</f>
        <v>1.9999999999999574E-2</v>
      </c>
      <c r="H375" s="29">
        <f t="shared" si="60"/>
        <v>6.9927999999999999</v>
      </c>
      <c r="I375" s="31">
        <f t="shared" si="61"/>
        <v>1.6034754565113618</v>
      </c>
      <c r="J375" s="31">
        <f t="shared" si="65"/>
        <v>1.5381171970784313</v>
      </c>
      <c r="K375" s="31">
        <f t="shared" si="66"/>
        <v>-6.5311737535008574E-2</v>
      </c>
      <c r="L375" s="32">
        <f t="shared" si="67"/>
        <v>4.1593551862500959E-2</v>
      </c>
      <c r="M375" s="32">
        <f t="shared" si="68"/>
        <v>2.2800973309816452E-2</v>
      </c>
      <c r="N375" s="33">
        <f t="shared" si="62"/>
        <v>6.7631980094185336</v>
      </c>
      <c r="O375" s="59">
        <f>+'CPT C9 &amp; Bearing Capacity'!N375</f>
        <v>246</v>
      </c>
      <c r="P375" s="59">
        <f>+'CPT C9 &amp; Bearing Capacity'!O375</f>
        <v>312.60000000000002</v>
      </c>
      <c r="Q375" s="35">
        <f>+'CPT C9 &amp; Bearing Capacity'!K375</f>
        <v>141.55000000000001</v>
      </c>
      <c r="R375" s="34">
        <f>+'CPT C9 &amp; Bearing Capacity'!L375</f>
        <v>28.233180000000001</v>
      </c>
      <c r="S375" s="35">
        <f>+'CPT C9 &amp; Bearing Capacity'!M375</f>
        <v>113.31682000000001</v>
      </c>
      <c r="T375" s="34">
        <f t="shared" si="69"/>
        <v>8.7045042018895309</v>
      </c>
      <c r="U375" s="36">
        <f t="shared" si="70"/>
        <v>2604.0620328065829</v>
      </c>
      <c r="V375" s="33">
        <f t="shared" si="71"/>
        <v>855.25</v>
      </c>
      <c r="W375" s="37">
        <f t="shared" si="63"/>
        <v>5.1943447769016549E-2</v>
      </c>
      <c r="X375" s="37">
        <f t="shared" si="64"/>
        <v>0.15815721740820557</v>
      </c>
    </row>
    <row r="376" spans="5:24" x14ac:dyDescent="0.2">
      <c r="E376" s="28"/>
      <c r="F376" s="28">
        <f>+'CPT C9 &amp; Bearing Capacity'!I376</f>
        <v>7.4700000000000006</v>
      </c>
      <c r="G376" s="29">
        <f>'CPT C9 &amp; Bearing Capacity'!H376</f>
        <v>2.0000000000000462E-2</v>
      </c>
      <c r="H376" s="29">
        <f t="shared" si="60"/>
        <v>7.0128000000000004</v>
      </c>
      <c r="I376" s="31">
        <f t="shared" si="61"/>
        <v>1.6033823240447402</v>
      </c>
      <c r="J376" s="31">
        <f t="shared" si="65"/>
        <v>1.5382103295450529</v>
      </c>
      <c r="K376" s="31">
        <f t="shared" si="66"/>
        <v>-6.5125869162408936E-2</v>
      </c>
      <c r="L376" s="32">
        <f t="shared" si="67"/>
        <v>4.1475098152272946E-2</v>
      </c>
      <c r="M376" s="32">
        <f t="shared" si="68"/>
        <v>2.2712701992044781E-2</v>
      </c>
      <c r="N376" s="33">
        <f t="shared" si="62"/>
        <v>6.7439371898599951</v>
      </c>
      <c r="O376" s="59">
        <f>+'CPT C9 &amp; Bearing Capacity'!N376</f>
        <v>255.5</v>
      </c>
      <c r="P376" s="59">
        <f>+'CPT C9 &amp; Bearing Capacity'!O376</f>
        <v>326.29999999999995</v>
      </c>
      <c r="Q376" s="35">
        <f>+'CPT C9 &amp; Bearing Capacity'!K376</f>
        <v>141.93</v>
      </c>
      <c r="R376" s="34">
        <f>+'CPT C9 &amp; Bearing Capacity'!L376</f>
        <v>28.429380000000005</v>
      </c>
      <c r="S376" s="35">
        <f>+'CPT C9 &amp; Bearing Capacity'!M376</f>
        <v>113.50062</v>
      </c>
      <c r="T376" s="34">
        <f t="shared" si="69"/>
        <v>8.8673933554592335</v>
      </c>
      <c r="U376" s="36">
        <f t="shared" si="70"/>
        <v>2697.0279942301077</v>
      </c>
      <c r="V376" s="33">
        <f t="shared" si="71"/>
        <v>921.84999999999968</v>
      </c>
      <c r="W376" s="37">
        <f t="shared" si="63"/>
        <v>5.0010138599138061E-2</v>
      </c>
      <c r="X376" s="37">
        <f t="shared" si="64"/>
        <v>0.14631311362716609</v>
      </c>
    </row>
    <row r="377" spans="5:24" x14ac:dyDescent="0.2">
      <c r="E377" s="28"/>
      <c r="F377" s="28">
        <f>+'CPT C9 &amp; Bearing Capacity'!I377</f>
        <v>7.49</v>
      </c>
      <c r="G377" s="29">
        <f>'CPT C9 &amp; Bearing Capacity'!H377</f>
        <v>1.9999999999999574E-2</v>
      </c>
      <c r="H377" s="29">
        <f t="shared" si="60"/>
        <v>7.0327999999999999</v>
      </c>
      <c r="I377" s="31">
        <f t="shared" si="61"/>
        <v>1.603289720720932</v>
      </c>
      <c r="J377" s="31">
        <f t="shared" si="65"/>
        <v>1.5383029328688611</v>
      </c>
      <c r="K377" s="31">
        <f t="shared" si="66"/>
        <v>-6.4941054582021818E-2</v>
      </c>
      <c r="L377" s="32">
        <f t="shared" si="67"/>
        <v>4.1357316737301544E-2</v>
      </c>
      <c r="M377" s="32">
        <f t="shared" si="68"/>
        <v>2.2625016867600545E-2</v>
      </c>
      <c r="N377" s="33">
        <f t="shared" si="62"/>
        <v>6.7247856869079419</v>
      </c>
      <c r="O377" s="59">
        <f>+'CPT C9 &amp; Bearing Capacity'!N377</f>
        <v>265</v>
      </c>
      <c r="P377" s="59">
        <f>+'CPT C9 &amp; Bearing Capacity'!O377</f>
        <v>337</v>
      </c>
      <c r="Q377" s="35">
        <f>+'CPT C9 &amp; Bearing Capacity'!K377</f>
        <v>142.31</v>
      </c>
      <c r="R377" s="34">
        <f>+'CPT C9 &amp; Bearing Capacity'!L377</f>
        <v>28.625580000000003</v>
      </c>
      <c r="S377" s="35">
        <f>+'CPT C9 &amp; Bearing Capacity'!M377</f>
        <v>113.68442</v>
      </c>
      <c r="T377" s="34">
        <f t="shared" si="69"/>
        <v>9.0270901516439181</v>
      </c>
      <c r="U377" s="36">
        <f t="shared" si="70"/>
        <v>2789.604903747655</v>
      </c>
      <c r="V377" s="33">
        <f t="shared" si="71"/>
        <v>973.45</v>
      </c>
      <c r="W377" s="37">
        <f t="shared" si="63"/>
        <v>4.8213176553235051E-2</v>
      </c>
      <c r="X377" s="37">
        <f t="shared" si="64"/>
        <v>0.13816396706369713</v>
      </c>
    </row>
    <row r="378" spans="5:24" x14ac:dyDescent="0.2">
      <c r="E378" s="28"/>
      <c r="F378" s="28">
        <f>+'CPT C9 &amp; Bearing Capacity'!I378</f>
        <v>7.51</v>
      </c>
      <c r="G378" s="29">
        <f>'CPT C9 &amp; Bearing Capacity'!H378</f>
        <v>1.9999999999999574E-2</v>
      </c>
      <c r="H378" s="29">
        <f t="shared" si="60"/>
        <v>7.0527999999999995</v>
      </c>
      <c r="I378" s="31">
        <f t="shared" si="61"/>
        <v>1.603197642044708</v>
      </c>
      <c r="J378" s="31">
        <f t="shared" si="65"/>
        <v>1.5383950115450851</v>
      </c>
      <c r="K378" s="31">
        <f t="shared" si="66"/>
        <v>-6.4757284866838974E-2</v>
      </c>
      <c r="L378" s="32">
        <f t="shared" si="67"/>
        <v>4.1240201914280059E-2</v>
      </c>
      <c r="M378" s="32">
        <f t="shared" si="68"/>
        <v>2.2537912435305674E-2</v>
      </c>
      <c r="N378" s="33">
        <f t="shared" si="62"/>
        <v>6.7057425731928468</v>
      </c>
      <c r="O378" s="59">
        <f>+'CPT C9 &amp; Bearing Capacity'!N378</f>
        <v>265</v>
      </c>
      <c r="P378" s="59">
        <f>+'CPT C9 &amp; Bearing Capacity'!O378</f>
        <v>337.4</v>
      </c>
      <c r="Q378" s="35">
        <f>+'CPT C9 &amp; Bearing Capacity'!K378</f>
        <v>142.69</v>
      </c>
      <c r="R378" s="34">
        <f>+'CPT C9 &amp; Bearing Capacity'!L378</f>
        <v>28.82178</v>
      </c>
      <c r="S378" s="35">
        <f>+'CPT C9 &amp; Bearing Capacity'!M378</f>
        <v>113.86821999999999</v>
      </c>
      <c r="T378" s="34">
        <f t="shared" si="69"/>
        <v>9.0234451828677944</v>
      </c>
      <c r="U378" s="36">
        <f t="shared" si="70"/>
        <v>2789.7805048067721</v>
      </c>
      <c r="V378" s="33">
        <f t="shared" si="71"/>
        <v>973.55</v>
      </c>
      <c r="W378" s="37">
        <f t="shared" si="63"/>
        <v>4.8073621287687378E-2</v>
      </c>
      <c r="X378" s="37">
        <f t="shared" si="64"/>
        <v>0.13775856552190857</v>
      </c>
    </row>
    <row r="379" spans="5:24" x14ac:dyDescent="0.2">
      <c r="E379" s="28"/>
      <c r="F379" s="28">
        <f>+'CPT C9 &amp; Bearing Capacity'!I379</f>
        <v>7.5299999999999994</v>
      </c>
      <c r="G379" s="29">
        <f>'CPT C9 &amp; Bearing Capacity'!H379</f>
        <v>2.0000000000000462E-2</v>
      </c>
      <c r="H379" s="29">
        <f t="shared" si="60"/>
        <v>7.0727999999999991</v>
      </c>
      <c r="I379" s="31">
        <f t="shared" si="61"/>
        <v>1.6031060835715956</v>
      </c>
      <c r="J379" s="31">
        <f t="shared" si="65"/>
        <v>1.5384865700181976</v>
      </c>
      <c r="K379" s="31">
        <f t="shared" si="66"/>
        <v>-6.4574551190292928E-2</v>
      </c>
      <c r="L379" s="32">
        <f t="shared" si="67"/>
        <v>4.1123748044185546E-2</v>
      </c>
      <c r="M379" s="32">
        <f t="shared" si="68"/>
        <v>2.2451383260571833E-2</v>
      </c>
      <c r="N379" s="33">
        <f t="shared" si="62"/>
        <v>6.6868069317978547</v>
      </c>
      <c r="O379" s="59">
        <f>+'CPT C9 &amp; Bearing Capacity'!N379</f>
        <v>255.5</v>
      </c>
      <c r="P379" s="59">
        <f>+'CPT C9 &amp; Bearing Capacity'!O379</f>
        <v>327.10000000000002</v>
      </c>
      <c r="Q379" s="35">
        <f>+'CPT C9 &amp; Bearing Capacity'!K379</f>
        <v>143.07</v>
      </c>
      <c r="R379" s="34">
        <f>+'CPT C9 &amp; Bearing Capacity'!L379</f>
        <v>29.017979999999994</v>
      </c>
      <c r="S379" s="35">
        <f>+'CPT C9 &amp; Bearing Capacity'!M379</f>
        <v>114.05202</v>
      </c>
      <c r="T379" s="34">
        <f t="shared" si="69"/>
        <v>8.8566562147410188</v>
      </c>
      <c r="U379" s="36">
        <f t="shared" si="70"/>
        <v>2697.5281339150556</v>
      </c>
      <c r="V379" s="33">
        <f t="shared" si="71"/>
        <v>920.15000000000009</v>
      </c>
      <c r="W379" s="37">
        <f t="shared" si="63"/>
        <v>4.9577291504226996E-2</v>
      </c>
      <c r="X379" s="37">
        <f t="shared" si="64"/>
        <v>0.14534167107097776</v>
      </c>
    </row>
    <row r="380" spans="5:24" x14ac:dyDescent="0.2">
      <c r="E380" s="28"/>
      <c r="F380" s="28">
        <f>+'CPT C9 &amp; Bearing Capacity'!I380</f>
        <v>7.55</v>
      </c>
      <c r="G380" s="29">
        <f>'CPT C9 &amp; Bearing Capacity'!H380</f>
        <v>1.9999999999999574E-2</v>
      </c>
      <c r="H380" s="29">
        <f t="shared" si="60"/>
        <v>7.0927999999999995</v>
      </c>
      <c r="I380" s="31">
        <f t="shared" si="61"/>
        <v>1.6030150409071635</v>
      </c>
      <c r="J380" s="31">
        <f t="shared" si="65"/>
        <v>1.5385776126826296</v>
      </c>
      <c r="K380" s="31">
        <f t="shared" si="66"/>
        <v>-6.4392844824849721E-2</v>
      </c>
      <c r="L380" s="32">
        <f t="shared" si="67"/>
        <v>4.1007949551375981E-2</v>
      </c>
      <c r="M380" s="32">
        <f t="shared" si="68"/>
        <v>2.236542397441188E-2</v>
      </c>
      <c r="N380" s="33">
        <f t="shared" si="62"/>
        <v>6.6679778561119818</v>
      </c>
      <c r="O380" s="59">
        <f>+'CPT C9 &amp; Bearing Capacity'!N380</f>
        <v>246</v>
      </c>
      <c r="P380" s="59">
        <f>+'CPT C9 &amp; Bearing Capacity'!O380</f>
        <v>319.79999999999995</v>
      </c>
      <c r="Q380" s="35">
        <f>+'CPT C9 &amp; Bearing Capacity'!K380</f>
        <v>143.44999999999999</v>
      </c>
      <c r="R380" s="34">
        <f>+'CPT C9 &amp; Bearing Capacity'!L380</f>
        <v>29.214179999999999</v>
      </c>
      <c r="S380" s="35">
        <f>+'CPT C9 &amp; Bearing Capacity'!M380</f>
        <v>114.23581999999999</v>
      </c>
      <c r="T380" s="34">
        <f t="shared" si="69"/>
        <v>8.6869447230944754</v>
      </c>
      <c r="U380" s="36">
        <f t="shared" si="70"/>
        <v>2604.851812109413</v>
      </c>
      <c r="V380" s="33">
        <f t="shared" si="71"/>
        <v>881.74999999999977</v>
      </c>
      <c r="W380" s="37">
        <f t="shared" si="63"/>
        <v>5.1196600321859388E-2</v>
      </c>
      <c r="X380" s="37">
        <f t="shared" si="64"/>
        <v>0.15124418159595898</v>
      </c>
    </row>
    <row r="381" spans="5:24" x14ac:dyDescent="0.2">
      <c r="E381" s="28"/>
      <c r="F381" s="28">
        <f>+'CPT C9 &amp; Bearing Capacity'!I381</f>
        <v>7.57</v>
      </c>
      <c r="G381" s="29">
        <f>'CPT C9 &amp; Bearing Capacity'!H381</f>
        <v>2.0000000000000462E-2</v>
      </c>
      <c r="H381" s="29">
        <f t="shared" si="60"/>
        <v>7.1128</v>
      </c>
      <c r="I381" s="31">
        <f t="shared" si="61"/>
        <v>1.6029245097063214</v>
      </c>
      <c r="J381" s="31">
        <f t="shared" si="65"/>
        <v>1.5386681438834717</v>
      </c>
      <c r="K381" s="31">
        <f t="shared" si="66"/>
        <v>-6.4212157140625378E-2</v>
      </c>
      <c r="L381" s="32">
        <f t="shared" si="67"/>
        <v>4.0892800922703441E-2</v>
      </c>
      <c r="M381" s="32">
        <f t="shared" si="68"/>
        <v>2.2280029272476409E-2</v>
      </c>
      <c r="N381" s="33">
        <f t="shared" si="62"/>
        <v>6.6492544496859125</v>
      </c>
      <c r="O381" s="59">
        <f>+'CPT C9 &amp; Bearing Capacity'!N381</f>
        <v>236.5</v>
      </c>
      <c r="P381" s="59">
        <f>+'CPT C9 &amp; Bearing Capacity'!O381</f>
        <v>313.5</v>
      </c>
      <c r="Q381" s="35">
        <f>+'CPT C9 &amp; Bearing Capacity'!K381</f>
        <v>143.83000000000001</v>
      </c>
      <c r="R381" s="34">
        <f>+'CPT C9 &amp; Bearing Capacity'!L381</f>
        <v>29.410380000000004</v>
      </c>
      <c r="S381" s="35">
        <f>+'CPT C9 &amp; Bearing Capacity'!M381</f>
        <v>114.41962000000001</v>
      </c>
      <c r="T381" s="34">
        <f t="shared" si="69"/>
        <v>8.5141349123216834</v>
      </c>
      <c r="U381" s="36">
        <f t="shared" si="70"/>
        <v>2511.7426104089227</v>
      </c>
      <c r="V381" s="33">
        <f t="shared" si="71"/>
        <v>848.34999999999991</v>
      </c>
      <c r="W381" s="37">
        <f t="shared" si="63"/>
        <v>5.294534895519043E-2</v>
      </c>
      <c r="X381" s="37">
        <f t="shared" si="64"/>
        <v>0.15675733953406182</v>
      </c>
    </row>
    <row r="382" spans="5:24" x14ac:dyDescent="0.2">
      <c r="E382" s="28"/>
      <c r="F382" s="28">
        <f>+'CPT C9 &amp; Bearing Capacity'!I382</f>
        <v>7.59</v>
      </c>
      <c r="G382" s="29">
        <f>'CPT C9 &amp; Bearing Capacity'!H382</f>
        <v>1.9999999999999574E-2</v>
      </c>
      <c r="H382" s="29">
        <f t="shared" si="60"/>
        <v>7.1327999999999996</v>
      </c>
      <c r="I382" s="31">
        <f t="shared" si="61"/>
        <v>1.6028344856726287</v>
      </c>
      <c r="J382" s="31">
        <f t="shared" si="65"/>
        <v>1.5387581679171645</v>
      </c>
      <c r="K382" s="31">
        <f t="shared" si="66"/>
        <v>-6.4032479604025486E-2</v>
      </c>
      <c r="L382" s="32">
        <f t="shared" si="67"/>
        <v>4.0778296706641459E-2</v>
      </c>
      <c r="M382" s="32">
        <f t="shared" si="68"/>
        <v>2.219519391409841E-2</v>
      </c>
      <c r="N382" s="33">
        <f t="shared" si="62"/>
        <v>6.6306358260901099</v>
      </c>
      <c r="O382" s="59">
        <f>+'CPT C9 &amp; Bearing Capacity'!N382</f>
        <v>227</v>
      </c>
      <c r="P382" s="59">
        <f>+'CPT C9 &amp; Bearing Capacity'!O382</f>
        <v>305</v>
      </c>
      <c r="Q382" s="35">
        <f>+'CPT C9 &amp; Bearing Capacity'!K382</f>
        <v>144.21</v>
      </c>
      <c r="R382" s="34">
        <f>+'CPT C9 &amp; Bearing Capacity'!L382</f>
        <v>29.606580000000001</v>
      </c>
      <c r="S382" s="35">
        <f>+'CPT C9 &amp; Bearing Capacity'!M382</f>
        <v>114.60342</v>
      </c>
      <c r="T382" s="34">
        <f t="shared" si="69"/>
        <v>8.3380330917336103</v>
      </c>
      <c r="U382" s="36">
        <f t="shared" si="70"/>
        <v>2418.1910474542028</v>
      </c>
      <c r="V382" s="33">
        <f t="shared" si="71"/>
        <v>803.94999999999993</v>
      </c>
      <c r="W382" s="37">
        <f t="shared" si="63"/>
        <v>5.4839635876334072E-2</v>
      </c>
      <c r="X382" s="37">
        <f t="shared" si="64"/>
        <v>0.16495144787834987</v>
      </c>
    </row>
    <row r="383" spans="5:24" x14ac:dyDescent="0.2">
      <c r="E383" s="28"/>
      <c r="F383" s="28">
        <f>+'CPT C9 &amp; Bearing Capacity'!I383</f>
        <v>7.6099999999999994</v>
      </c>
      <c r="G383" s="29">
        <f>'CPT C9 &amp; Bearing Capacity'!H383</f>
        <v>2.0000000000000462E-2</v>
      </c>
      <c r="H383" s="29">
        <f t="shared" si="60"/>
        <v>7.1527999999999992</v>
      </c>
      <c r="I383" s="31">
        <f t="shared" si="61"/>
        <v>1.6027449645576151</v>
      </c>
      <c r="J383" s="31">
        <f t="shared" si="65"/>
        <v>1.5388476890321781</v>
      </c>
      <c r="K383" s="31">
        <f t="shared" si="66"/>
        <v>-6.3853803776407175E-2</v>
      </c>
      <c r="L383" s="32">
        <f t="shared" si="67"/>
        <v>4.0664431512426442E-2</v>
      </c>
      <c r="M383" s="32">
        <f t="shared" si="68"/>
        <v>2.2110912721358678E-2</v>
      </c>
      <c r="N383" s="33">
        <f t="shared" si="62"/>
        <v>6.6121211087752041</v>
      </c>
      <c r="O383" s="59">
        <f>+'CPT C9 &amp; Bearing Capacity'!N383</f>
        <v>236.5</v>
      </c>
      <c r="P383" s="59">
        <f>+'CPT C9 &amp; Bearing Capacity'!O383</f>
        <v>315.29999999999995</v>
      </c>
      <c r="Q383" s="35">
        <f>+'CPT C9 &amp; Bearing Capacity'!K383</f>
        <v>144.58999999999997</v>
      </c>
      <c r="R383" s="34">
        <f>+'CPT C9 &amp; Bearing Capacity'!L383</f>
        <v>29.802779999999995</v>
      </c>
      <c r="S383" s="35">
        <f>+'CPT C9 &amp; Bearing Capacity'!M383</f>
        <v>114.78721999999998</v>
      </c>
      <c r="T383" s="34">
        <f t="shared" si="69"/>
        <v>8.5073101942519678</v>
      </c>
      <c r="U383" s="36">
        <f t="shared" si="70"/>
        <v>2512.0386585875813</v>
      </c>
      <c r="V383" s="33">
        <f t="shared" si="71"/>
        <v>853.55</v>
      </c>
      <c r="W383" s="37">
        <f t="shared" si="63"/>
        <v>5.2643466183701859E-2</v>
      </c>
      <c r="X383" s="37">
        <f t="shared" si="64"/>
        <v>0.15493225022026497</v>
      </c>
    </row>
    <row r="384" spans="5:24" x14ac:dyDescent="0.2">
      <c r="E384" s="28"/>
      <c r="F384" s="28">
        <f>+'CPT C9 &amp; Bearing Capacity'!I384</f>
        <v>7.63</v>
      </c>
      <c r="G384" s="29">
        <f>'CPT C9 &amp; Bearing Capacity'!H384</f>
        <v>1.9999999999999574E-2</v>
      </c>
      <c r="H384" s="29">
        <f t="shared" si="60"/>
        <v>7.1727999999999996</v>
      </c>
      <c r="I384" s="31">
        <f t="shared" si="61"/>
        <v>1.6026559421601148</v>
      </c>
      <c r="J384" s="31">
        <f t="shared" si="65"/>
        <v>1.5389367114296784</v>
      </c>
      <c r="K384" s="31">
        <f t="shared" si="66"/>
        <v>-6.3676121312763775E-2</v>
      </c>
      <c r="L384" s="32">
        <f t="shared" si="67"/>
        <v>4.0551200009214999E-2</v>
      </c>
      <c r="M384" s="32">
        <f t="shared" si="68"/>
        <v>2.2027180578168992E-2</v>
      </c>
      <c r="N384" s="33">
        <f t="shared" si="62"/>
        <v>6.593709430934978</v>
      </c>
      <c r="O384" s="59">
        <f>+'CPT C9 &amp; Bearing Capacity'!N384</f>
        <v>236.5</v>
      </c>
      <c r="P384" s="59">
        <f>+'CPT C9 &amp; Bearing Capacity'!O384</f>
        <v>315.89999999999998</v>
      </c>
      <c r="Q384" s="35">
        <f>+'CPT C9 &amp; Bearing Capacity'!K384</f>
        <v>144.97</v>
      </c>
      <c r="R384" s="34">
        <f>+'CPT C9 &amp; Bearing Capacity'!L384</f>
        <v>29.99898</v>
      </c>
      <c r="S384" s="35">
        <f>+'CPT C9 &amp; Bearing Capacity'!M384</f>
        <v>114.97102</v>
      </c>
      <c r="T384" s="34">
        <f t="shared" si="69"/>
        <v>8.5039080719356868</v>
      </c>
      <c r="U384" s="36">
        <f t="shared" si="70"/>
        <v>2512.1862516528568</v>
      </c>
      <c r="V384" s="33">
        <f t="shared" si="71"/>
        <v>854.64999999999986</v>
      </c>
      <c r="W384" s="37">
        <f t="shared" si="63"/>
        <v>5.2493794411911952E-2</v>
      </c>
      <c r="X384" s="37">
        <f t="shared" si="64"/>
        <v>0.15430198165178349</v>
      </c>
    </row>
    <row r="385" spans="5:24" x14ac:dyDescent="0.2">
      <c r="E385" s="28"/>
      <c r="F385" s="28">
        <f>+'CPT C9 &amp; Bearing Capacity'!I385</f>
        <v>7.65</v>
      </c>
      <c r="G385" s="29">
        <f>'CPT C9 &amp; Bearing Capacity'!H385</f>
        <v>2.0000000000000462E-2</v>
      </c>
      <c r="H385" s="29">
        <f t="shared" si="60"/>
        <v>7.1928000000000001</v>
      </c>
      <c r="I385" s="31">
        <f t="shared" si="61"/>
        <v>1.602567414325609</v>
      </c>
      <c r="J385" s="31">
        <f t="shared" si="65"/>
        <v>1.5390252392641841</v>
      </c>
      <c r="K385" s="31">
        <f t="shared" si="66"/>
        <v>-6.349942396043079E-2</v>
      </c>
      <c r="L385" s="32">
        <f t="shared" si="67"/>
        <v>4.0438596925253659E-2</v>
      </c>
      <c r="M385" s="32">
        <f t="shared" si="68"/>
        <v>2.1943992429366954E-2</v>
      </c>
      <c r="N385" s="33">
        <f t="shared" si="62"/>
        <v>6.5753999353713564</v>
      </c>
      <c r="O385" s="59">
        <f>+'CPT C9 &amp; Bearing Capacity'!N385</f>
        <v>236.5</v>
      </c>
      <c r="P385" s="59">
        <f>+'CPT C9 &amp; Bearing Capacity'!O385</f>
        <v>315.89999999999998</v>
      </c>
      <c r="Q385" s="35">
        <f>+'CPT C9 &amp; Bearing Capacity'!K385</f>
        <v>145.35</v>
      </c>
      <c r="R385" s="34">
        <f>+'CPT C9 &amp; Bearing Capacity'!L385</f>
        <v>30.195180000000004</v>
      </c>
      <c r="S385" s="35">
        <f>+'CPT C9 &amp; Bearing Capacity'!M385</f>
        <v>115.15481999999999</v>
      </c>
      <c r="T385" s="34">
        <f t="shared" si="69"/>
        <v>8.5005127413976957</v>
      </c>
      <c r="U385" s="36">
        <f t="shared" si="70"/>
        <v>2512.3335587186002</v>
      </c>
      <c r="V385" s="33">
        <f t="shared" si="71"/>
        <v>852.74999999999989</v>
      </c>
      <c r="W385" s="37">
        <f t="shared" si="63"/>
        <v>5.2344959629685869E-2</v>
      </c>
      <c r="X385" s="37">
        <f t="shared" si="64"/>
        <v>0.1542163573232837</v>
      </c>
    </row>
    <row r="386" spans="5:24" x14ac:dyDescent="0.2">
      <c r="E386" s="28"/>
      <c r="F386" s="28">
        <f>+'CPT C9 &amp; Bearing Capacity'!I386</f>
        <v>7.67</v>
      </c>
      <c r="G386" s="29">
        <f>'CPT C9 &amp; Bearing Capacity'!H386</f>
        <v>1.9999999999999574E-2</v>
      </c>
      <c r="H386" s="29">
        <f t="shared" si="60"/>
        <v>7.2127999999999997</v>
      </c>
      <c r="I386" s="31">
        <f t="shared" si="61"/>
        <v>1.6024793769455807</v>
      </c>
      <c r="J386" s="31">
        <f t="shared" si="65"/>
        <v>1.5391132766442124</v>
      </c>
      <c r="K386" s="31">
        <f t="shared" si="66"/>
        <v>-6.332370355781361E-2</v>
      </c>
      <c r="L386" s="32">
        <f t="shared" si="67"/>
        <v>4.0326617047062981E-2</v>
      </c>
      <c r="M386" s="32">
        <f t="shared" si="68"/>
        <v>2.1861343279830359E-2</v>
      </c>
      <c r="N386" s="33">
        <f t="shared" si="62"/>
        <v>6.5571917743617432</v>
      </c>
      <c r="O386" s="59">
        <f>+'CPT C9 &amp; Bearing Capacity'!N386</f>
        <v>246</v>
      </c>
      <c r="P386" s="59">
        <f>+'CPT C9 &amp; Bearing Capacity'!O386</f>
        <v>325.39999999999998</v>
      </c>
      <c r="Q386" s="35">
        <f>+'CPT C9 &amp; Bearing Capacity'!K386</f>
        <v>145.72999999999999</v>
      </c>
      <c r="R386" s="34">
        <f>+'CPT C9 &amp; Bearing Capacity'!L386</f>
        <v>30.391380000000002</v>
      </c>
      <c r="S386" s="35">
        <f>+'CPT C9 &amp; Bearing Capacity'!M386</f>
        <v>115.33861999999999</v>
      </c>
      <c r="T386" s="34">
        <f t="shared" si="69"/>
        <v>8.6661049889095239</v>
      </c>
      <c r="U386" s="36">
        <f t="shared" si="70"/>
        <v>2605.789439531331</v>
      </c>
      <c r="V386" s="33">
        <f t="shared" si="71"/>
        <v>898.34999999999991</v>
      </c>
      <c r="W386" s="37">
        <f t="shared" si="63"/>
        <v>5.0327871276820889E-2</v>
      </c>
      <c r="X386" s="37">
        <f t="shared" si="64"/>
        <v>0.14598300827876895</v>
      </c>
    </row>
    <row r="387" spans="5:24" x14ac:dyDescent="0.2">
      <c r="E387" s="28"/>
      <c r="F387" s="28">
        <f>+'CPT C9 &amp; Bearing Capacity'!I387</f>
        <v>7.6899999999999995</v>
      </c>
      <c r="G387" s="29">
        <f>'CPT C9 &amp; Bearing Capacity'!H387</f>
        <v>2.0000000000000462E-2</v>
      </c>
      <c r="H387" s="29">
        <f t="shared" ref="H387:H450" si="72">IF(F387&lt;$B$4,0,F387-$B$4)</f>
        <v>7.2327999999999992</v>
      </c>
      <c r="I387" s="31">
        <f t="shared" ref="I387:I450" si="73">IF($D$2&lt;$B$2/2, PI()+ATAN(H387/($D$2-$B$2/2)),ATAN(H387/($D$2-$B$2/2)))</f>
        <v>1.6023918259568801</v>
      </c>
      <c r="J387" s="31">
        <f t="shared" si="65"/>
        <v>1.539200827632913</v>
      </c>
      <c r="K387" s="31">
        <f t="shared" si="66"/>
        <v>-6.3148952033135891E-2</v>
      </c>
      <c r="L387" s="32">
        <f t="shared" si="67"/>
        <v>4.0215255218635226E-2</v>
      </c>
      <c r="M387" s="32">
        <f t="shared" si="68"/>
        <v>2.1779228193605005E-2</v>
      </c>
      <c r="N387" s="33">
        <f t="shared" ref="N387:N450" si="74">+$D$4*L387</f>
        <v>6.5390841095285603</v>
      </c>
      <c r="O387" s="59">
        <f>+'CPT C9 &amp; Bearing Capacity'!N387</f>
        <v>236.5</v>
      </c>
      <c r="P387" s="59">
        <f>+'CPT C9 &amp; Bearing Capacity'!O387</f>
        <v>317.10000000000002</v>
      </c>
      <c r="Q387" s="35">
        <f>+'CPT C9 &amp; Bearing Capacity'!K387</f>
        <v>146.10999999999999</v>
      </c>
      <c r="R387" s="34">
        <f>+'CPT C9 &amp; Bearing Capacity'!L387</f>
        <v>30.587579999999996</v>
      </c>
      <c r="S387" s="35">
        <f>+'CPT C9 &amp; Bearing Capacity'!M387</f>
        <v>115.52241999999998</v>
      </c>
      <c r="T387" s="34">
        <f t="shared" si="69"/>
        <v>8.4937423583158651</v>
      </c>
      <c r="U387" s="36">
        <f t="shared" si="70"/>
        <v>2512.6273188700466</v>
      </c>
      <c r="V387" s="33">
        <f t="shared" si="71"/>
        <v>854.95000000000016</v>
      </c>
      <c r="W387" s="37">
        <f t="shared" ref="W387:W450" si="75">IF(F387&lt;$B$4,0,N387/U387*G387*1000)</f>
        <v>5.204977324269007E-2</v>
      </c>
      <c r="X387" s="37">
        <f t="shared" ref="X387:X450" si="76">IF(F387&lt;$B$4,0,N387/V387*G387*1000)</f>
        <v>0.15296997741455545</v>
      </c>
    </row>
    <row r="388" spans="5:24" x14ac:dyDescent="0.2">
      <c r="E388" s="28"/>
      <c r="F388" s="28">
        <f>+'CPT C9 &amp; Bearing Capacity'!I388</f>
        <v>7.71</v>
      </c>
      <c r="G388" s="29">
        <f>'CPT C9 &amp; Bearing Capacity'!H388</f>
        <v>1.9999999999999574E-2</v>
      </c>
      <c r="H388" s="29">
        <f t="shared" si="72"/>
        <v>7.2527999999999997</v>
      </c>
      <c r="I388" s="31">
        <f t="shared" si="73"/>
        <v>1.6023047573411007</v>
      </c>
      <c r="J388" s="31">
        <f t="shared" ref="J388:J451" si="77">ATAN(H388/($D$2+$B$2/2))</f>
        <v>1.5392878962486924</v>
      </c>
      <c r="K388" s="31">
        <f t="shared" ref="K388:K451" si="78">$B$2*H388*($D$2^2-H388^2-$B$2^2/4)/(($D$2^2+H388^2-$B$2^2/4)^2+$B$2^2*H388^2)</f>
        <v>-6.2975161403208788E-2</v>
      </c>
      <c r="L388" s="32">
        <f t="shared" ref="L388:L451" si="79">1/PI()*(I388-J388-K388)</f>
        <v>4.0104506340645454E-2</v>
      </c>
      <c r="M388" s="32">
        <f t="shared" ref="M388:M451" si="80">IF(H388=0,1,1-(1/(1+($B$2/2/H388)^1.38))^2.6)</f>
        <v>2.1697642293044939E-2</v>
      </c>
      <c r="N388" s="33">
        <f t="shared" si="74"/>
        <v>6.5210761117109692</v>
      </c>
      <c r="O388" s="59">
        <f>+'CPT C9 &amp; Bearing Capacity'!N388</f>
        <v>227</v>
      </c>
      <c r="P388" s="59">
        <f>+'CPT C9 &amp; Bearing Capacity'!O388</f>
        <v>308.8</v>
      </c>
      <c r="Q388" s="35">
        <f>+'CPT C9 &amp; Bearing Capacity'!K388</f>
        <v>146.49</v>
      </c>
      <c r="R388" s="34">
        <f>+'CPT C9 &amp; Bearing Capacity'!L388</f>
        <v>30.78378</v>
      </c>
      <c r="S388" s="35">
        <f>+'CPT C9 &amp; Bearing Capacity'!M388</f>
        <v>115.70622</v>
      </c>
      <c r="T388" s="34">
        <f t="shared" ref="T388:T451" si="81">100*SQRT(O388/(305*SQRT(100*S388)))</f>
        <v>8.3180941643507733</v>
      </c>
      <c r="U388" s="36">
        <f t="shared" ref="U388:U451" si="82">+O388*10^(1.09-0.0075*T388)</f>
        <v>2419.0238539920574</v>
      </c>
      <c r="V388" s="33">
        <f t="shared" ref="V388:V451" si="83">5*(P388-Q388)</f>
        <v>811.55</v>
      </c>
      <c r="W388" s="37">
        <f t="shared" si="75"/>
        <v>5.3914938465358692E-2</v>
      </c>
      <c r="X388" s="37">
        <f t="shared" si="76"/>
        <v>0.16070669981420321</v>
      </c>
    </row>
    <row r="389" spans="5:24" x14ac:dyDescent="0.2">
      <c r="E389" s="28"/>
      <c r="F389" s="28">
        <f>+'CPT C9 &amp; Bearing Capacity'!I389</f>
        <v>7.73</v>
      </c>
      <c r="G389" s="29">
        <f>'CPT C9 &amp; Bearing Capacity'!H389</f>
        <v>2.0000000000000462E-2</v>
      </c>
      <c r="H389" s="29">
        <f t="shared" si="72"/>
        <v>7.2728000000000002</v>
      </c>
      <c r="I389" s="31">
        <f t="shared" si="73"/>
        <v>1.6022181671239639</v>
      </c>
      <c r="J389" s="31">
        <f t="shared" si="77"/>
        <v>1.5393744864658292</v>
      </c>
      <c r="K389" s="31">
        <f t="shared" si="78"/>
        <v>-6.2802323772220101E-2</v>
      </c>
      <c r="L389" s="32">
        <f t="shared" si="79"/>
        <v>3.9994365369674309E-2</v>
      </c>
      <c r="M389" s="32">
        <f t="shared" si="80"/>
        <v>2.1616580757974457E-2</v>
      </c>
      <c r="N389" s="33">
        <f t="shared" si="74"/>
        <v>6.5031669608384979</v>
      </c>
      <c r="O389" s="59">
        <f>+'CPT C9 &amp; Bearing Capacity'!N389</f>
        <v>227</v>
      </c>
      <c r="P389" s="59">
        <f>+'CPT C9 &amp; Bearing Capacity'!O389</f>
        <v>309</v>
      </c>
      <c r="Q389" s="35">
        <f>+'CPT C9 &amp; Bearing Capacity'!K389</f>
        <v>146.87</v>
      </c>
      <c r="R389" s="34">
        <f>+'CPT C9 &amp; Bearing Capacity'!L389</f>
        <v>30.979980000000005</v>
      </c>
      <c r="S389" s="35">
        <f>+'CPT C9 &amp; Bearing Capacity'!M389</f>
        <v>115.89001999999999</v>
      </c>
      <c r="T389" s="34">
        <f t="shared" si="81"/>
        <v>8.3147941048748528</v>
      </c>
      <c r="U389" s="36">
        <f t="shared" si="82"/>
        <v>2419.1617181096472</v>
      </c>
      <c r="V389" s="33">
        <f t="shared" si="83"/>
        <v>810.65</v>
      </c>
      <c r="W389" s="37">
        <f t="shared" si="75"/>
        <v>5.3763805140900428E-2</v>
      </c>
      <c r="X389" s="37">
        <f t="shared" si="76"/>
        <v>0.16044327294982169</v>
      </c>
    </row>
    <row r="390" spans="5:24" x14ac:dyDescent="0.2">
      <c r="E390" s="28"/>
      <c r="F390" s="28">
        <f>+'CPT C9 &amp; Bearing Capacity'!I390</f>
        <v>7.75</v>
      </c>
      <c r="G390" s="29">
        <f>'CPT C9 &amp; Bearing Capacity'!H390</f>
        <v>1.9999999999999574E-2</v>
      </c>
      <c r="H390" s="29">
        <f t="shared" si="72"/>
        <v>7.2927999999999997</v>
      </c>
      <c r="I390" s="31">
        <f t="shared" si="73"/>
        <v>1.602132051374717</v>
      </c>
      <c r="J390" s="31">
        <f t="shared" si="77"/>
        <v>1.5394606022150761</v>
      </c>
      <c r="K390" s="31">
        <f t="shared" si="78"/>
        <v>-6.2630431330543287E-2</v>
      </c>
      <c r="L390" s="32">
        <f t="shared" si="79"/>
        <v>3.9884827317445498E-2</v>
      </c>
      <c r="M390" s="32">
        <f t="shared" si="80"/>
        <v>2.1536038824856218E-2</v>
      </c>
      <c r="N390" s="33">
        <f t="shared" si="74"/>
        <v>6.4853558458070513</v>
      </c>
      <c r="O390" s="59">
        <f>+'CPT C9 &amp; Bearing Capacity'!N390</f>
        <v>227</v>
      </c>
      <c r="P390" s="59">
        <f>+'CPT C9 &amp; Bearing Capacity'!O390</f>
        <v>309.2</v>
      </c>
      <c r="Q390" s="35">
        <f>+'CPT C9 &amp; Bearing Capacity'!K390</f>
        <v>147.25</v>
      </c>
      <c r="R390" s="34">
        <f>+'CPT C9 &amp; Bearing Capacity'!L390</f>
        <v>31.176180000000002</v>
      </c>
      <c r="S390" s="35">
        <f>+'CPT C9 &amp; Bearing Capacity'!M390</f>
        <v>116.07382</v>
      </c>
      <c r="T390" s="34">
        <f t="shared" si="81"/>
        <v>8.3115005812346148</v>
      </c>
      <c r="U390" s="36">
        <f t="shared" si="82"/>
        <v>2419.2993170182908</v>
      </c>
      <c r="V390" s="33">
        <f t="shared" si="83"/>
        <v>809.75</v>
      </c>
      <c r="W390" s="37">
        <f t="shared" si="75"/>
        <v>5.3613505366503451E-2</v>
      </c>
      <c r="X390" s="37">
        <f t="shared" si="76"/>
        <v>0.16018168189705248</v>
      </c>
    </row>
    <row r="391" spans="5:24" x14ac:dyDescent="0.2">
      <c r="E391" s="28"/>
      <c r="F391" s="28">
        <f>+'CPT C9 &amp; Bearing Capacity'!I391</f>
        <v>7.77</v>
      </c>
      <c r="G391" s="29">
        <f>'CPT C9 &amp; Bearing Capacity'!H391</f>
        <v>2.0000000000000462E-2</v>
      </c>
      <c r="H391" s="29">
        <f t="shared" si="72"/>
        <v>7.3127999999999993</v>
      </c>
      <c r="I391" s="31">
        <f t="shared" si="73"/>
        <v>1.6020464062055382</v>
      </c>
      <c r="J391" s="31">
        <f t="shared" si="77"/>
        <v>1.5395462473842549</v>
      </c>
      <c r="K391" s="31">
        <f t="shared" si="78"/>
        <v>-6.2459476353566044E-2</v>
      </c>
      <c r="L391" s="32">
        <f t="shared" si="79"/>
        <v>3.9775887250074284E-2</v>
      </c>
      <c r="M391" s="32">
        <f t="shared" si="80"/>
        <v>2.1456011785979334E-2</v>
      </c>
      <c r="N391" s="33">
        <f t="shared" si="74"/>
        <v>6.4676419643567105</v>
      </c>
      <c r="O391" s="59">
        <f>+'CPT C9 &amp; Bearing Capacity'!N391</f>
        <v>227</v>
      </c>
      <c r="P391" s="59">
        <f>+'CPT C9 &amp; Bearing Capacity'!O391</f>
        <v>309</v>
      </c>
      <c r="Q391" s="35">
        <f>+'CPT C9 &amp; Bearing Capacity'!K391</f>
        <v>147.63</v>
      </c>
      <c r="R391" s="34">
        <f>+'CPT C9 &amp; Bearing Capacity'!L391</f>
        <v>31.372379999999996</v>
      </c>
      <c r="S391" s="35">
        <f>+'CPT C9 &amp; Bearing Capacity'!M391</f>
        <v>116.25762</v>
      </c>
      <c r="T391" s="34">
        <f t="shared" si="81"/>
        <v>8.3082135701670783</v>
      </c>
      <c r="U391" s="36">
        <f t="shared" si="82"/>
        <v>2419.436651643819</v>
      </c>
      <c r="V391" s="33">
        <f t="shared" si="83"/>
        <v>806.85</v>
      </c>
      <c r="W391" s="37">
        <f t="shared" si="75"/>
        <v>5.3464032298283982E-2</v>
      </c>
      <c r="X391" s="37">
        <f t="shared" si="76"/>
        <v>0.16031832346425876</v>
      </c>
    </row>
    <row r="392" spans="5:24" x14ac:dyDescent="0.2">
      <c r="E392" s="28"/>
      <c r="F392" s="28">
        <f>+'CPT C9 &amp; Bearing Capacity'!I392</f>
        <v>7.79</v>
      </c>
      <c r="G392" s="29">
        <f>'CPT C9 &amp; Bearing Capacity'!H392</f>
        <v>1.9999999999999574E-2</v>
      </c>
      <c r="H392" s="29">
        <f t="shared" si="72"/>
        <v>7.3327999999999998</v>
      </c>
      <c r="I392" s="31">
        <f t="shared" si="73"/>
        <v>1.6019612277709521</v>
      </c>
      <c r="J392" s="31">
        <f t="shared" si="77"/>
        <v>1.539631425818841</v>
      </c>
      <c r="K392" s="31">
        <f t="shared" si="78"/>
        <v>-6.2289451200537582E-2</v>
      </c>
      <c r="L392" s="32">
        <f t="shared" si="79"/>
        <v>3.9667540287328579E-2</v>
      </c>
      <c r="M392" s="32">
        <f t="shared" si="80"/>
        <v>2.1376494988658568E-2</v>
      </c>
      <c r="N392" s="33">
        <f t="shared" si="74"/>
        <v>6.450024522951594</v>
      </c>
      <c r="O392" s="59">
        <f>+'CPT C9 &amp; Bearing Capacity'!N392</f>
        <v>217.5</v>
      </c>
      <c r="P392" s="59">
        <f>+'CPT C9 &amp; Bearing Capacity'!O392</f>
        <v>299.3</v>
      </c>
      <c r="Q392" s="35">
        <f>+'CPT C9 &amp; Bearing Capacity'!K392</f>
        <v>148.01</v>
      </c>
      <c r="R392" s="34">
        <f>+'CPT C9 &amp; Bearing Capacity'!L392</f>
        <v>31.568580000000001</v>
      </c>
      <c r="S392" s="35">
        <f>+'CPT C9 &amp; Bearing Capacity'!M392</f>
        <v>116.44141999999999</v>
      </c>
      <c r="T392" s="34">
        <f t="shared" si="81"/>
        <v>8.1292941386033331</v>
      </c>
      <c r="U392" s="36">
        <f t="shared" si="82"/>
        <v>2325.3565605545482</v>
      </c>
      <c r="V392" s="33">
        <f t="shared" si="83"/>
        <v>756.45</v>
      </c>
      <c r="W392" s="37">
        <f t="shared" si="75"/>
        <v>5.5475574218289019E-2</v>
      </c>
      <c r="X392" s="37">
        <f t="shared" si="76"/>
        <v>0.17053406102059504</v>
      </c>
    </row>
    <row r="393" spans="5:24" x14ac:dyDescent="0.2">
      <c r="E393" s="28"/>
      <c r="F393" s="28">
        <f>+'CPT C9 &amp; Bearing Capacity'!I393</f>
        <v>7.8100000000000005</v>
      </c>
      <c r="G393" s="29">
        <f>'CPT C9 &amp; Bearing Capacity'!H393</f>
        <v>2.0000000000000462E-2</v>
      </c>
      <c r="H393" s="29">
        <f t="shared" si="72"/>
        <v>7.3528000000000002</v>
      </c>
      <c r="I393" s="31">
        <f t="shared" si="73"/>
        <v>1.6018765122672551</v>
      </c>
      <c r="J393" s="31">
        <f t="shared" si="77"/>
        <v>1.539716141322538</v>
      </c>
      <c r="K393" s="31">
        <f t="shared" si="78"/>
        <v>-6.2120348313434937E-2</v>
      </c>
      <c r="L393" s="32">
        <f t="shared" si="79"/>
        <v>3.9559781601902037E-2</v>
      </c>
      <c r="M393" s="32">
        <f t="shared" si="80"/>
        <v>2.129748383444785E-2</v>
      </c>
      <c r="N393" s="33">
        <f t="shared" si="74"/>
        <v>6.4325027366616521</v>
      </c>
      <c r="O393" s="59">
        <f>+'CPT C9 &amp; Bearing Capacity'!N393</f>
        <v>217.5</v>
      </c>
      <c r="P393" s="59">
        <f>+'CPT C9 &amp; Bearing Capacity'!O393</f>
        <v>299.7</v>
      </c>
      <c r="Q393" s="35">
        <f>+'CPT C9 &amp; Bearing Capacity'!K393</f>
        <v>148.39000000000001</v>
      </c>
      <c r="R393" s="34">
        <f>+'CPT C9 &amp; Bearing Capacity'!L393</f>
        <v>31.764780000000005</v>
      </c>
      <c r="S393" s="35">
        <f>+'CPT C9 &amp; Bearing Capacity'!M393</f>
        <v>116.62522000000001</v>
      </c>
      <c r="T393" s="34">
        <f t="shared" si="81"/>
        <v>8.1260893255278006</v>
      </c>
      <c r="U393" s="36">
        <f t="shared" si="82"/>
        <v>2325.4852613494613</v>
      </c>
      <c r="V393" s="33">
        <f t="shared" si="83"/>
        <v>756.54999999999984</v>
      </c>
      <c r="W393" s="37">
        <f t="shared" si="75"/>
        <v>5.5321810407252967E-2</v>
      </c>
      <c r="X393" s="37">
        <f t="shared" si="76"/>
        <v>0.17004831766999673</v>
      </c>
    </row>
    <row r="394" spans="5:24" x14ac:dyDescent="0.2">
      <c r="E394" s="28"/>
      <c r="F394" s="28">
        <f>+'CPT C9 &amp; Bearing Capacity'!I394</f>
        <v>7.83</v>
      </c>
      <c r="G394" s="29">
        <f>'CPT C9 &amp; Bearing Capacity'!H394</f>
        <v>1.9999999999999574E-2</v>
      </c>
      <c r="H394" s="29">
        <f t="shared" si="72"/>
        <v>7.3727999999999998</v>
      </c>
      <c r="I394" s="31">
        <f t="shared" si="73"/>
        <v>1.6017922559319504</v>
      </c>
      <c r="J394" s="31">
        <f t="shared" si="77"/>
        <v>1.5398003976578427</v>
      </c>
      <c r="K394" s="31">
        <f t="shared" si="78"/>
        <v>-6.1952160215847409E-2</v>
      </c>
      <c r="L394" s="32">
        <f t="shared" si="79"/>
        <v>3.9452606418699257E-2</v>
      </c>
      <c r="M394" s="32">
        <f t="shared" si="80"/>
        <v>2.1218973778366124E-2</v>
      </c>
      <c r="N394" s="33">
        <f t="shared" si="74"/>
        <v>6.4150758290464456</v>
      </c>
      <c r="O394" s="59">
        <f>+'CPT C9 &amp; Bearing Capacity'!N394</f>
        <v>227</v>
      </c>
      <c r="P394" s="59">
        <f>+'CPT C9 &amp; Bearing Capacity'!O394</f>
        <v>309.60000000000002</v>
      </c>
      <c r="Q394" s="35">
        <f>+'CPT C9 &amp; Bearing Capacity'!K394</f>
        <v>148.77000000000001</v>
      </c>
      <c r="R394" s="34">
        <f>+'CPT C9 &amp; Bearing Capacity'!L394</f>
        <v>31.960980000000003</v>
      </c>
      <c r="S394" s="35">
        <f>+'CPT C9 &amp; Bearing Capacity'!M394</f>
        <v>116.80902</v>
      </c>
      <c r="T394" s="34">
        <f t="shared" si="81"/>
        <v>8.2983913815571437</v>
      </c>
      <c r="U394" s="36">
        <f t="shared" si="82"/>
        <v>2419.8470790099786</v>
      </c>
      <c r="V394" s="33">
        <f t="shared" si="83"/>
        <v>804.15000000000009</v>
      </c>
      <c r="W394" s="37">
        <f t="shared" si="75"/>
        <v>5.3020506003799879E-2</v>
      </c>
      <c r="X394" s="37">
        <f t="shared" si="76"/>
        <v>0.15954923407439678</v>
      </c>
    </row>
    <row r="395" spans="5:24" x14ac:dyDescent="0.2">
      <c r="E395" s="28"/>
      <c r="F395" s="28">
        <f>+'CPT C9 &amp; Bearing Capacity'!I395</f>
        <v>7.85</v>
      </c>
      <c r="G395" s="29">
        <f>'CPT C9 &amp; Bearing Capacity'!H395</f>
        <v>2.0000000000000462E-2</v>
      </c>
      <c r="H395" s="29">
        <f t="shared" si="72"/>
        <v>7.3927999999999994</v>
      </c>
      <c r="I395" s="31">
        <f t="shared" si="73"/>
        <v>1.6017084550431906</v>
      </c>
      <c r="J395" s="31">
        <f t="shared" si="77"/>
        <v>1.5398841985466025</v>
      </c>
      <c r="K395" s="31">
        <f t="shared" si="78"/>
        <v>-6.1784879511879019E-2</v>
      </c>
      <c r="L395" s="32">
        <f t="shared" si="79"/>
        <v>3.9346010014131863E-2</v>
      </c>
      <c r="M395" s="32">
        <f t="shared" si="80"/>
        <v>2.1140960328138392E-2</v>
      </c>
      <c r="N395" s="33">
        <f t="shared" si="74"/>
        <v>6.3977430320406832</v>
      </c>
      <c r="O395" s="59">
        <f>+'CPT C9 &amp; Bearing Capacity'!N395</f>
        <v>227</v>
      </c>
      <c r="P395" s="59">
        <f>+'CPT C9 &amp; Bearing Capacity'!O395</f>
        <v>310</v>
      </c>
      <c r="Q395" s="35">
        <f>+'CPT C9 &amp; Bearing Capacity'!K395</f>
        <v>149.15</v>
      </c>
      <c r="R395" s="34">
        <f>+'CPT C9 &amp; Bearing Capacity'!L395</f>
        <v>32.157179999999997</v>
      </c>
      <c r="S395" s="35">
        <f>+'CPT C9 &amp; Bearing Capacity'!M395</f>
        <v>116.99282000000001</v>
      </c>
      <c r="T395" s="34">
        <f t="shared" si="81"/>
        <v>8.2951301905267734</v>
      </c>
      <c r="U395" s="36">
        <f t="shared" si="82"/>
        <v>2419.9833656681822</v>
      </c>
      <c r="V395" s="33">
        <f t="shared" si="83"/>
        <v>804.25</v>
      </c>
      <c r="W395" s="37">
        <f t="shared" si="75"/>
        <v>5.2874272797113618E-2</v>
      </c>
      <c r="X395" s="37">
        <f t="shared" si="76"/>
        <v>0.15909836573306388</v>
      </c>
    </row>
    <row r="396" spans="5:24" x14ac:dyDescent="0.2">
      <c r="E396" s="28"/>
      <c r="F396" s="28">
        <f>+'CPT C9 &amp; Bearing Capacity'!I396</f>
        <v>7.87</v>
      </c>
      <c r="G396" s="29">
        <f>'CPT C9 &amp; Bearing Capacity'!H396</f>
        <v>1.9999999999999574E-2</v>
      </c>
      <c r="H396" s="29">
        <f t="shared" si="72"/>
        <v>7.4127999999999998</v>
      </c>
      <c r="I396" s="31">
        <f t="shared" si="73"/>
        <v>1.6016251059192317</v>
      </c>
      <c r="J396" s="31">
        <f t="shared" si="77"/>
        <v>1.5399675476705614</v>
      </c>
      <c r="K396" s="31">
        <f t="shared" si="78"/>
        <v>-6.1618498885068658E-2</v>
      </c>
      <c r="L396" s="32">
        <f t="shared" si="79"/>
        <v>3.9239987715426909E-2</v>
      </c>
      <c r="M396" s="32">
        <f t="shared" si="80"/>
        <v>2.1063439043447763E-2</v>
      </c>
      <c r="N396" s="33">
        <f t="shared" si="74"/>
        <v>6.3805035858417698</v>
      </c>
      <c r="O396" s="59">
        <f>+'CPT C9 &amp; Bearing Capacity'!N396</f>
        <v>227</v>
      </c>
      <c r="P396" s="59">
        <f>+'CPT C9 &amp; Bearing Capacity'!O396</f>
        <v>310.39999999999998</v>
      </c>
      <c r="Q396" s="35">
        <f>+'CPT C9 &amp; Bearing Capacity'!K396</f>
        <v>149.53</v>
      </c>
      <c r="R396" s="34">
        <f>+'CPT C9 &amp; Bearing Capacity'!L396</f>
        <v>32.353380000000001</v>
      </c>
      <c r="S396" s="35">
        <f>+'CPT C9 &amp; Bearing Capacity'!M396</f>
        <v>117.17662</v>
      </c>
      <c r="T396" s="34">
        <f t="shared" si="81"/>
        <v>8.2918753975294202</v>
      </c>
      <c r="U396" s="36">
        <f t="shared" si="82"/>
        <v>2420.1193926028113</v>
      </c>
      <c r="V396" s="33">
        <f t="shared" si="83"/>
        <v>804.34999999999991</v>
      </c>
      <c r="W396" s="37">
        <f t="shared" si="75"/>
        <v>5.2728833175287884E-2</v>
      </c>
      <c r="X396" s="37">
        <f t="shared" si="76"/>
        <v>0.15864993064814159</v>
      </c>
    </row>
    <row r="397" spans="5:24" x14ac:dyDescent="0.2">
      <c r="E397" s="28"/>
      <c r="F397" s="28">
        <f>+'CPT C9 &amp; Bearing Capacity'!I397</f>
        <v>7.8900000000000006</v>
      </c>
      <c r="G397" s="29">
        <f>'CPT C9 &amp; Bearing Capacity'!H397</f>
        <v>2.0000000000000462E-2</v>
      </c>
      <c r="H397" s="29">
        <f t="shared" si="72"/>
        <v>7.4328000000000003</v>
      </c>
      <c r="I397" s="31">
        <f t="shared" si="73"/>
        <v>1.6015422049178938</v>
      </c>
      <c r="J397" s="31">
        <f t="shared" si="77"/>
        <v>1.5400504486718993</v>
      </c>
      <c r="K397" s="31">
        <f t="shared" si="78"/>
        <v>-6.1453011097327433E-2</v>
      </c>
      <c r="L397" s="32">
        <f t="shared" si="79"/>
        <v>3.9134534899945415E-2</v>
      </c>
      <c r="M397" s="32">
        <f t="shared" si="80"/>
        <v>2.0986405535198704E-2</v>
      </c>
      <c r="N397" s="33">
        <f t="shared" si="74"/>
        <v>6.3633567387989949</v>
      </c>
      <c r="O397" s="59">
        <f>+'CPT C9 &amp; Bearing Capacity'!N397</f>
        <v>227</v>
      </c>
      <c r="P397" s="59">
        <f>+'CPT C9 &amp; Bearing Capacity'!O397</f>
        <v>310.60000000000002</v>
      </c>
      <c r="Q397" s="35">
        <f>+'CPT C9 &amp; Bearing Capacity'!K397</f>
        <v>149.91000000000003</v>
      </c>
      <c r="R397" s="34">
        <f>+'CPT C9 &amp; Bearing Capacity'!L397</f>
        <v>32.549580000000006</v>
      </c>
      <c r="S397" s="35">
        <f>+'CPT C9 &amp; Bearing Capacity'!M397</f>
        <v>117.36042000000002</v>
      </c>
      <c r="T397" s="34">
        <f t="shared" si="81"/>
        <v>8.2886269800066863</v>
      </c>
      <c r="U397" s="36">
        <f t="shared" si="82"/>
        <v>2420.2551607120658</v>
      </c>
      <c r="V397" s="33">
        <f t="shared" si="83"/>
        <v>803.45</v>
      </c>
      <c r="W397" s="37">
        <f t="shared" si="75"/>
        <v>5.2584180726853377E-2</v>
      </c>
      <c r="X397" s="37">
        <f t="shared" si="76"/>
        <v>0.158400814955483</v>
      </c>
    </row>
    <row r="398" spans="5:24" x14ac:dyDescent="0.2">
      <c r="E398" s="28"/>
      <c r="F398" s="28">
        <f>+'CPT C9 &amp; Bearing Capacity'!I398</f>
        <v>7.91</v>
      </c>
      <c r="G398" s="29">
        <f>'CPT C9 &amp; Bearing Capacity'!H398</f>
        <v>1.9999999999999574E-2</v>
      </c>
      <c r="H398" s="29">
        <f t="shared" si="72"/>
        <v>7.4527999999999999</v>
      </c>
      <c r="I398" s="31">
        <f t="shared" si="73"/>
        <v>1.6014597484360311</v>
      </c>
      <c r="J398" s="31">
        <f t="shared" si="77"/>
        <v>1.540132905153762</v>
      </c>
      <c r="K398" s="31">
        <f t="shared" si="78"/>
        <v>-6.1288408987893263E-2</v>
      </c>
      <c r="L398" s="32">
        <f t="shared" si="79"/>
        <v>3.9029646994512168E-2</v>
      </c>
      <c r="M398" s="32">
        <f t="shared" si="80"/>
        <v>2.0909855464797622E-2</v>
      </c>
      <c r="N398" s="33">
        <f t="shared" si="74"/>
        <v>6.3463017473045618</v>
      </c>
      <c r="O398" s="59">
        <f>+'CPT C9 &amp; Bearing Capacity'!N398</f>
        <v>227</v>
      </c>
      <c r="P398" s="59">
        <f>+'CPT C9 &amp; Bearing Capacity'!O398</f>
        <v>310.60000000000002</v>
      </c>
      <c r="Q398" s="35">
        <f>+'CPT C9 &amp; Bearing Capacity'!K398</f>
        <v>150.29</v>
      </c>
      <c r="R398" s="34">
        <f>+'CPT C9 &amp; Bearing Capacity'!L398</f>
        <v>32.745780000000003</v>
      </c>
      <c r="S398" s="35">
        <f>+'CPT C9 &amp; Bearing Capacity'!M398</f>
        <v>117.54422</v>
      </c>
      <c r="T398" s="34">
        <f t="shared" si="81"/>
        <v>8.2853849155148858</v>
      </c>
      <c r="U398" s="36">
        <f t="shared" si="82"/>
        <v>2420.3906708896461</v>
      </c>
      <c r="V398" s="33">
        <f t="shared" si="83"/>
        <v>801.55000000000018</v>
      </c>
      <c r="W398" s="37">
        <f t="shared" si="75"/>
        <v>5.2440309109039497E-2</v>
      </c>
      <c r="X398" s="37">
        <f t="shared" si="76"/>
        <v>0.15835073912555486</v>
      </c>
    </row>
    <row r="399" spans="5:24" x14ac:dyDescent="0.2">
      <c r="E399" s="28"/>
      <c r="F399" s="28">
        <f>+'CPT C9 &amp; Bearing Capacity'!I399</f>
        <v>7.93</v>
      </c>
      <c r="G399" s="29">
        <f>'CPT C9 &amp; Bearing Capacity'!H399</f>
        <v>2.0000000000000462E-2</v>
      </c>
      <c r="H399" s="29">
        <f t="shared" si="72"/>
        <v>7.4727999999999994</v>
      </c>
      <c r="I399" s="31">
        <f t="shared" si="73"/>
        <v>1.6013777329090111</v>
      </c>
      <c r="J399" s="31">
        <f t="shared" si="77"/>
        <v>1.540214920680782</v>
      </c>
      <c r="K399" s="31">
        <f t="shared" si="78"/>
        <v>-6.1124685472301786E-2</v>
      </c>
      <c r="L399" s="32">
        <f t="shared" si="79"/>
        <v>3.892531947475654E-2</v>
      </c>
      <c r="M399" s="32">
        <f t="shared" si="80"/>
        <v>2.0833784543438538E-2</v>
      </c>
      <c r="N399" s="33">
        <f t="shared" si="74"/>
        <v>6.3293378756863996</v>
      </c>
      <c r="O399" s="59">
        <f>+'CPT C9 &amp; Bearing Capacity'!N399</f>
        <v>227</v>
      </c>
      <c r="P399" s="59">
        <f>+'CPT C9 &amp; Bearing Capacity'!O399</f>
        <v>310.60000000000002</v>
      </c>
      <c r="Q399" s="35">
        <f>+'CPT C9 &amp; Bearing Capacity'!K399</f>
        <v>150.66999999999999</v>
      </c>
      <c r="R399" s="34">
        <f>+'CPT C9 &amp; Bearing Capacity'!L399</f>
        <v>32.941980000000001</v>
      </c>
      <c r="S399" s="35">
        <f>+'CPT C9 &amp; Bearing Capacity'!M399</f>
        <v>117.72801999999999</v>
      </c>
      <c r="T399" s="34">
        <f t="shared" si="81"/>
        <v>8.2821491817242769</v>
      </c>
      <c r="U399" s="36">
        <f t="shared" si="82"/>
        <v>2420.5259240247806</v>
      </c>
      <c r="V399" s="33">
        <f t="shared" si="83"/>
        <v>799.6500000000002</v>
      </c>
      <c r="W399" s="37">
        <f t="shared" si="75"/>
        <v>5.2297212046895213E-2</v>
      </c>
      <c r="X399" s="37">
        <f t="shared" si="76"/>
        <v>0.15830270432530594</v>
      </c>
    </row>
    <row r="400" spans="5:24" x14ac:dyDescent="0.2">
      <c r="E400" s="28"/>
      <c r="F400" s="28">
        <f>+'CPT C9 &amp; Bearing Capacity'!I400</f>
        <v>7.95</v>
      </c>
      <c r="G400" s="29">
        <f>'CPT C9 &amp; Bearing Capacity'!H400</f>
        <v>1.9999999999999574E-2</v>
      </c>
      <c r="H400" s="29">
        <f t="shared" si="72"/>
        <v>7.4927999999999999</v>
      </c>
      <c r="I400" s="31">
        <f t="shared" si="73"/>
        <v>1.6012961548102007</v>
      </c>
      <c r="J400" s="31">
        <f t="shared" si="77"/>
        <v>1.5402964987795924</v>
      </c>
      <c r="K400" s="31">
        <f t="shared" si="78"/>
        <v>-6.096183354137398E-2</v>
      </c>
      <c r="L400" s="32">
        <f t="shared" si="79"/>
        <v>3.8821547864463256E-2</v>
      </c>
      <c r="M400" s="32">
        <f t="shared" si="80"/>
        <v>2.0758188531407762E-2</v>
      </c>
      <c r="N400" s="33">
        <f t="shared" si="74"/>
        <v>6.3124643961025981</v>
      </c>
      <c r="O400" s="59">
        <f>+'CPT C9 &amp; Bearing Capacity'!N400</f>
        <v>236.5</v>
      </c>
      <c r="P400" s="59">
        <f>+'CPT C9 &amp; Bearing Capacity'!O400</f>
        <v>320.3</v>
      </c>
      <c r="Q400" s="35">
        <f>+'CPT C9 &amp; Bearing Capacity'!K400</f>
        <v>151.05000000000001</v>
      </c>
      <c r="R400" s="34">
        <f>+'CPT C9 &amp; Bearing Capacity'!L400</f>
        <v>33.138180000000006</v>
      </c>
      <c r="S400" s="35">
        <f>+'CPT C9 &amp; Bearing Capacity'!M400</f>
        <v>117.91182000000001</v>
      </c>
      <c r="T400" s="34">
        <f t="shared" si="81"/>
        <v>8.4503815222383594</v>
      </c>
      <c r="U400" s="36">
        <f t="shared" si="82"/>
        <v>2514.5095167953709</v>
      </c>
      <c r="V400" s="33">
        <f t="shared" si="83"/>
        <v>846.25</v>
      </c>
      <c r="W400" s="37">
        <f t="shared" si="75"/>
        <v>5.0208315808225011E-2</v>
      </c>
      <c r="X400" s="37">
        <f t="shared" si="76"/>
        <v>0.14918675086800506</v>
      </c>
    </row>
    <row r="401" spans="5:24" x14ac:dyDescent="0.2">
      <c r="E401" s="28"/>
      <c r="F401" s="28">
        <f>+'CPT C9 &amp; Bearing Capacity'!I401</f>
        <v>7.9700000000000006</v>
      </c>
      <c r="G401" s="29">
        <f>'CPT C9 &amp; Bearing Capacity'!H401</f>
        <v>2.0000000000000462E-2</v>
      </c>
      <c r="H401" s="29">
        <f t="shared" si="72"/>
        <v>7.5128000000000004</v>
      </c>
      <c r="I401" s="31">
        <f t="shared" si="73"/>
        <v>1.601215010650463</v>
      </c>
      <c r="J401" s="31">
        <f t="shared" si="77"/>
        <v>1.5403776429393301</v>
      </c>
      <c r="K401" s="31">
        <f t="shared" si="78"/>
        <v>-6.0799846260219628E-2</v>
      </c>
      <c r="L401" s="32">
        <f t="shared" si="79"/>
        <v>3.8718327734934617E-2</v>
      </c>
      <c r="M401" s="32">
        <f t="shared" si="80"/>
        <v>2.0683063237392996E-2</v>
      </c>
      <c r="N401" s="33">
        <f t="shared" si="74"/>
        <v>6.2956805884377038</v>
      </c>
      <c r="O401" s="59">
        <f>+'CPT C9 &amp; Bearing Capacity'!N401</f>
        <v>246</v>
      </c>
      <c r="P401" s="59">
        <f>+'CPT C9 &amp; Bearing Capacity'!O401</f>
        <v>330</v>
      </c>
      <c r="Q401" s="35">
        <f>+'CPT C9 &amp; Bearing Capacity'!K401</f>
        <v>151.43</v>
      </c>
      <c r="R401" s="34">
        <f>+'CPT C9 &amp; Bearing Capacity'!L401</f>
        <v>33.33438000000001</v>
      </c>
      <c r="S401" s="35">
        <f>+'CPT C9 &amp; Bearing Capacity'!M401</f>
        <v>118.09562</v>
      </c>
      <c r="T401" s="34">
        <f t="shared" si="81"/>
        <v>8.6150774521988964</v>
      </c>
      <c r="U401" s="36">
        <f t="shared" si="82"/>
        <v>2608.086710598473</v>
      </c>
      <c r="V401" s="33">
        <f t="shared" si="83"/>
        <v>892.84999999999991</v>
      </c>
      <c r="W401" s="37">
        <f t="shared" si="75"/>
        <v>4.8278153965158541E-2</v>
      </c>
      <c r="X401" s="37">
        <f t="shared" si="76"/>
        <v>0.14102437337599485</v>
      </c>
    </row>
    <row r="402" spans="5:24" x14ac:dyDescent="0.2">
      <c r="E402" s="28"/>
      <c r="F402" s="28">
        <f>+'CPT C9 &amp; Bearing Capacity'!I402</f>
        <v>7.99</v>
      </c>
      <c r="G402" s="29">
        <f>'CPT C9 &amp; Bearing Capacity'!H402</f>
        <v>1.9999999999999574E-2</v>
      </c>
      <c r="H402" s="29">
        <f t="shared" si="72"/>
        <v>7.5327999999999999</v>
      </c>
      <c r="I402" s="31">
        <f t="shared" si="73"/>
        <v>1.6011342969776585</v>
      </c>
      <c r="J402" s="31">
        <f t="shared" si="77"/>
        <v>1.5404583566121346</v>
      </c>
      <c r="K402" s="31">
        <f t="shared" si="78"/>
        <v>-6.0638716767256684E-2</v>
      </c>
      <c r="L402" s="32">
        <f t="shared" si="79"/>
        <v>3.8615654704360985E-2</v>
      </c>
      <c r="M402" s="32">
        <f t="shared" si="80"/>
        <v>2.0608404517810319E-2</v>
      </c>
      <c r="N402" s="33">
        <f t="shared" si="74"/>
        <v>6.2789857402003602</v>
      </c>
      <c r="O402" s="59">
        <f>+'CPT C9 &amp; Bearing Capacity'!N402</f>
        <v>246</v>
      </c>
      <c r="P402" s="59">
        <f>+'CPT C9 &amp; Bearing Capacity'!O402</f>
        <v>330.2</v>
      </c>
      <c r="Q402" s="35">
        <f>+'CPT C9 &amp; Bearing Capacity'!K402</f>
        <v>151.81</v>
      </c>
      <c r="R402" s="34">
        <f>+'CPT C9 &amp; Bearing Capacity'!L402</f>
        <v>33.53058</v>
      </c>
      <c r="S402" s="35">
        <f>+'CPT C9 &amp; Bearing Capacity'!M402</f>
        <v>118.27942</v>
      </c>
      <c r="T402" s="34">
        <f t="shared" si="81"/>
        <v>8.611728655768335</v>
      </c>
      <c r="U402" s="36">
        <f t="shared" si="82"/>
        <v>2608.2375449583133</v>
      </c>
      <c r="V402" s="33">
        <f t="shared" si="83"/>
        <v>891.94999999999993</v>
      </c>
      <c r="W402" s="37">
        <f t="shared" si="75"/>
        <v>4.8147345722688618E-2</v>
      </c>
      <c r="X402" s="37">
        <f t="shared" si="76"/>
        <v>0.1407923255832777</v>
      </c>
    </row>
    <row r="403" spans="5:24" x14ac:dyDescent="0.2">
      <c r="E403" s="28"/>
      <c r="F403" s="28">
        <f>+'CPT C9 &amp; Bearing Capacity'!I403</f>
        <v>8.01</v>
      </c>
      <c r="G403" s="29">
        <f>'CPT C9 &amp; Bearing Capacity'!H403</f>
        <v>1.9999999999999574E-2</v>
      </c>
      <c r="H403" s="29">
        <f t="shared" si="72"/>
        <v>7.5527999999999995</v>
      </c>
      <c r="I403" s="31">
        <f t="shared" si="73"/>
        <v>1.601054010376157</v>
      </c>
      <c r="J403" s="31">
        <f t="shared" si="77"/>
        <v>1.5405386432136361</v>
      </c>
      <c r="K403" s="31">
        <f t="shared" si="78"/>
        <v>-6.0478438273246019E-2</v>
      </c>
      <c r="L403" s="32">
        <f t="shared" si="79"/>
        <v>3.8513524437202691E-2</v>
      </c>
      <c r="M403" s="32">
        <f t="shared" si="80"/>
        <v>2.0534208276137389E-2</v>
      </c>
      <c r="N403" s="33">
        <f t="shared" si="74"/>
        <v>6.262379146422802</v>
      </c>
      <c r="O403" s="59">
        <f>+'CPT C9 &amp; Bearing Capacity'!N403</f>
        <v>246</v>
      </c>
      <c r="P403" s="59">
        <f>+'CPT C9 &amp; Bearing Capacity'!O403</f>
        <v>330.4</v>
      </c>
      <c r="Q403" s="35">
        <f>+'CPT C9 &amp; Bearing Capacity'!K403</f>
        <v>152.19</v>
      </c>
      <c r="R403" s="34">
        <f>+'CPT C9 &amp; Bearing Capacity'!L403</f>
        <v>33.726779999999998</v>
      </c>
      <c r="S403" s="35">
        <f>+'CPT C9 &amp; Bearing Capacity'!M403</f>
        <v>118.46322000000001</v>
      </c>
      <c r="T403" s="34">
        <f t="shared" si="81"/>
        <v>8.6083863578455038</v>
      </c>
      <c r="U403" s="36">
        <f t="shared" si="82"/>
        <v>2608.3880953143798</v>
      </c>
      <c r="V403" s="33">
        <f t="shared" si="83"/>
        <v>891.05</v>
      </c>
      <c r="W403" s="37">
        <f t="shared" si="75"/>
        <v>4.8017234534018877E-2</v>
      </c>
      <c r="X403" s="37">
        <f t="shared" si="76"/>
        <v>0.14056178994271182</v>
      </c>
    </row>
    <row r="404" spans="5:24" x14ac:dyDescent="0.2">
      <c r="E404" s="28"/>
      <c r="F404" s="28">
        <f>+'CPT C9 &amp; Bearing Capacity'!I404</f>
        <v>8.0299999999999994</v>
      </c>
      <c r="G404" s="29">
        <f>'CPT C9 &amp; Bearing Capacity'!H404</f>
        <v>1.9999999999999574E-2</v>
      </c>
      <c r="H404" s="29">
        <f t="shared" si="72"/>
        <v>7.5727999999999991</v>
      </c>
      <c r="I404" s="31">
        <f t="shared" si="73"/>
        <v>1.600974147466357</v>
      </c>
      <c r="J404" s="31">
        <f t="shared" si="77"/>
        <v>1.5406185061234361</v>
      </c>
      <c r="K404" s="31">
        <f t="shared" si="78"/>
        <v>-6.0319004060341394E-2</v>
      </c>
      <c r="L404" s="32">
        <f t="shared" si="79"/>
        <v>3.8411932643581732E-2</v>
      </c>
      <c r="M404" s="32">
        <f t="shared" si="80"/>
        <v>2.0460470462260849E-2</v>
      </c>
      <c r="N404" s="33">
        <f t="shared" si="74"/>
        <v>6.2458601095619466</v>
      </c>
      <c r="O404" s="59">
        <f>+'CPT C9 &amp; Bearing Capacity'!N404</f>
        <v>161</v>
      </c>
      <c r="P404" s="59">
        <f>+'CPT C9 &amp; Bearing Capacity'!O404</f>
        <v>233.2</v>
      </c>
      <c r="Q404" s="35">
        <f>+'CPT C9 &amp; Bearing Capacity'!K404</f>
        <v>152.57</v>
      </c>
      <c r="R404" s="34">
        <f>+'CPT C9 &amp; Bearing Capacity'!L404</f>
        <v>33.922979999999995</v>
      </c>
      <c r="S404" s="35">
        <f>+'CPT C9 &amp; Bearing Capacity'!M404</f>
        <v>118.64702</v>
      </c>
      <c r="T404" s="34">
        <f t="shared" si="81"/>
        <v>6.9614355969731312</v>
      </c>
      <c r="U404" s="36">
        <f t="shared" si="82"/>
        <v>1756.3663545915965</v>
      </c>
      <c r="V404" s="33">
        <f t="shared" si="83"/>
        <v>403.15</v>
      </c>
      <c r="W404" s="37">
        <f t="shared" si="75"/>
        <v>7.1122520574748174E-2</v>
      </c>
      <c r="X404" s="37">
        <f t="shared" si="76"/>
        <v>0.30985291378205704</v>
      </c>
    </row>
    <row r="405" spans="5:24" x14ac:dyDescent="0.2">
      <c r="E405" s="28"/>
      <c r="F405" s="28">
        <f>+'CPT C9 &amp; Bearing Capacity'!I405</f>
        <v>8.0500000000000007</v>
      </c>
      <c r="G405" s="29">
        <f>'CPT C9 &amp; Bearing Capacity'!H405</f>
        <v>2.000000000000135E-2</v>
      </c>
      <c r="H405" s="29">
        <f t="shared" si="72"/>
        <v>7.5928000000000004</v>
      </c>
      <c r="I405" s="31">
        <f t="shared" si="73"/>
        <v>1.6008947049042108</v>
      </c>
      <c r="J405" s="31">
        <f t="shared" si="77"/>
        <v>1.5406979486855823</v>
      </c>
      <c r="K405" s="31">
        <f t="shared" si="78"/>
        <v>-6.0160407481154435E-2</v>
      </c>
      <c r="L405" s="32">
        <f t="shared" si="79"/>
        <v>3.8310875078681778E-2</v>
      </c>
      <c r="M405" s="32">
        <f t="shared" si="80"/>
        <v>2.0387187071833401E-2</v>
      </c>
      <c r="N405" s="33">
        <f t="shared" si="74"/>
        <v>6.2294279394018348</v>
      </c>
      <c r="O405" s="59">
        <f>+'CPT C9 &amp; Bearing Capacity'!N405</f>
        <v>189.5</v>
      </c>
      <c r="P405" s="59">
        <f>+'CPT C9 &amp; Bearing Capacity'!O405</f>
        <v>250.3</v>
      </c>
      <c r="Q405" s="35">
        <f>+'CPT C9 &amp; Bearing Capacity'!K405</f>
        <v>152.95000000000002</v>
      </c>
      <c r="R405" s="34">
        <f>+'CPT C9 &amp; Bearing Capacity'!L405</f>
        <v>34.119180000000007</v>
      </c>
      <c r="S405" s="35">
        <f>+'CPT C9 &amp; Bearing Capacity'!M405</f>
        <v>118.83082000000002</v>
      </c>
      <c r="T405" s="34">
        <f t="shared" si="81"/>
        <v>7.5495734367829428</v>
      </c>
      <c r="U405" s="36">
        <f t="shared" si="82"/>
        <v>2046.3853287078716</v>
      </c>
      <c r="V405" s="33">
        <f t="shared" si="83"/>
        <v>486.75</v>
      </c>
      <c r="W405" s="37">
        <f t="shared" si="75"/>
        <v>6.0882257627752248E-2</v>
      </c>
      <c r="X405" s="37">
        <f t="shared" si="76"/>
        <v>0.25596005914339004</v>
      </c>
    </row>
    <row r="406" spans="5:24" x14ac:dyDescent="0.2">
      <c r="E406" s="28"/>
      <c r="F406" s="28">
        <f>+'CPT C9 &amp; Bearing Capacity'!I406</f>
        <v>8.07</v>
      </c>
      <c r="G406" s="29">
        <f>'CPT C9 &amp; Bearing Capacity'!H406</f>
        <v>1.9999999999999574E-2</v>
      </c>
      <c r="H406" s="29">
        <f t="shared" si="72"/>
        <v>7.6128</v>
      </c>
      <c r="I406" s="31">
        <f t="shared" si="73"/>
        <v>1.6008156793807593</v>
      </c>
      <c r="J406" s="31">
        <f t="shared" si="77"/>
        <v>1.5407769742090338</v>
      </c>
      <c r="K406" s="31">
        <f t="shared" si="78"/>
        <v>-6.000264195783412E-2</v>
      </c>
      <c r="L406" s="32">
        <f t="shared" si="79"/>
        <v>3.8210347542159025E-2</v>
      </c>
      <c r="M406" s="32">
        <f t="shared" si="80"/>
        <v>2.0314354145639313E-2</v>
      </c>
      <c r="N406" s="33">
        <f t="shared" si="74"/>
        <v>6.2130819529578307</v>
      </c>
      <c r="O406" s="59">
        <f>+'CPT C9 &amp; Bearing Capacity'!N406</f>
        <v>293.5</v>
      </c>
      <c r="P406" s="59">
        <f>+'CPT C9 &amp; Bearing Capacity'!O406</f>
        <v>357.1</v>
      </c>
      <c r="Q406" s="35">
        <f>+'CPT C9 &amp; Bearing Capacity'!K406</f>
        <v>153.33000000000001</v>
      </c>
      <c r="R406" s="34">
        <f>+'CPT C9 &amp; Bearing Capacity'!L406</f>
        <v>34.315380000000005</v>
      </c>
      <c r="S406" s="35">
        <f>+'CPT C9 &amp; Bearing Capacity'!M406</f>
        <v>119.01462000000001</v>
      </c>
      <c r="T406" s="34">
        <f t="shared" si="81"/>
        <v>9.3919128619793657</v>
      </c>
      <c r="U406" s="36">
        <f t="shared" si="82"/>
        <v>3070.2147875383653</v>
      </c>
      <c r="V406" s="33">
        <f t="shared" si="83"/>
        <v>1018.85</v>
      </c>
      <c r="W406" s="37">
        <f t="shared" si="75"/>
        <v>4.0473272281638759E-2</v>
      </c>
      <c r="X406" s="37">
        <f t="shared" si="76"/>
        <v>0.1219626432341895</v>
      </c>
    </row>
    <row r="407" spans="5:24" x14ac:dyDescent="0.2">
      <c r="E407" s="28"/>
      <c r="F407" s="28">
        <f>+'CPT C9 &amp; Bearing Capacity'!I407</f>
        <v>8.09</v>
      </c>
      <c r="G407" s="29">
        <f>'CPT C9 &amp; Bearing Capacity'!H407</f>
        <v>1.9999999999999574E-2</v>
      </c>
      <c r="H407" s="29">
        <f t="shared" si="72"/>
        <v>7.6327999999999996</v>
      </c>
      <c r="I407" s="31">
        <f t="shared" si="73"/>
        <v>1.600737067621673</v>
      </c>
      <c r="J407" s="31">
        <f t="shared" si="77"/>
        <v>1.5408555859681201</v>
      </c>
      <c r="K407" s="31">
        <f t="shared" si="78"/>
        <v>-5.9845700981160731E-2</v>
      </c>
      <c r="L407" s="32">
        <f t="shared" si="79"/>
        <v>3.8110345877561617E-2</v>
      </c>
      <c r="M407" s="32">
        <f t="shared" si="80"/>
        <v>2.0241967768974023E-2</v>
      </c>
      <c r="N407" s="33">
        <f t="shared" si="74"/>
        <v>6.1968214743822205</v>
      </c>
      <c r="O407" s="59">
        <f>+'CPT C9 &amp; Bearing Capacity'!N407</f>
        <v>284</v>
      </c>
      <c r="P407" s="59">
        <f>+'CPT C9 &amp; Bearing Capacity'!O407</f>
        <v>350.8</v>
      </c>
      <c r="Q407" s="35">
        <f>+'CPT C9 &amp; Bearing Capacity'!K407</f>
        <v>153.71</v>
      </c>
      <c r="R407" s="34">
        <f>+'CPT C9 &amp; Bearing Capacity'!L407</f>
        <v>34.511580000000002</v>
      </c>
      <c r="S407" s="35">
        <f>+'CPT C9 &amp; Bearing Capacity'!M407</f>
        <v>119.19842</v>
      </c>
      <c r="T407" s="34">
        <f t="shared" si="81"/>
        <v>9.2351004934092202</v>
      </c>
      <c r="U407" s="36">
        <f t="shared" si="82"/>
        <v>2978.8942513933807</v>
      </c>
      <c r="V407" s="33">
        <f t="shared" si="83"/>
        <v>985.45</v>
      </c>
      <c r="W407" s="37">
        <f t="shared" si="75"/>
        <v>4.160484361929611E-2</v>
      </c>
      <c r="X407" s="37">
        <f t="shared" si="76"/>
        <v>0.12576632958307551</v>
      </c>
    </row>
    <row r="408" spans="5:24" x14ac:dyDescent="0.2">
      <c r="E408" s="28"/>
      <c r="F408" s="28">
        <f>+'CPT C9 &amp; Bearing Capacity'!I408</f>
        <v>8.11</v>
      </c>
      <c r="G408" s="29">
        <f>'CPT C9 &amp; Bearing Capacity'!H408</f>
        <v>1.9999999999999574E-2</v>
      </c>
      <c r="H408" s="29">
        <f t="shared" si="72"/>
        <v>7.6527999999999992</v>
      </c>
      <c r="I408" s="31">
        <f t="shared" si="73"/>
        <v>1.6006588663867996</v>
      </c>
      <c r="J408" s="31">
        <f t="shared" si="77"/>
        <v>1.5409337872029936</v>
      </c>
      <c r="K408" s="31">
        <f t="shared" si="78"/>
        <v>-5.9689578109653883E-2</v>
      </c>
      <c r="L408" s="32">
        <f t="shared" si="79"/>
        <v>3.8010865971757582E-2</v>
      </c>
      <c r="M408" s="32">
        <f t="shared" si="80"/>
        <v>2.0170024071031856E-2</v>
      </c>
      <c r="N408" s="33">
        <f t="shared" si="74"/>
        <v>6.1806458348711946</v>
      </c>
      <c r="O408" s="59">
        <f>+'CPT C9 &amp; Bearing Capacity'!N408</f>
        <v>284</v>
      </c>
      <c r="P408" s="59">
        <f>+'CPT C9 &amp; Bearing Capacity'!O408</f>
        <v>352.8</v>
      </c>
      <c r="Q408" s="35">
        <f>+'CPT C9 &amp; Bearing Capacity'!K408</f>
        <v>154.08999999999997</v>
      </c>
      <c r="R408" s="34">
        <f>+'CPT C9 &amp; Bearing Capacity'!L408</f>
        <v>34.707779999999993</v>
      </c>
      <c r="S408" s="35">
        <f>+'CPT C9 &amp; Bearing Capacity'!M408</f>
        <v>119.38221999999999</v>
      </c>
      <c r="T408" s="34">
        <f t="shared" si="81"/>
        <v>9.2315438659071365</v>
      </c>
      <c r="U408" s="36">
        <f t="shared" si="82"/>
        <v>2979.0772230239127</v>
      </c>
      <c r="V408" s="33">
        <f t="shared" si="83"/>
        <v>993.55000000000018</v>
      </c>
      <c r="W408" s="37">
        <f t="shared" si="75"/>
        <v>4.1493693329623708E-2</v>
      </c>
      <c r="X408" s="37">
        <f t="shared" si="76"/>
        <v>0.12441539600163175</v>
      </c>
    </row>
    <row r="409" spans="5:24" x14ac:dyDescent="0.2">
      <c r="E409" s="28"/>
      <c r="F409" s="28">
        <f>+'CPT C9 &amp; Bearing Capacity'!I409</f>
        <v>8.129999999999999</v>
      </c>
      <c r="G409" s="29">
        <f>'CPT C9 &amp; Bearing Capacity'!H409</f>
        <v>2.000000000000135E-2</v>
      </c>
      <c r="H409" s="29">
        <f t="shared" si="72"/>
        <v>7.6727999999999987</v>
      </c>
      <c r="I409" s="31">
        <f t="shared" si="73"/>
        <v>1.60058107246972</v>
      </c>
      <c r="J409" s="31">
        <f t="shared" si="77"/>
        <v>1.5410115811200731</v>
      </c>
      <c r="K409" s="31">
        <f t="shared" si="78"/>
        <v>-5.9534266968694446E-2</v>
      </c>
      <c r="L409" s="32">
        <f t="shared" si="79"/>
        <v>3.7911903754372964E-2</v>
      </c>
      <c r="M409" s="32">
        <f t="shared" si="80"/>
        <v>2.0098519224302391E-2</v>
      </c>
      <c r="N409" s="33">
        <f t="shared" si="74"/>
        <v>6.1645543725734839</v>
      </c>
      <c r="O409" s="59">
        <f>+'CPT C9 &amp; Bearing Capacity'!N409</f>
        <v>284</v>
      </c>
      <c r="P409" s="59">
        <f>+'CPT C9 &amp; Bearing Capacity'!O409</f>
        <v>354.4</v>
      </c>
      <c r="Q409" s="35">
        <f>+'CPT C9 &amp; Bearing Capacity'!K409</f>
        <v>154.46999999999997</v>
      </c>
      <c r="R409" s="34">
        <f>+'CPT C9 &amp; Bearing Capacity'!L409</f>
        <v>34.90397999999999</v>
      </c>
      <c r="S409" s="35">
        <f>+'CPT C9 &amp; Bearing Capacity'!M409</f>
        <v>119.56601999999998</v>
      </c>
      <c r="T409" s="34">
        <f t="shared" si="81"/>
        <v>9.2279940765247641</v>
      </c>
      <c r="U409" s="36">
        <f t="shared" si="82"/>
        <v>2979.2598540718045</v>
      </c>
      <c r="V409" s="33">
        <f t="shared" si="83"/>
        <v>999.65000000000009</v>
      </c>
      <c r="W409" s="37">
        <f t="shared" si="75"/>
        <v>4.1383126511430016E-2</v>
      </c>
      <c r="X409" s="37">
        <f t="shared" si="76"/>
        <v>0.12333425444053218</v>
      </c>
    </row>
    <row r="410" spans="5:24" x14ac:dyDescent="0.2">
      <c r="E410" s="28"/>
      <c r="F410" s="28">
        <f>+'CPT C9 &amp; Bearing Capacity'!I410</f>
        <v>8.15</v>
      </c>
      <c r="G410" s="29">
        <f>'CPT C9 &amp; Bearing Capacity'!H410</f>
        <v>1.9999999999999574E-2</v>
      </c>
      <c r="H410" s="29">
        <f t="shared" si="72"/>
        <v>7.6928000000000001</v>
      </c>
      <c r="I410" s="31">
        <f t="shared" si="73"/>
        <v>1.6005036826973107</v>
      </c>
      <c r="J410" s="31">
        <f t="shared" si="77"/>
        <v>1.5410889708924824</v>
      </c>
      <c r="K410" s="31">
        <f t="shared" si="78"/>
        <v>-5.937976124966006E-2</v>
      </c>
      <c r="L410" s="32">
        <f t="shared" si="79"/>
        <v>3.7813455197237569E-2</v>
      </c>
      <c r="M410" s="32">
        <f t="shared" si="80"/>
        <v>2.0027449443980272E-2</v>
      </c>
      <c r="N410" s="33">
        <f t="shared" si="74"/>
        <v>6.1485464325002415</v>
      </c>
      <c r="O410" s="59">
        <f>+'CPT C9 &amp; Bearing Capacity'!N410</f>
        <v>274.49999999999994</v>
      </c>
      <c r="P410" s="59">
        <f>+'CPT C9 &amp; Bearing Capacity'!O410</f>
        <v>347.29999999999995</v>
      </c>
      <c r="Q410" s="35">
        <f>+'CPT C9 &amp; Bearing Capacity'!K410</f>
        <v>154.85</v>
      </c>
      <c r="R410" s="34">
        <f>+'CPT C9 &amp; Bearing Capacity'!L410</f>
        <v>35.100180000000002</v>
      </c>
      <c r="S410" s="35">
        <f>+'CPT C9 &amp; Bearing Capacity'!M410</f>
        <v>119.74982</v>
      </c>
      <c r="T410" s="34">
        <f t="shared" si="81"/>
        <v>9.0688566556766386</v>
      </c>
      <c r="U410" s="36">
        <f t="shared" si="82"/>
        <v>2887.5261360042809</v>
      </c>
      <c r="V410" s="33">
        <f t="shared" si="83"/>
        <v>962.24999999999977</v>
      </c>
      <c r="W410" s="37">
        <f t="shared" si="75"/>
        <v>4.2586949124612153E-2</v>
      </c>
      <c r="X410" s="37">
        <f t="shared" si="76"/>
        <v>0.12779519734996334</v>
      </c>
    </row>
    <row r="411" spans="5:24" x14ac:dyDescent="0.2">
      <c r="E411" s="28"/>
      <c r="F411" s="28">
        <f>+'CPT C9 &amp; Bearing Capacity'!I411</f>
        <v>8.17</v>
      </c>
      <c r="G411" s="29">
        <f>'CPT C9 &amp; Bearing Capacity'!H411</f>
        <v>1.9999999999999574E-2</v>
      </c>
      <c r="H411" s="29">
        <f t="shared" si="72"/>
        <v>7.7127999999999997</v>
      </c>
      <c r="I411" s="31">
        <f t="shared" si="73"/>
        <v>1.6004266939293126</v>
      </c>
      <c r="J411" s="31">
        <f t="shared" si="77"/>
        <v>1.5411659596604805</v>
      </c>
      <c r="K411" s="31">
        <f t="shared" si="78"/>
        <v>-5.9226054709074022E-2</v>
      </c>
      <c r="L411" s="32">
        <f t="shared" si="79"/>
        <v>3.7715516313840104E-2</v>
      </c>
      <c r="M411" s="32">
        <f t="shared" si="80"/>
        <v>1.9956810987379003E-2</v>
      </c>
      <c r="N411" s="33">
        <f t="shared" si="74"/>
        <v>6.1326213664364415</v>
      </c>
      <c r="O411" s="59">
        <f>+'CPT C9 &amp; Bearing Capacity'!N411</f>
        <v>274.49999999999994</v>
      </c>
      <c r="P411" s="59">
        <f>+'CPT C9 &amp; Bearing Capacity'!O411</f>
        <v>349.7</v>
      </c>
      <c r="Q411" s="35">
        <f>+'CPT C9 &amp; Bearing Capacity'!K411</f>
        <v>155.22999999999999</v>
      </c>
      <c r="R411" s="34">
        <f>+'CPT C9 &amp; Bearing Capacity'!L411</f>
        <v>35.296379999999999</v>
      </c>
      <c r="S411" s="35">
        <f>+'CPT C9 &amp; Bearing Capacity'!M411</f>
        <v>119.93361999999999</v>
      </c>
      <c r="T411" s="34">
        <f t="shared" si="81"/>
        <v>9.0653801187372895</v>
      </c>
      <c r="U411" s="36">
        <f t="shared" si="82"/>
        <v>2887.6995015381453</v>
      </c>
      <c r="V411" s="33">
        <f t="shared" si="83"/>
        <v>972.35</v>
      </c>
      <c r="W411" s="37">
        <f t="shared" si="75"/>
        <v>4.247409651294911E-2</v>
      </c>
      <c r="X411" s="37">
        <f t="shared" si="76"/>
        <v>0.12614020396845399</v>
      </c>
    </row>
    <row r="412" spans="5:24" x14ac:dyDescent="0.2">
      <c r="E412" s="28"/>
      <c r="F412" s="28">
        <f>+'CPT C9 &amp; Bearing Capacity'!I412</f>
        <v>8.19</v>
      </c>
      <c r="G412" s="29">
        <f>'CPT C9 &amp; Bearing Capacity'!H412</f>
        <v>1.9999999999999574E-2</v>
      </c>
      <c r="H412" s="29">
        <f t="shared" si="72"/>
        <v>7.7327999999999992</v>
      </c>
      <c r="I412" s="31">
        <f t="shared" si="73"/>
        <v>1.6003501030579061</v>
      </c>
      <c r="J412" s="31">
        <f t="shared" si="77"/>
        <v>1.541242550531887</v>
      </c>
      <c r="K412" s="31">
        <f t="shared" si="78"/>
        <v>-5.9073141167767323E-2</v>
      </c>
      <c r="L412" s="32">
        <f t="shared" si="79"/>
        <v>3.7618083158790609E-2</v>
      </c>
      <c r="M412" s="32">
        <f t="shared" si="80"/>
        <v>1.9886600153362854E-2</v>
      </c>
      <c r="N412" s="33">
        <f t="shared" si="74"/>
        <v>6.1167785328534743</v>
      </c>
      <c r="O412" s="59">
        <f>+'CPT C9 &amp; Bearing Capacity'!N412</f>
        <v>274.49999999999994</v>
      </c>
      <c r="P412" s="59">
        <f>+'CPT C9 &amp; Bearing Capacity'!O412</f>
        <v>351.3</v>
      </c>
      <c r="Q412" s="35">
        <f>+'CPT C9 &amp; Bearing Capacity'!K412</f>
        <v>155.60999999999999</v>
      </c>
      <c r="R412" s="34">
        <f>+'CPT C9 &amp; Bearing Capacity'!L412</f>
        <v>35.492579999999997</v>
      </c>
      <c r="S412" s="35">
        <f>+'CPT C9 &amp; Bearing Capacity'!M412</f>
        <v>120.11741999999998</v>
      </c>
      <c r="T412" s="34">
        <f t="shared" si="81"/>
        <v>9.0619102352309966</v>
      </c>
      <c r="U412" s="36">
        <f t="shared" si="82"/>
        <v>2887.8725456621364</v>
      </c>
      <c r="V412" s="33">
        <f t="shared" si="83"/>
        <v>978.45000000000016</v>
      </c>
      <c r="W412" s="37">
        <f t="shared" si="75"/>
        <v>4.236183166768448E-2</v>
      </c>
      <c r="X412" s="37">
        <f t="shared" si="76"/>
        <v>0.12502996643371339</v>
      </c>
    </row>
    <row r="413" spans="5:24" x14ac:dyDescent="0.2">
      <c r="E413" s="28"/>
      <c r="F413" s="28">
        <f>+'CPT C9 &amp; Bearing Capacity'!I413</f>
        <v>8.2100000000000009</v>
      </c>
      <c r="G413" s="29">
        <f>'CPT C9 &amp; Bearing Capacity'!H413</f>
        <v>2.000000000000135E-2</v>
      </c>
      <c r="H413" s="29">
        <f t="shared" si="72"/>
        <v>7.7528000000000006</v>
      </c>
      <c r="I413" s="31">
        <f t="shared" si="73"/>
        <v>1.6002739070072949</v>
      </c>
      <c r="J413" s="31">
        <f t="shared" si="77"/>
        <v>1.5413187465824982</v>
      </c>
      <c r="K413" s="31">
        <f t="shared" si="78"/>
        <v>-5.8921014510053438E-2</v>
      </c>
      <c r="L413" s="32">
        <f t="shared" si="79"/>
        <v>3.752115182729273E-2</v>
      </c>
      <c r="M413" s="32">
        <f t="shared" si="80"/>
        <v>1.9816813281775314E-2</v>
      </c>
      <c r="N413" s="33">
        <f t="shared" si="74"/>
        <v>6.1010172968233345</v>
      </c>
      <c r="O413" s="59">
        <f>+'CPT C9 &amp; Bearing Capacity'!N413</f>
        <v>265</v>
      </c>
      <c r="P413" s="59">
        <f>+'CPT C9 &amp; Bearing Capacity'!O413</f>
        <v>345.6</v>
      </c>
      <c r="Q413" s="35">
        <f>+'CPT C9 &amp; Bearing Capacity'!K413</f>
        <v>155.99</v>
      </c>
      <c r="R413" s="34">
        <f>+'CPT C9 &amp; Bearing Capacity'!L413</f>
        <v>35.688780000000008</v>
      </c>
      <c r="S413" s="35">
        <f>+'CPT C9 &amp; Bearing Capacity'!M413</f>
        <v>120.30122</v>
      </c>
      <c r="T413" s="34">
        <f t="shared" si="81"/>
        <v>8.900317703467806</v>
      </c>
      <c r="U413" s="36">
        <f t="shared" si="82"/>
        <v>2795.7188273923271</v>
      </c>
      <c r="V413" s="33">
        <f t="shared" si="83"/>
        <v>948.05000000000007</v>
      </c>
      <c r="W413" s="37">
        <f t="shared" si="75"/>
        <v>4.3645428410369835E-2</v>
      </c>
      <c r="X413" s="37">
        <f t="shared" si="76"/>
        <v>0.12870665675489154</v>
      </c>
    </row>
    <row r="414" spans="5:24" x14ac:dyDescent="0.2">
      <c r="E414" s="28"/>
      <c r="F414" s="28">
        <f>+'CPT C9 &amp; Bearing Capacity'!I414</f>
        <v>8.23</v>
      </c>
      <c r="G414" s="29">
        <f>'CPT C9 &amp; Bearing Capacity'!H414</f>
        <v>1.9999999999999574E-2</v>
      </c>
      <c r="H414" s="29">
        <f t="shared" si="72"/>
        <v>7.7728000000000002</v>
      </c>
      <c r="I414" s="31">
        <f t="shared" si="73"/>
        <v>1.6001981027332934</v>
      </c>
      <c r="J414" s="31">
        <f t="shared" si="77"/>
        <v>1.5413945508564997</v>
      </c>
      <c r="K414" s="31">
        <f t="shared" si="78"/>
        <v>-5.876966868291604E-2</v>
      </c>
      <c r="L414" s="32">
        <f t="shared" si="79"/>
        <v>3.7424718454622946E-2</v>
      </c>
      <c r="M414" s="32">
        <f t="shared" si="80"/>
        <v>1.9747446752891862E-2</v>
      </c>
      <c r="N414" s="33">
        <f t="shared" si="74"/>
        <v>6.0853370299339424</v>
      </c>
      <c r="O414" s="59">
        <f>+'CPT C9 &amp; Bearing Capacity'!N414</f>
        <v>274.49999999999994</v>
      </c>
      <c r="P414" s="59">
        <f>+'CPT C9 &amp; Bearing Capacity'!O414</f>
        <v>367.1</v>
      </c>
      <c r="Q414" s="35">
        <f>+'CPT C9 &amp; Bearing Capacity'!K414</f>
        <v>156.37</v>
      </c>
      <c r="R414" s="34">
        <f>+'CPT C9 &amp; Bearing Capacity'!L414</f>
        <v>35.884980000000006</v>
      </c>
      <c r="S414" s="35">
        <f>+'CPT C9 &amp; Bearing Capacity'!M414</f>
        <v>120.48501999999999</v>
      </c>
      <c r="T414" s="34">
        <f t="shared" si="81"/>
        <v>9.0549903370907039</v>
      </c>
      <c r="U414" s="36">
        <f t="shared" si="82"/>
        <v>2888.2176740046584</v>
      </c>
      <c r="V414" s="33">
        <f t="shared" si="83"/>
        <v>1053.6500000000001</v>
      </c>
      <c r="W414" s="37">
        <f t="shared" si="75"/>
        <v>4.2139047099564265E-2</v>
      </c>
      <c r="X414" s="37">
        <f t="shared" si="76"/>
        <v>0.11550964798431761</v>
      </c>
    </row>
    <row r="415" spans="5:24" x14ac:dyDescent="0.2">
      <c r="E415" s="28"/>
      <c r="F415" s="28">
        <f>+'CPT C9 &amp; Bearing Capacity'!I415</f>
        <v>8.25</v>
      </c>
      <c r="G415" s="29">
        <f>'CPT C9 &amp; Bearing Capacity'!H415</f>
        <v>1.9999999999999574E-2</v>
      </c>
      <c r="H415" s="29">
        <f t="shared" si="72"/>
        <v>7.7927999999999997</v>
      </c>
      <c r="I415" s="31">
        <f t="shared" si="73"/>
        <v>1.6001226872229222</v>
      </c>
      <c r="J415" s="31">
        <f t="shared" si="77"/>
        <v>1.5414699663668709</v>
      </c>
      <c r="K415" s="31">
        <f t="shared" si="78"/>
        <v>-5.8619097695208899E-2</v>
      </c>
      <c r="L415" s="32">
        <f t="shared" si="79"/>
        <v>3.7328779215617766E-2</v>
      </c>
      <c r="M415" s="32">
        <f t="shared" si="80"/>
        <v>1.9678496986866523E-2</v>
      </c>
      <c r="N415" s="33">
        <f t="shared" si="74"/>
        <v>6.0697371102057609</v>
      </c>
      <c r="O415" s="59">
        <f>+'CPT C9 &amp; Bearing Capacity'!N415</f>
        <v>274.49999999999994</v>
      </c>
      <c r="P415" s="59">
        <f>+'CPT C9 &amp; Bearing Capacity'!O415</f>
        <v>366.70000000000005</v>
      </c>
      <c r="Q415" s="35">
        <f>+'CPT C9 &amp; Bearing Capacity'!K415</f>
        <v>156.75</v>
      </c>
      <c r="R415" s="34">
        <f>+'CPT C9 &amp; Bearing Capacity'!L415</f>
        <v>36.081180000000003</v>
      </c>
      <c r="S415" s="35">
        <f>+'CPT C9 &amp; Bearing Capacity'!M415</f>
        <v>120.66882</v>
      </c>
      <c r="T415" s="34">
        <f t="shared" si="81"/>
        <v>9.0515402770263389</v>
      </c>
      <c r="U415" s="36">
        <f t="shared" si="82"/>
        <v>2888.3897603721034</v>
      </c>
      <c r="V415" s="33">
        <f t="shared" si="83"/>
        <v>1049.7500000000002</v>
      </c>
      <c r="W415" s="37">
        <f t="shared" si="75"/>
        <v>4.2028518404826944E-2</v>
      </c>
      <c r="X415" s="37">
        <f t="shared" si="76"/>
        <v>0.11564157390246496</v>
      </c>
    </row>
    <row r="416" spans="5:24" x14ac:dyDescent="0.2">
      <c r="E416" s="28"/>
      <c r="F416" s="28">
        <f>+'CPT C9 &amp; Bearing Capacity'!I416</f>
        <v>8.27</v>
      </c>
      <c r="G416" s="29">
        <f>'CPT C9 &amp; Bearing Capacity'!H416</f>
        <v>1.9999999999999574E-2</v>
      </c>
      <c r="H416" s="29">
        <f t="shared" si="72"/>
        <v>7.8127999999999993</v>
      </c>
      <c r="I416" s="31">
        <f t="shared" si="73"/>
        <v>1.6000476574940099</v>
      </c>
      <c r="J416" s="31">
        <f t="shared" si="77"/>
        <v>1.5415449960957832</v>
      </c>
      <c r="K416" s="31">
        <f t="shared" si="78"/>
        <v>-5.846929561686811E-2</v>
      </c>
      <c r="L416" s="32">
        <f t="shared" si="79"/>
        <v>3.7233330324170082E-2</v>
      </c>
      <c r="M416" s="32">
        <f t="shared" si="80"/>
        <v>1.9609960443198737E-2</v>
      </c>
      <c r="N416" s="33">
        <f t="shared" si="74"/>
        <v>6.0542169220099034</v>
      </c>
      <c r="O416" s="59">
        <f>+'CPT C9 &amp; Bearing Capacity'!N416</f>
        <v>274.49999999999994</v>
      </c>
      <c r="P416" s="59">
        <f>+'CPT C9 &amp; Bearing Capacity'!O416</f>
        <v>355.9</v>
      </c>
      <c r="Q416" s="35">
        <f>+'CPT C9 &amp; Bearing Capacity'!K416</f>
        <v>157.13</v>
      </c>
      <c r="R416" s="34">
        <f>+'CPT C9 &amp; Bearing Capacity'!L416</f>
        <v>36.277379999999994</v>
      </c>
      <c r="S416" s="35">
        <f>+'CPT C9 &amp; Bearing Capacity'!M416</f>
        <v>120.85262</v>
      </c>
      <c r="T416" s="34">
        <f t="shared" si="81"/>
        <v>9.0480967795328411</v>
      </c>
      <c r="U416" s="36">
        <f t="shared" si="82"/>
        <v>2888.5615296275578</v>
      </c>
      <c r="V416" s="33">
        <f t="shared" si="83"/>
        <v>993.84999999999991</v>
      </c>
      <c r="W416" s="37">
        <f t="shared" si="75"/>
        <v>4.1918559531535317E-2</v>
      </c>
      <c r="X416" s="37">
        <f t="shared" si="76"/>
        <v>0.12183361517351259</v>
      </c>
    </row>
    <row r="417" spans="5:24" x14ac:dyDescent="0.2">
      <c r="E417" s="28"/>
      <c r="F417" s="28">
        <f>+'CPT C9 &amp; Bearing Capacity'!I417</f>
        <v>8.2899999999999991</v>
      </c>
      <c r="G417" s="29">
        <f>'CPT C9 &amp; Bearing Capacity'!H417</f>
        <v>2.000000000000135E-2</v>
      </c>
      <c r="H417" s="29">
        <f t="shared" si="72"/>
        <v>7.8327999999999989</v>
      </c>
      <c r="I417" s="31">
        <f t="shared" si="73"/>
        <v>1.5999730105947993</v>
      </c>
      <c r="J417" s="31">
        <f t="shared" si="77"/>
        <v>1.5416196429949938</v>
      </c>
      <c r="K417" s="31">
        <f t="shared" si="78"/>
        <v>-5.8320256578136317E-2</v>
      </c>
      <c r="L417" s="32">
        <f t="shared" si="79"/>
        <v>3.7138368032731059E-2</v>
      </c>
      <c r="M417" s="32">
        <f t="shared" si="80"/>
        <v>1.9541833620204119E-2</v>
      </c>
      <c r="N417" s="33">
        <f t="shared" si="74"/>
        <v>6.0387758559871365</v>
      </c>
      <c r="O417" s="59">
        <f>+'CPT C9 &amp; Bearing Capacity'!N417</f>
        <v>284</v>
      </c>
      <c r="P417" s="59">
        <f>+'CPT C9 &amp; Bearing Capacity'!O417</f>
        <v>363.8</v>
      </c>
      <c r="Q417" s="35">
        <f>+'CPT C9 &amp; Bearing Capacity'!K417</f>
        <v>157.51</v>
      </c>
      <c r="R417" s="34">
        <f>+'CPT C9 &amp; Bearing Capacity'!L417</f>
        <v>36.473579999999991</v>
      </c>
      <c r="S417" s="35">
        <f>+'CPT C9 &amp; Bearing Capacity'!M417</f>
        <v>121.03641999999999</v>
      </c>
      <c r="T417" s="34">
        <f t="shared" si="81"/>
        <v>9.1998391228662388</v>
      </c>
      <c r="U417" s="36">
        <f t="shared" si="82"/>
        <v>2980.708778514288</v>
      </c>
      <c r="V417" s="33">
        <f t="shared" si="83"/>
        <v>1031.45</v>
      </c>
      <c r="W417" s="37">
        <f t="shared" si="75"/>
        <v>4.0519059758649265E-2</v>
      </c>
      <c r="X417" s="37">
        <f t="shared" si="76"/>
        <v>0.11709294403000715</v>
      </c>
    </row>
    <row r="418" spans="5:24" x14ac:dyDescent="0.2">
      <c r="E418" s="28"/>
      <c r="F418" s="28">
        <f>+'CPT C9 &amp; Bearing Capacity'!I418</f>
        <v>8.31</v>
      </c>
      <c r="G418" s="29">
        <f>'CPT C9 &amp; Bearing Capacity'!H418</f>
        <v>1.9999999999999574E-2</v>
      </c>
      <c r="H418" s="29">
        <f t="shared" si="72"/>
        <v>7.8528000000000002</v>
      </c>
      <c r="I418" s="31">
        <f t="shared" si="73"/>
        <v>1.5998987436035619</v>
      </c>
      <c r="J418" s="31">
        <f t="shared" si="77"/>
        <v>1.5416939099862312</v>
      </c>
      <c r="K418" s="31">
        <f t="shared" si="78"/>
        <v>-5.8171974768798623E-2</v>
      </c>
      <c r="L418" s="32">
        <f t="shared" si="79"/>
        <v>3.7043888631821627E-2</v>
      </c>
      <c r="M418" s="32">
        <f t="shared" si="80"/>
        <v>1.9474113054491315E-2</v>
      </c>
      <c r="N418" s="33">
        <f t="shared" si="74"/>
        <v>6.0234133089684532</v>
      </c>
      <c r="O418" s="59">
        <f>+'CPT C9 &amp; Bearing Capacity'!N418</f>
        <v>284</v>
      </c>
      <c r="P418" s="59">
        <f>+'CPT C9 &amp; Bearing Capacity'!O418</f>
        <v>363.8</v>
      </c>
      <c r="Q418" s="35">
        <f>+'CPT C9 &amp; Bearing Capacity'!K418</f>
        <v>157.89000000000001</v>
      </c>
      <c r="R418" s="34">
        <f>+'CPT C9 &amp; Bearing Capacity'!L418</f>
        <v>36.669780000000003</v>
      </c>
      <c r="S418" s="35">
        <f>+'CPT C9 &amp; Bearing Capacity'!M418</f>
        <v>121.22022000000001</v>
      </c>
      <c r="T418" s="34">
        <f t="shared" si="81"/>
        <v>9.1963498272402724</v>
      </c>
      <c r="U418" s="36">
        <f t="shared" si="82"/>
        <v>2980.8883954775765</v>
      </c>
      <c r="V418" s="33">
        <f t="shared" si="83"/>
        <v>1029.55</v>
      </c>
      <c r="W418" s="37">
        <f t="shared" si="75"/>
        <v>4.0413544620500945E-2</v>
      </c>
      <c r="X418" s="37">
        <f t="shared" si="76"/>
        <v>0.11701060286471419</v>
      </c>
    </row>
    <row r="419" spans="5:24" x14ac:dyDescent="0.2">
      <c r="E419" s="28"/>
      <c r="F419" s="28">
        <f>+'CPT C9 &amp; Bearing Capacity'!I419</f>
        <v>8.33</v>
      </c>
      <c r="G419" s="29">
        <f>'CPT C9 &amp; Bearing Capacity'!H419</f>
        <v>1.9999999999999574E-2</v>
      </c>
      <c r="H419" s="29">
        <f t="shared" si="72"/>
        <v>7.8727999999999998</v>
      </c>
      <c r="I419" s="31">
        <f t="shared" si="73"/>
        <v>1.5998248536282165</v>
      </c>
      <c r="J419" s="31">
        <f t="shared" si="77"/>
        <v>1.5417677999615766</v>
      </c>
      <c r="K419" s="31">
        <f t="shared" si="78"/>
        <v>-5.8024444437430295E-2</v>
      </c>
      <c r="L419" s="32">
        <f t="shared" si="79"/>
        <v>3.6949888449550473E-2</v>
      </c>
      <c r="M419" s="32">
        <f t="shared" si="80"/>
        <v>1.9406795320450532E-2</v>
      </c>
      <c r="N419" s="33">
        <f t="shared" si="74"/>
        <v>6.0081286838966905</v>
      </c>
      <c r="O419" s="59">
        <f>+'CPT C9 &amp; Bearing Capacity'!N419</f>
        <v>293.5</v>
      </c>
      <c r="P419" s="59">
        <f>+'CPT C9 &amp; Bearing Capacity'!O419</f>
        <v>373.7</v>
      </c>
      <c r="Q419" s="35">
        <f>+'CPT C9 &amp; Bearing Capacity'!K419</f>
        <v>158.27000000000001</v>
      </c>
      <c r="R419" s="34">
        <f>+'CPT C9 &amp; Bearing Capacity'!L419</f>
        <v>36.86598</v>
      </c>
      <c r="S419" s="35">
        <f>+'CPT C9 &amp; Bearing Capacity'!M419</f>
        <v>121.40402</v>
      </c>
      <c r="T419" s="34">
        <f t="shared" si="81"/>
        <v>9.3453563501114587</v>
      </c>
      <c r="U419" s="36">
        <f t="shared" si="82"/>
        <v>3072.6842404212271</v>
      </c>
      <c r="V419" s="33">
        <f t="shared" si="83"/>
        <v>1077.1499999999999</v>
      </c>
      <c r="W419" s="37">
        <f t="shared" si="75"/>
        <v>3.910671070498882E-2</v>
      </c>
      <c r="X419" s="37">
        <f t="shared" si="76"/>
        <v>0.11155602625254725</v>
      </c>
    </row>
    <row r="420" spans="5:24" x14ac:dyDescent="0.2">
      <c r="E420" s="28"/>
      <c r="F420" s="28">
        <f>+'CPT C9 &amp; Bearing Capacity'!I420</f>
        <v>8.35</v>
      </c>
      <c r="G420" s="29">
        <f>'CPT C9 &amp; Bearing Capacity'!H420</f>
        <v>1.9999999999999574E-2</v>
      </c>
      <c r="H420" s="29">
        <f t="shared" si="72"/>
        <v>7.8927999999999994</v>
      </c>
      <c r="I420" s="31">
        <f t="shared" si="73"/>
        <v>1.5997513378059545</v>
      </c>
      <c r="J420" s="31">
        <f t="shared" si="77"/>
        <v>1.5418413157838387</v>
      </c>
      <c r="K420" s="31">
        <f t="shared" si="78"/>
        <v>-5.7877659890655561E-2</v>
      </c>
      <c r="L420" s="32">
        <f t="shared" si="79"/>
        <v>3.6856363851139218E-2</v>
      </c>
      <c r="M420" s="32">
        <f t="shared" si="80"/>
        <v>1.9339877029752817E-2</v>
      </c>
      <c r="N420" s="33">
        <f t="shared" si="74"/>
        <v>5.992921389749327</v>
      </c>
      <c r="O420" s="59">
        <f>+'CPT C9 &amp; Bearing Capacity'!N420</f>
        <v>322</v>
      </c>
      <c r="P420" s="59">
        <f>+'CPT C9 &amp; Bearing Capacity'!O420</f>
        <v>403</v>
      </c>
      <c r="Q420" s="35">
        <f>+'CPT C9 &amp; Bearing Capacity'!K420</f>
        <v>158.65</v>
      </c>
      <c r="R420" s="34">
        <f>+'CPT C9 &amp; Bearing Capacity'!L420</f>
        <v>37.062179999999998</v>
      </c>
      <c r="S420" s="35">
        <f>+'CPT C9 &amp; Bearing Capacity'!M420</f>
        <v>121.58782000000001</v>
      </c>
      <c r="T420" s="34">
        <f t="shared" si="81"/>
        <v>9.7848798712819693</v>
      </c>
      <c r="U420" s="36">
        <f t="shared" si="82"/>
        <v>3345.5634638082715</v>
      </c>
      <c r="V420" s="33">
        <f t="shared" si="83"/>
        <v>1221.75</v>
      </c>
      <c r="W420" s="37">
        <f t="shared" si="75"/>
        <v>3.5826081044820039E-2</v>
      </c>
      <c r="X420" s="37">
        <f t="shared" si="76"/>
        <v>9.8103890153455262E-2</v>
      </c>
    </row>
    <row r="421" spans="5:24" x14ac:dyDescent="0.2">
      <c r="E421" s="28"/>
      <c r="F421" s="28">
        <f>+'CPT C9 &amp; Bearing Capacity'!I421</f>
        <v>8.370000000000001</v>
      </c>
      <c r="G421" s="29">
        <f>'CPT C9 &amp; Bearing Capacity'!H421</f>
        <v>2.000000000000135E-2</v>
      </c>
      <c r="H421" s="29">
        <f t="shared" si="72"/>
        <v>7.9128000000000007</v>
      </c>
      <c r="I421" s="31">
        <f t="shared" si="73"/>
        <v>1.5996781933028696</v>
      </c>
      <c r="J421" s="31">
        <f t="shared" si="77"/>
        <v>1.5419144602869235</v>
      </c>
      <c r="K421" s="31">
        <f t="shared" si="78"/>
        <v>-5.7731615492417759E-2</v>
      </c>
      <c r="L421" s="32">
        <f t="shared" si="79"/>
        <v>3.6763311238454562E-2</v>
      </c>
      <c r="M421" s="32">
        <f t="shared" si="80"/>
        <v>1.92733548308478E-2</v>
      </c>
      <c r="N421" s="33">
        <f t="shared" si="74"/>
        <v>5.9777908414624079</v>
      </c>
      <c r="O421" s="59">
        <f>+'CPT C9 &amp; Bearing Capacity'!N421</f>
        <v>322</v>
      </c>
      <c r="P421" s="59">
        <f>+'CPT C9 &amp; Bearing Capacity'!O421</f>
        <v>398.8</v>
      </c>
      <c r="Q421" s="35">
        <f>+'CPT C9 &amp; Bearing Capacity'!K421</f>
        <v>159.03000000000003</v>
      </c>
      <c r="R421" s="34">
        <f>+'CPT C9 &amp; Bearing Capacity'!L421</f>
        <v>37.25838000000001</v>
      </c>
      <c r="S421" s="35">
        <f>+'CPT C9 &amp; Bearing Capacity'!M421</f>
        <v>121.77162000000001</v>
      </c>
      <c r="T421" s="34">
        <f t="shared" si="81"/>
        <v>9.7811854969690835</v>
      </c>
      <c r="U421" s="36">
        <f t="shared" si="82"/>
        <v>3345.7769161750439</v>
      </c>
      <c r="V421" s="33">
        <f t="shared" si="83"/>
        <v>1198.8499999999999</v>
      </c>
      <c r="W421" s="37">
        <f t="shared" si="75"/>
        <v>3.5733349779319634E-2</v>
      </c>
      <c r="X421" s="37">
        <f t="shared" si="76"/>
        <v>9.9725417549531833E-2</v>
      </c>
    </row>
    <row r="422" spans="5:24" x14ac:dyDescent="0.2">
      <c r="E422" s="28"/>
      <c r="F422" s="28">
        <f>+'CPT C9 &amp; Bearing Capacity'!I422</f>
        <v>8.39</v>
      </c>
      <c r="G422" s="29">
        <f>'CPT C9 &amp; Bearing Capacity'!H422</f>
        <v>1.9999999999999574E-2</v>
      </c>
      <c r="H422" s="29">
        <f t="shared" si="72"/>
        <v>7.9328000000000003</v>
      </c>
      <c r="I422" s="31">
        <f t="shared" si="73"/>
        <v>1.5996054173135965</v>
      </c>
      <c r="J422" s="31">
        <f t="shared" si="77"/>
        <v>1.5419872362761966</v>
      </c>
      <c r="K422" s="31">
        <f t="shared" si="78"/>
        <v>-5.7586305663260513E-2</v>
      </c>
      <c r="L422" s="32">
        <f t="shared" si="79"/>
        <v>3.6670727049549247E-2</v>
      </c>
      <c r="M422" s="32">
        <f t="shared" si="80"/>
        <v>1.9207225408478634E-2</v>
      </c>
      <c r="N422" s="33">
        <f t="shared" si="74"/>
        <v>5.9627364598559023</v>
      </c>
      <c r="O422" s="59">
        <f>+'CPT C9 &amp; Bearing Capacity'!N422</f>
        <v>293.5</v>
      </c>
      <c r="P422" s="59">
        <f>+'CPT C9 &amp; Bearing Capacity'!O422</f>
        <v>364.5</v>
      </c>
      <c r="Q422" s="35">
        <f>+'CPT C9 &amp; Bearing Capacity'!K422</f>
        <v>159.41000000000003</v>
      </c>
      <c r="R422" s="34">
        <f>+'CPT C9 &amp; Bearing Capacity'!L422</f>
        <v>37.454580000000007</v>
      </c>
      <c r="S422" s="35">
        <f>+'CPT C9 &amp; Bearing Capacity'!M422</f>
        <v>121.95542000000002</v>
      </c>
      <c r="T422" s="34">
        <f t="shared" si="81"/>
        <v>9.3347750459954426</v>
      </c>
      <c r="U422" s="36">
        <f t="shared" si="82"/>
        <v>3073.2457714536849</v>
      </c>
      <c r="V422" s="33">
        <f t="shared" si="83"/>
        <v>1025.4499999999998</v>
      </c>
      <c r="W422" s="37">
        <f t="shared" si="75"/>
        <v>3.8804162786078275E-2</v>
      </c>
      <c r="X422" s="37">
        <f t="shared" si="76"/>
        <v>0.11629502091483301</v>
      </c>
    </row>
    <row r="423" spans="5:24" x14ac:dyDescent="0.2">
      <c r="E423" s="28"/>
      <c r="F423" s="28">
        <f>+'CPT C9 &amp; Bearing Capacity'!I423</f>
        <v>8.41</v>
      </c>
      <c r="G423" s="29">
        <f>'CPT C9 &amp; Bearing Capacity'!H423</f>
        <v>1.9999999999999574E-2</v>
      </c>
      <c r="H423" s="29">
        <f t="shared" si="72"/>
        <v>7.9527999999999999</v>
      </c>
      <c r="I423" s="31">
        <f t="shared" si="73"/>
        <v>1.5995330070609495</v>
      </c>
      <c r="J423" s="31">
        <f t="shared" si="77"/>
        <v>1.5420596465288436</v>
      </c>
      <c r="K423" s="31">
        <f t="shared" si="78"/>
        <v>-5.7441724879619412E-2</v>
      </c>
      <c r="L423" s="32">
        <f t="shared" si="79"/>
        <v>3.6578607758206844E-2</v>
      </c>
      <c r="M423" s="32">
        <f t="shared" si="80"/>
        <v>1.9141485483202048E-2</v>
      </c>
      <c r="N423" s="33">
        <f t="shared" si="74"/>
        <v>5.9477576715596889</v>
      </c>
      <c r="O423" s="59">
        <f>+'CPT C9 &amp; Bearing Capacity'!N423</f>
        <v>274.49999999999994</v>
      </c>
      <c r="P423" s="59">
        <f>+'CPT C9 &amp; Bearing Capacity'!O423</f>
        <v>345.3</v>
      </c>
      <c r="Q423" s="35">
        <f>+'CPT C9 &amp; Bearing Capacity'!K423</f>
        <v>159.79</v>
      </c>
      <c r="R423" s="34">
        <f>+'CPT C9 &amp; Bearing Capacity'!L423</f>
        <v>37.650780000000005</v>
      </c>
      <c r="S423" s="35">
        <f>+'CPT C9 &amp; Bearing Capacity'!M423</f>
        <v>122.13921999999999</v>
      </c>
      <c r="T423" s="34">
        <f t="shared" si="81"/>
        <v>9.0241741783391287</v>
      </c>
      <c r="U423" s="36">
        <f t="shared" si="82"/>
        <v>2889.7551237957841</v>
      </c>
      <c r="V423" s="33">
        <f t="shared" si="83"/>
        <v>927.55000000000007</v>
      </c>
      <c r="W423" s="37">
        <f t="shared" si="75"/>
        <v>4.1164440700061776E-2</v>
      </c>
      <c r="X423" s="37">
        <f t="shared" si="76"/>
        <v>0.12824662113222063</v>
      </c>
    </row>
    <row r="424" spans="5:24" x14ac:dyDescent="0.2">
      <c r="E424" s="28"/>
      <c r="F424" s="28">
        <f>+'CPT C9 &amp; Bearing Capacity'!I424</f>
        <v>8.43</v>
      </c>
      <c r="G424" s="29">
        <f>'CPT C9 &amp; Bearing Capacity'!H424</f>
        <v>1.9999999999999574E-2</v>
      </c>
      <c r="H424" s="29">
        <f t="shared" si="72"/>
        <v>7.9727999999999994</v>
      </c>
      <c r="I424" s="31">
        <f t="shared" si="73"/>
        <v>1.5994609597955718</v>
      </c>
      <c r="J424" s="31">
        <f t="shared" si="77"/>
        <v>1.5421316937942213</v>
      </c>
      <c r="K424" s="31">
        <f t="shared" si="78"/>
        <v>-5.7297867673124649E-2</v>
      </c>
      <c r="L424" s="32">
        <f t="shared" si="79"/>
        <v>3.6486949873496335E-2</v>
      </c>
      <c r="M424" s="32">
        <f t="shared" si="80"/>
        <v>1.9076131810912944E-2</v>
      </c>
      <c r="N424" s="33">
        <f t="shared" si="74"/>
        <v>5.9328539089411256</v>
      </c>
      <c r="O424" s="59">
        <f>+'CPT C9 &amp; Bearing Capacity'!N424</f>
        <v>265</v>
      </c>
      <c r="P424" s="59">
        <f>+'CPT C9 &amp; Bearing Capacity'!O424</f>
        <v>338.6</v>
      </c>
      <c r="Q424" s="35">
        <f>+'CPT C9 &amp; Bearing Capacity'!K424</f>
        <v>160.16999999999999</v>
      </c>
      <c r="R424" s="34">
        <f>+'CPT C9 &amp; Bearing Capacity'!L424</f>
        <v>37.846979999999995</v>
      </c>
      <c r="S424" s="35">
        <f>+'CPT C9 &amp; Bearing Capacity'!M424</f>
        <v>122.32301999999999</v>
      </c>
      <c r="T424" s="34">
        <f t="shared" si="81"/>
        <v>8.8633105982901821</v>
      </c>
      <c r="U424" s="36">
        <f t="shared" si="82"/>
        <v>2797.5061145784093</v>
      </c>
      <c r="V424" s="33">
        <f t="shared" si="83"/>
        <v>892.1500000000002</v>
      </c>
      <c r="W424" s="37">
        <f t="shared" si="75"/>
        <v>4.2415306104416461E-2</v>
      </c>
      <c r="X424" s="37">
        <f t="shared" si="76"/>
        <v>0.1330012645618113</v>
      </c>
    </row>
    <row r="425" spans="5:24" x14ac:dyDescent="0.2">
      <c r="E425" s="28"/>
      <c r="F425" s="28">
        <f>+'CPT C9 &amp; Bearing Capacity'!I425</f>
        <v>8.4499999999999993</v>
      </c>
      <c r="G425" s="29">
        <f>'CPT C9 &amp; Bearing Capacity'!H425</f>
        <v>2.000000000000135E-2</v>
      </c>
      <c r="H425" s="29">
        <f t="shared" si="72"/>
        <v>7.992799999999999</v>
      </c>
      <c r="I425" s="31">
        <f t="shared" si="73"/>
        <v>1.5993892727955874</v>
      </c>
      <c r="J425" s="31">
        <f t="shared" si="77"/>
        <v>1.5422033807942057</v>
      </c>
      <c r="K425" s="31">
        <f t="shared" si="78"/>
        <v>-5.7154728629913769E-2</v>
      </c>
      <c r="L425" s="32">
        <f t="shared" si="79"/>
        <v>3.6395749939331652E-2</v>
      </c>
      <c r="M425" s="32">
        <f t="shared" si="80"/>
        <v>1.9011161182377667E-2</v>
      </c>
      <c r="N425" s="33">
        <f t="shared" si="74"/>
        <v>5.9180246100334317</v>
      </c>
      <c r="O425" s="59">
        <f>+'CPT C9 &amp; Bearing Capacity'!N425</f>
        <v>265</v>
      </c>
      <c r="P425" s="59">
        <f>+'CPT C9 &amp; Bearing Capacity'!O425</f>
        <v>341.4</v>
      </c>
      <c r="Q425" s="35">
        <f>+'CPT C9 &amp; Bearing Capacity'!K425</f>
        <v>160.54999999999998</v>
      </c>
      <c r="R425" s="34">
        <f>+'CPT C9 &amp; Bearing Capacity'!L425</f>
        <v>38.043179999999992</v>
      </c>
      <c r="S425" s="35">
        <f>+'CPT C9 &amp; Bearing Capacity'!M425</f>
        <v>122.50681999999999</v>
      </c>
      <c r="T425" s="34">
        <f t="shared" si="81"/>
        <v>8.8599842654280643</v>
      </c>
      <c r="U425" s="36">
        <f t="shared" si="82"/>
        <v>2797.666818389705</v>
      </c>
      <c r="V425" s="33">
        <f t="shared" si="83"/>
        <v>904.25</v>
      </c>
      <c r="W425" s="37">
        <f t="shared" si="75"/>
        <v>4.230685777972773E-2</v>
      </c>
      <c r="X425" s="37">
        <f t="shared" si="76"/>
        <v>0.13089354957221633</v>
      </c>
    </row>
    <row r="426" spans="5:24" x14ac:dyDescent="0.2">
      <c r="E426" s="28"/>
      <c r="F426" s="28">
        <f>+'CPT C9 &amp; Bearing Capacity'!I426</f>
        <v>8.4700000000000006</v>
      </c>
      <c r="G426" s="29">
        <f>'CPT C9 &amp; Bearing Capacity'!H426</f>
        <v>1.9999999999999574E-2</v>
      </c>
      <c r="H426" s="29">
        <f t="shared" si="72"/>
        <v>8.0128000000000004</v>
      </c>
      <c r="I426" s="31">
        <f t="shared" si="73"/>
        <v>1.5993179433662581</v>
      </c>
      <c r="J426" s="31">
        <f t="shared" si="77"/>
        <v>1.542274710223535</v>
      </c>
      <c r="K426" s="31">
        <f t="shared" si="78"/>
        <v>-5.7012302389954896E-2</v>
      </c>
      <c r="L426" s="32">
        <f t="shared" si="79"/>
        <v>3.6305004534038017E-2</v>
      </c>
      <c r="M426" s="32">
        <f t="shared" si="80"/>
        <v>1.8946570422779696E-2</v>
      </c>
      <c r="N426" s="33">
        <f t="shared" si="74"/>
        <v>5.9032692184651747</v>
      </c>
      <c r="O426" s="59">
        <f>+'CPT C9 &amp; Bearing Capacity'!N426</f>
        <v>265</v>
      </c>
      <c r="P426" s="59">
        <f>+'CPT C9 &amp; Bearing Capacity'!O426</f>
        <v>343.2</v>
      </c>
      <c r="Q426" s="35">
        <f>+'CPT C9 &amp; Bearing Capacity'!K426</f>
        <v>160.93</v>
      </c>
      <c r="R426" s="34">
        <f>+'CPT C9 &amp; Bearing Capacity'!L426</f>
        <v>38.239380000000004</v>
      </c>
      <c r="S426" s="35">
        <f>+'CPT C9 &amp; Bearing Capacity'!M426</f>
        <v>122.69062</v>
      </c>
      <c r="T426" s="34">
        <f t="shared" si="81"/>
        <v>8.8566641649477216</v>
      </c>
      <c r="U426" s="36">
        <f t="shared" si="82"/>
        <v>2797.8272303041531</v>
      </c>
      <c r="V426" s="33">
        <f t="shared" si="83"/>
        <v>911.34999999999991</v>
      </c>
      <c r="W426" s="37">
        <f t="shared" si="75"/>
        <v>4.2198954635403282E-2</v>
      </c>
      <c r="X426" s="37">
        <f t="shared" si="76"/>
        <v>0.12954999107840126</v>
      </c>
    </row>
    <row r="427" spans="5:24" x14ac:dyDescent="0.2">
      <c r="E427" s="28"/>
      <c r="F427" s="28">
        <f>+'CPT C9 &amp; Bearing Capacity'!I427</f>
        <v>8.49</v>
      </c>
      <c r="G427" s="29">
        <f>'CPT C9 &amp; Bearing Capacity'!H427</f>
        <v>1.9999999999999574E-2</v>
      </c>
      <c r="H427" s="29">
        <f t="shared" si="72"/>
        <v>8.0327999999999999</v>
      </c>
      <c r="I427" s="31">
        <f t="shared" si="73"/>
        <v>1.5992469688396473</v>
      </c>
      <c r="J427" s="31">
        <f t="shared" si="77"/>
        <v>1.5423456847501458</v>
      </c>
      <c r="K427" s="31">
        <f t="shared" si="78"/>
        <v>-5.6870583646379723E-2</v>
      </c>
      <c r="L427" s="32">
        <f t="shared" si="79"/>
        <v>3.6214710269925662E-2</v>
      </c>
      <c r="M427" s="32">
        <f t="shared" si="80"/>
        <v>1.8882356391262567E-2</v>
      </c>
      <c r="N427" s="33">
        <f t="shared" si="74"/>
        <v>5.888587183390956</v>
      </c>
      <c r="O427" s="59">
        <f>+'CPT C9 &amp; Bearing Capacity'!N427</f>
        <v>265</v>
      </c>
      <c r="P427" s="59">
        <f>+'CPT C9 &amp; Bearing Capacity'!O427</f>
        <v>344.6</v>
      </c>
      <c r="Q427" s="35">
        <f>+'CPT C9 &amp; Bearing Capacity'!K427</f>
        <v>161.31</v>
      </c>
      <c r="R427" s="34">
        <f>+'CPT C9 &amp; Bearing Capacity'!L427</f>
        <v>38.435580000000002</v>
      </c>
      <c r="S427" s="35">
        <f>+'CPT C9 &amp; Bearing Capacity'!M427</f>
        <v>122.87442</v>
      </c>
      <c r="T427" s="34">
        <f t="shared" si="81"/>
        <v>8.8533502758614659</v>
      </c>
      <c r="U427" s="36">
        <f t="shared" si="82"/>
        <v>2797.9873512846029</v>
      </c>
      <c r="V427" s="33">
        <f t="shared" si="83"/>
        <v>916.45</v>
      </c>
      <c r="W427" s="37">
        <f t="shared" si="75"/>
        <v>4.2091592591991391E-2</v>
      </c>
      <c r="X427" s="37">
        <f t="shared" si="76"/>
        <v>0.12850864058903005</v>
      </c>
    </row>
    <row r="428" spans="5:24" x14ac:dyDescent="0.2">
      <c r="E428" s="28"/>
      <c r="F428" s="28">
        <f>+'CPT C9 &amp; Bearing Capacity'!I428</f>
        <v>8.51</v>
      </c>
      <c r="G428" s="29">
        <f>'CPT C9 &amp; Bearing Capacity'!H428</f>
        <v>1.9999999999999574E-2</v>
      </c>
      <c r="H428" s="29">
        <f t="shared" si="72"/>
        <v>8.0527999999999995</v>
      </c>
      <c r="I428" s="31">
        <f t="shared" si="73"/>
        <v>1.5991763465742863</v>
      </c>
      <c r="J428" s="31">
        <f t="shared" si="77"/>
        <v>1.5424163070155068</v>
      </c>
      <c r="K428" s="31">
        <f t="shared" si="78"/>
        <v>-5.6729567144826749E-2</v>
      </c>
      <c r="L428" s="32">
        <f t="shared" si="79"/>
        <v>3.6124863792868077E-2</v>
      </c>
      <c r="M428" s="32">
        <f t="shared" si="80"/>
        <v>1.8818515980489336E-2</v>
      </c>
      <c r="N428" s="33">
        <f t="shared" si="74"/>
        <v>5.8739779594228301</v>
      </c>
      <c r="O428" s="59">
        <f>+'CPT C9 &amp; Bearing Capacity'!N428</f>
        <v>265</v>
      </c>
      <c r="P428" s="59">
        <f>+'CPT C9 &amp; Bearing Capacity'!O428</f>
        <v>346</v>
      </c>
      <c r="Q428" s="35">
        <f>+'CPT C9 &amp; Bearing Capacity'!K428</f>
        <v>161.69</v>
      </c>
      <c r="R428" s="34">
        <f>+'CPT C9 &amp; Bearing Capacity'!L428</f>
        <v>38.631779999999999</v>
      </c>
      <c r="S428" s="35">
        <f>+'CPT C9 &amp; Bearing Capacity'!M428</f>
        <v>123.05822000000001</v>
      </c>
      <c r="T428" s="34">
        <f t="shared" si="81"/>
        <v>8.8500425772835545</v>
      </c>
      <c r="U428" s="36">
        <f t="shared" si="82"/>
        <v>2798.1471822892959</v>
      </c>
      <c r="V428" s="33">
        <f t="shared" si="83"/>
        <v>921.55</v>
      </c>
      <c r="W428" s="37">
        <f t="shared" si="75"/>
        <v>4.1984767610522382E-2</v>
      </c>
      <c r="X428" s="37">
        <f t="shared" si="76"/>
        <v>0.12748039627633237</v>
      </c>
    </row>
    <row r="429" spans="5:24" x14ac:dyDescent="0.2">
      <c r="E429" s="28"/>
      <c r="F429" s="28">
        <f>+'CPT C9 &amp; Bearing Capacity'!I429</f>
        <v>8.5299999999999994</v>
      </c>
      <c r="G429" s="29">
        <f>'CPT C9 &amp; Bearing Capacity'!H429</f>
        <v>1.9999999999999574E-2</v>
      </c>
      <c r="H429" s="29">
        <f t="shared" si="72"/>
        <v>8.0727999999999991</v>
      </c>
      <c r="I429" s="31">
        <f t="shared" si="73"/>
        <v>1.5991060739548486</v>
      </c>
      <c r="J429" s="31">
        <f t="shared" si="77"/>
        <v>1.5424865796349445</v>
      </c>
      <c r="K429" s="31">
        <f t="shared" si="78"/>
        <v>-5.6589247682793851E-2</v>
      </c>
      <c r="L429" s="32">
        <f t="shared" si="79"/>
        <v>3.6035461781888913E-2</v>
      </c>
      <c r="M429" s="32">
        <f t="shared" si="80"/>
        <v>1.8755046116202934E-2</v>
      </c>
      <c r="N429" s="33">
        <f t="shared" si="74"/>
        <v>5.8594410065631388</v>
      </c>
      <c r="O429" s="59">
        <f>+'CPT C9 &amp; Bearing Capacity'!N429</f>
        <v>265</v>
      </c>
      <c r="P429" s="59">
        <f>+'CPT C9 &amp; Bearing Capacity'!O429</f>
        <v>349.4</v>
      </c>
      <c r="Q429" s="35">
        <f>+'CPT C9 &amp; Bearing Capacity'!K429</f>
        <v>162.07</v>
      </c>
      <c r="R429" s="34">
        <f>+'CPT C9 &amp; Bearing Capacity'!L429</f>
        <v>38.827979999999997</v>
      </c>
      <c r="S429" s="35">
        <f>+'CPT C9 &amp; Bearing Capacity'!M429</f>
        <v>123.24202</v>
      </c>
      <c r="T429" s="34">
        <f t="shared" si="81"/>
        <v>8.8467410484295321</v>
      </c>
      <c r="U429" s="36">
        <f t="shared" si="82"/>
        <v>2798.3067242719048</v>
      </c>
      <c r="V429" s="33">
        <f t="shared" si="83"/>
        <v>936.64999999999986</v>
      </c>
      <c r="W429" s="37">
        <f t="shared" si="75"/>
        <v>4.1878475692028287E-2</v>
      </c>
      <c r="X429" s="37">
        <f t="shared" si="76"/>
        <v>0.12511484560002165</v>
      </c>
    </row>
    <row r="430" spans="5:24" x14ac:dyDescent="0.2">
      <c r="E430" s="28"/>
      <c r="F430" s="28">
        <f>+'CPT C9 &amp; Bearing Capacity'!I430</f>
        <v>8.5500000000000007</v>
      </c>
      <c r="G430" s="29">
        <f>'CPT C9 &amp; Bearing Capacity'!H430</f>
        <v>2.000000000000135E-2</v>
      </c>
      <c r="H430" s="29">
        <f t="shared" si="72"/>
        <v>8.0928000000000004</v>
      </c>
      <c r="I430" s="31">
        <f t="shared" si="73"/>
        <v>1.5990361483918256</v>
      </c>
      <c r="J430" s="31">
        <f t="shared" si="77"/>
        <v>1.5425565051979675</v>
      </c>
      <c r="K430" s="31">
        <f t="shared" si="78"/>
        <v>-5.6449620109000717E-2</v>
      </c>
      <c r="L430" s="32">
        <f t="shared" si="79"/>
        <v>3.5946500948752326E-2</v>
      </c>
      <c r="M430" s="32">
        <f t="shared" si="80"/>
        <v>1.8691943756795948E-2</v>
      </c>
      <c r="N430" s="33">
        <f t="shared" si="74"/>
        <v>5.8449757901378971</v>
      </c>
      <c r="O430" s="59">
        <f>+'CPT C9 &amp; Bearing Capacity'!N430</f>
        <v>255.5</v>
      </c>
      <c r="P430" s="59">
        <f>+'CPT C9 &amp; Bearing Capacity'!O430</f>
        <v>342.9</v>
      </c>
      <c r="Q430" s="35">
        <f>+'CPT C9 &amp; Bearing Capacity'!K430</f>
        <v>162.45000000000002</v>
      </c>
      <c r="R430" s="34">
        <f>+'CPT C9 &amp; Bearing Capacity'!L430</f>
        <v>39.024180000000008</v>
      </c>
      <c r="S430" s="35">
        <f>+'CPT C9 &amp; Bearing Capacity'!M430</f>
        <v>123.42582000000002</v>
      </c>
      <c r="T430" s="34">
        <f t="shared" si="81"/>
        <v>8.6834843770586208</v>
      </c>
      <c r="U430" s="36">
        <f t="shared" si="82"/>
        <v>2705.6073599156775</v>
      </c>
      <c r="V430" s="33">
        <f t="shared" si="83"/>
        <v>902.24999999999977</v>
      </c>
      <c r="W430" s="37">
        <f t="shared" si="75"/>
        <v>4.320638594301026E-2</v>
      </c>
      <c r="X430" s="37">
        <f t="shared" si="76"/>
        <v>0.12956443979248086</v>
      </c>
    </row>
    <row r="431" spans="5:24" x14ac:dyDescent="0.2">
      <c r="E431" s="28"/>
      <c r="F431" s="28">
        <f>+'CPT C9 &amp; Bearing Capacity'!I431</f>
        <v>8.57</v>
      </c>
      <c r="G431" s="29">
        <f>'CPT C9 &amp; Bearing Capacity'!H431</f>
        <v>1.9999999999999574E-2</v>
      </c>
      <c r="H431" s="29">
        <f t="shared" si="72"/>
        <v>8.1128</v>
      </c>
      <c r="I431" s="31">
        <f t="shared" si="73"/>
        <v>1.5989665673212108</v>
      </c>
      <c r="J431" s="31">
        <f t="shared" si="77"/>
        <v>1.5426260862685823</v>
      </c>
      <c r="K431" s="31">
        <f t="shared" si="78"/>
        <v>-5.6310679322760432E-2</v>
      </c>
      <c r="L431" s="32">
        <f t="shared" si="79"/>
        <v>3.5857978037561987E-2</v>
      </c>
      <c r="M431" s="32">
        <f t="shared" si="80"/>
        <v>1.862920589288708E-2</v>
      </c>
      <c r="N431" s="33">
        <f t="shared" si="74"/>
        <v>5.8305817807315936</v>
      </c>
      <c r="O431" s="59">
        <f>+'CPT C9 &amp; Bearing Capacity'!N431</f>
        <v>255.5</v>
      </c>
      <c r="P431" s="59">
        <f>+'CPT C9 &amp; Bearing Capacity'!O431</f>
        <v>342.9</v>
      </c>
      <c r="Q431" s="35">
        <f>+'CPT C9 &amp; Bearing Capacity'!K431</f>
        <v>162.83000000000001</v>
      </c>
      <c r="R431" s="34">
        <f>+'CPT C9 &amp; Bearing Capacity'!L431</f>
        <v>39.220380000000006</v>
      </c>
      <c r="S431" s="35">
        <f>+'CPT C9 &amp; Bearing Capacity'!M431</f>
        <v>123.60962000000001</v>
      </c>
      <c r="T431" s="34">
        <f t="shared" si="81"/>
        <v>8.6802546220686772</v>
      </c>
      <c r="U431" s="36">
        <f t="shared" si="82"/>
        <v>2705.758271790065</v>
      </c>
      <c r="V431" s="33">
        <f t="shared" si="83"/>
        <v>900.3499999999998</v>
      </c>
      <c r="W431" s="37">
        <f t="shared" si="75"/>
        <v>4.309758075228276E-2</v>
      </c>
      <c r="X431" s="37">
        <f t="shared" si="76"/>
        <v>0.12951811586008707</v>
      </c>
    </row>
    <row r="432" spans="5:24" x14ac:dyDescent="0.2">
      <c r="E432" s="28"/>
      <c r="F432" s="28">
        <f>+'CPT C9 &amp; Bearing Capacity'!I432</f>
        <v>8.59</v>
      </c>
      <c r="G432" s="29">
        <f>'CPT C9 &amp; Bearing Capacity'!H432</f>
        <v>1.9999999999999574E-2</v>
      </c>
      <c r="H432" s="29">
        <f t="shared" si="72"/>
        <v>8.1327999999999996</v>
      </c>
      <c r="I432" s="31">
        <f t="shared" si="73"/>
        <v>1.5988973282041847</v>
      </c>
      <c r="J432" s="31">
        <f t="shared" si="77"/>
        <v>1.5426953253856084</v>
      </c>
      <c r="K432" s="31">
        <f t="shared" si="78"/>
        <v>-5.6172420273360363E-2</v>
      </c>
      <c r="L432" s="32">
        <f t="shared" si="79"/>
        <v>3.5769889824363514E-2</v>
      </c>
      <c r="M432" s="32">
        <f t="shared" si="80"/>
        <v>1.8566829546901253E-2</v>
      </c>
      <c r="N432" s="33">
        <f t="shared" si="74"/>
        <v>5.8162584541225417</v>
      </c>
      <c r="O432" s="59">
        <f>+'CPT C9 &amp; Bearing Capacity'!N432</f>
        <v>274.49999999999994</v>
      </c>
      <c r="P432" s="59">
        <f>+'CPT C9 &amp; Bearing Capacity'!O432</f>
        <v>361.1</v>
      </c>
      <c r="Q432" s="35">
        <f>+'CPT C9 &amp; Bearing Capacity'!K432</f>
        <v>163.21</v>
      </c>
      <c r="R432" s="34">
        <f>+'CPT C9 &amp; Bearing Capacity'!L432</f>
        <v>39.416580000000003</v>
      </c>
      <c r="S432" s="35">
        <f>+'CPT C9 &amp; Bearing Capacity'!M432</f>
        <v>123.79342</v>
      </c>
      <c r="T432" s="34">
        <f t="shared" si="81"/>
        <v>8.9938753544992895</v>
      </c>
      <c r="U432" s="36">
        <f t="shared" si="82"/>
        <v>2891.2675611330687</v>
      </c>
      <c r="V432" s="33">
        <f t="shared" si="83"/>
        <v>989.45</v>
      </c>
      <c r="W432" s="37">
        <f t="shared" si="75"/>
        <v>4.023327714328219E-2</v>
      </c>
      <c r="X432" s="37">
        <f t="shared" si="76"/>
        <v>0.11756548494865668</v>
      </c>
    </row>
    <row r="433" spans="5:24" x14ac:dyDescent="0.2">
      <c r="E433" s="28"/>
      <c r="F433" s="28">
        <f>+'CPT C9 &amp; Bearing Capacity'!I433</f>
        <v>8.61</v>
      </c>
      <c r="G433" s="29">
        <f>'CPT C9 &amp; Bearing Capacity'!H433</f>
        <v>1.9999999999999574E-2</v>
      </c>
      <c r="H433" s="29">
        <f t="shared" si="72"/>
        <v>8.1527999999999992</v>
      </c>
      <c r="I433" s="31">
        <f t="shared" si="73"/>
        <v>1.5988284285268086</v>
      </c>
      <c r="J433" s="31">
        <f t="shared" si="77"/>
        <v>1.5427642250629845</v>
      </c>
      <c r="K433" s="31">
        <f t="shared" si="78"/>
        <v>-5.6034837959452161E-2</v>
      </c>
      <c r="L433" s="32">
        <f t="shared" si="79"/>
        <v>3.5682233116755113E-2</v>
      </c>
      <c r="M433" s="32">
        <f t="shared" si="80"/>
        <v>1.8504811772660168E-2</v>
      </c>
      <c r="N433" s="33">
        <f t="shared" si="74"/>
        <v>5.8020052912195723</v>
      </c>
      <c r="O433" s="59">
        <f>+'CPT C9 &amp; Bearing Capacity'!N433</f>
        <v>284</v>
      </c>
      <c r="P433" s="59">
        <f>+'CPT C9 &amp; Bearing Capacity'!O433</f>
        <v>370.2</v>
      </c>
      <c r="Q433" s="35">
        <f>+'CPT C9 &amp; Bearing Capacity'!K433</f>
        <v>163.58999999999997</v>
      </c>
      <c r="R433" s="34">
        <f>+'CPT C9 &amp; Bearing Capacity'!L433</f>
        <v>39.612779999999994</v>
      </c>
      <c r="S433" s="35">
        <f>+'CPT C9 &amp; Bearing Capacity'!M433</f>
        <v>123.97721999999999</v>
      </c>
      <c r="T433" s="34">
        <f t="shared" si="81"/>
        <v>9.14479084400954</v>
      </c>
      <c r="U433" s="36">
        <f t="shared" si="82"/>
        <v>2983.5437369174779</v>
      </c>
      <c r="V433" s="33">
        <f t="shared" si="83"/>
        <v>1033.0500000000002</v>
      </c>
      <c r="W433" s="37">
        <f t="shared" si="75"/>
        <v>3.8893381849424029E-2</v>
      </c>
      <c r="X433" s="37">
        <f t="shared" si="76"/>
        <v>0.11232767612834707</v>
      </c>
    </row>
    <row r="434" spans="5:24" x14ac:dyDescent="0.2">
      <c r="E434" s="28"/>
      <c r="F434" s="28">
        <f>+'CPT C9 &amp; Bearing Capacity'!I434</f>
        <v>8.629999999999999</v>
      </c>
      <c r="G434" s="29">
        <f>'CPT C9 &amp; Bearing Capacity'!H434</f>
        <v>2.000000000000135E-2</v>
      </c>
      <c r="H434" s="29">
        <f t="shared" si="72"/>
        <v>8.1727999999999987</v>
      </c>
      <c r="I434" s="31">
        <f t="shared" si="73"/>
        <v>1.5987598657997182</v>
      </c>
      <c r="J434" s="31">
        <f t="shared" si="77"/>
        <v>1.5428327877900749</v>
      </c>
      <c r="K434" s="31">
        <f t="shared" si="78"/>
        <v>-5.5897927428450581E-2</v>
      </c>
      <c r="L434" s="32">
        <f t="shared" si="79"/>
        <v>3.5595004753501421E-2</v>
      </c>
      <c r="M434" s="32">
        <f t="shared" si="80"/>
        <v>1.8443149654976621E-2</v>
      </c>
      <c r="N434" s="33">
        <f t="shared" si="74"/>
        <v>5.7878217779992438</v>
      </c>
      <c r="O434" s="59">
        <f>+'CPT C9 &amp; Bearing Capacity'!N434</f>
        <v>284</v>
      </c>
      <c r="P434" s="59">
        <f>+'CPT C9 &amp; Bearing Capacity'!O434</f>
        <v>369.4</v>
      </c>
      <c r="Q434" s="35">
        <f>+'CPT C9 &amp; Bearing Capacity'!K434</f>
        <v>163.96999999999997</v>
      </c>
      <c r="R434" s="34">
        <f>+'CPT C9 &amp; Bearing Capacity'!L434</f>
        <v>39.808979999999991</v>
      </c>
      <c r="S434" s="35">
        <f>+'CPT C9 &amp; Bearing Capacity'!M434</f>
        <v>124.16101999999998</v>
      </c>
      <c r="T434" s="34">
        <f t="shared" si="81"/>
        <v>9.1414046233859327</v>
      </c>
      <c r="U434" s="36">
        <f t="shared" si="82"/>
        <v>2983.7182135656922</v>
      </c>
      <c r="V434" s="33">
        <f t="shared" si="83"/>
        <v>1027.1500000000001</v>
      </c>
      <c r="W434" s="37">
        <f t="shared" si="75"/>
        <v>3.8796034770876696E-2</v>
      </c>
      <c r="X434" s="37">
        <f t="shared" si="76"/>
        <v>0.11269671962224864</v>
      </c>
    </row>
    <row r="435" spans="5:24" x14ac:dyDescent="0.2">
      <c r="E435" s="28"/>
      <c r="F435" s="28">
        <f>+'CPT C9 &amp; Bearing Capacity'!I435</f>
        <v>8.65</v>
      </c>
      <c r="G435" s="29">
        <f>'CPT C9 &amp; Bearing Capacity'!H435</f>
        <v>1.9999999999999574E-2</v>
      </c>
      <c r="H435" s="29">
        <f t="shared" si="72"/>
        <v>8.1928000000000001</v>
      </c>
      <c r="I435" s="31">
        <f t="shared" si="73"/>
        <v>1.5986916375578262</v>
      </c>
      <c r="J435" s="31">
        <f t="shared" si="77"/>
        <v>1.5429010160319669</v>
      </c>
      <c r="K435" s="31">
        <f t="shared" si="78"/>
        <v>-5.5761683775941137E-2</v>
      </c>
      <c r="L435" s="32">
        <f t="shared" si="79"/>
        <v>3.5508201604155548E-2</v>
      </c>
      <c r="M435" s="32">
        <f t="shared" si="80"/>
        <v>1.8381840309254383E-2</v>
      </c>
      <c r="N435" s="33">
        <f t="shared" si="74"/>
        <v>5.7737074054443829</v>
      </c>
      <c r="O435" s="59">
        <f>+'CPT C9 &amp; Bearing Capacity'!N435</f>
        <v>293.5</v>
      </c>
      <c r="P435" s="59">
        <f>+'CPT C9 &amp; Bearing Capacity'!O435</f>
        <v>378.5</v>
      </c>
      <c r="Q435" s="35">
        <f>+'CPT C9 &amp; Bearing Capacity'!K435</f>
        <v>164.35</v>
      </c>
      <c r="R435" s="34">
        <f>+'CPT C9 &amp; Bearing Capacity'!L435</f>
        <v>40.005180000000003</v>
      </c>
      <c r="S435" s="35">
        <f>+'CPT C9 &amp; Bearing Capacity'!M435</f>
        <v>124.34482</v>
      </c>
      <c r="T435" s="34">
        <f t="shared" si="81"/>
        <v>9.2896041597112582</v>
      </c>
      <c r="U435" s="36">
        <f t="shared" si="82"/>
        <v>3075.6440645564535</v>
      </c>
      <c r="V435" s="33">
        <f t="shared" si="83"/>
        <v>1070.75</v>
      </c>
      <c r="W435" s="37">
        <f t="shared" si="75"/>
        <v>3.7544704681404036E-2</v>
      </c>
      <c r="X435" s="37">
        <f t="shared" si="76"/>
        <v>0.10784417287778211</v>
      </c>
    </row>
    <row r="436" spans="5:24" x14ac:dyDescent="0.2">
      <c r="E436" s="28"/>
      <c r="F436" s="28">
        <f>+'CPT C9 &amp; Bearing Capacity'!I436</f>
        <v>8.67</v>
      </c>
      <c r="G436" s="29">
        <f>'CPT C9 &amp; Bearing Capacity'!H436</f>
        <v>1.9999999999999574E-2</v>
      </c>
      <c r="H436" s="29">
        <f t="shared" si="72"/>
        <v>8.2127999999999997</v>
      </c>
      <c r="I436" s="31">
        <f t="shared" si="73"/>
        <v>1.5986237413600257</v>
      </c>
      <c r="J436" s="31">
        <f t="shared" si="77"/>
        <v>1.5429689122297674</v>
      </c>
      <c r="K436" s="31">
        <f t="shared" si="78"/>
        <v>-5.5626102145096279E-2</v>
      </c>
      <c r="L436" s="32">
        <f t="shared" si="79"/>
        <v>3.5421820568684356E-2</v>
      </c>
      <c r="M436" s="32">
        <f t="shared" si="80"/>
        <v>1.8320880881098511E-2</v>
      </c>
      <c r="N436" s="33">
        <f t="shared" si="74"/>
        <v>5.7596616694831564</v>
      </c>
      <c r="O436" s="59">
        <f>+'CPT C9 &amp; Bearing Capacity'!N436</f>
        <v>303</v>
      </c>
      <c r="P436" s="59">
        <f>+'CPT C9 &amp; Bearing Capacity'!O436</f>
        <v>388.2</v>
      </c>
      <c r="Q436" s="35">
        <f>+'CPT C9 &amp; Bearing Capacity'!K436</f>
        <v>164.73</v>
      </c>
      <c r="R436" s="34">
        <f>+'CPT C9 &amp; Bearing Capacity'!L436</f>
        <v>40.20138</v>
      </c>
      <c r="S436" s="35">
        <f>+'CPT C9 &amp; Bearing Capacity'!M436</f>
        <v>124.52861999999999</v>
      </c>
      <c r="T436" s="34">
        <f t="shared" si="81"/>
        <v>9.4352649656025811</v>
      </c>
      <c r="U436" s="36">
        <f t="shared" si="82"/>
        <v>3167.2193441895211</v>
      </c>
      <c r="V436" s="33">
        <f t="shared" si="83"/>
        <v>1117.3499999999999</v>
      </c>
      <c r="W436" s="37">
        <f t="shared" si="75"/>
        <v>3.6370462816536678E-2</v>
      </c>
      <c r="X436" s="37">
        <f t="shared" si="76"/>
        <v>0.10309503144910787</v>
      </c>
    </row>
    <row r="437" spans="5:24" x14ac:dyDescent="0.2">
      <c r="E437" s="28"/>
      <c r="F437" s="28">
        <f>+'CPT C9 &amp; Bearing Capacity'!I437</f>
        <v>8.69</v>
      </c>
      <c r="G437" s="29">
        <f>'CPT C9 &amp; Bearing Capacity'!H437</f>
        <v>1.9999999999999574E-2</v>
      </c>
      <c r="H437" s="29">
        <f t="shared" si="72"/>
        <v>8.2327999999999992</v>
      </c>
      <c r="I437" s="31">
        <f t="shared" si="73"/>
        <v>1.5985561747889008</v>
      </c>
      <c r="J437" s="31">
        <f t="shared" si="77"/>
        <v>1.5430364788008923</v>
      </c>
      <c r="K437" s="31">
        <f t="shared" si="78"/>
        <v>-5.5491177726100079E-2</v>
      </c>
      <c r="L437" s="32">
        <f t="shared" si="79"/>
        <v>3.5335858577101038E-2</v>
      </c>
      <c r="M437" s="32">
        <f t="shared" si="80"/>
        <v>1.8260268545924885E-2</v>
      </c>
      <c r="N437" s="33">
        <f t="shared" si="74"/>
        <v>5.7456840709293262</v>
      </c>
      <c r="O437" s="59">
        <f>+'CPT C9 &amp; Bearing Capacity'!N437</f>
        <v>303</v>
      </c>
      <c r="P437" s="59">
        <f>+'CPT C9 &amp; Bearing Capacity'!O437</f>
        <v>386.79999999999995</v>
      </c>
      <c r="Q437" s="35">
        <f>+'CPT C9 &amp; Bearing Capacity'!K437</f>
        <v>165.10999999999999</v>
      </c>
      <c r="R437" s="34">
        <f>+'CPT C9 &amp; Bearing Capacity'!L437</f>
        <v>40.397579999999998</v>
      </c>
      <c r="S437" s="35">
        <f>+'CPT C9 &amp; Bearing Capacity'!M437</f>
        <v>124.71241999999998</v>
      </c>
      <c r="T437" s="34">
        <f t="shared" si="81"/>
        <v>9.4317866412918381</v>
      </c>
      <c r="U437" s="36">
        <f t="shared" si="82"/>
        <v>3167.409600122719</v>
      </c>
      <c r="V437" s="33">
        <f t="shared" si="83"/>
        <v>1108.4499999999998</v>
      </c>
      <c r="W437" s="37">
        <f t="shared" si="75"/>
        <v>3.628001929846137E-2</v>
      </c>
      <c r="X437" s="37">
        <f t="shared" si="76"/>
        <v>0.10367060437420191</v>
      </c>
    </row>
    <row r="438" spans="5:24" x14ac:dyDescent="0.2">
      <c r="E438" s="28"/>
      <c r="F438" s="28">
        <f>+'CPT C9 &amp; Bearing Capacity'!I438</f>
        <v>8.7100000000000009</v>
      </c>
      <c r="G438" s="29">
        <f>'CPT C9 &amp; Bearing Capacity'!H438</f>
        <v>2.000000000000135E-2</v>
      </c>
      <c r="H438" s="29">
        <f t="shared" si="72"/>
        <v>8.2528000000000006</v>
      </c>
      <c r="I438" s="31">
        <f t="shared" si="73"/>
        <v>1.5984889354504381</v>
      </c>
      <c r="J438" s="31">
        <f t="shared" si="77"/>
        <v>1.543103718139355</v>
      </c>
      <c r="K438" s="31">
        <f t="shared" si="78"/>
        <v>-5.5356905755581325E-2</v>
      </c>
      <c r="L438" s="32">
        <f t="shared" si="79"/>
        <v>3.5250312589101308E-2</v>
      </c>
      <c r="M438" s="32">
        <f t="shared" si="80"/>
        <v>1.8200000508581171E-2</v>
      </c>
      <c r="N438" s="33">
        <f t="shared" si="74"/>
        <v>5.7317741154230948</v>
      </c>
      <c r="O438" s="59">
        <f>+'CPT C9 &amp; Bearing Capacity'!N438</f>
        <v>293.5</v>
      </c>
      <c r="P438" s="59">
        <f>+'CPT C9 &amp; Bearing Capacity'!O438</f>
        <v>376.29999999999995</v>
      </c>
      <c r="Q438" s="35">
        <f>+'CPT C9 &amp; Bearing Capacity'!K438</f>
        <v>165.49</v>
      </c>
      <c r="R438" s="34">
        <f>+'CPT C9 &amp; Bearing Capacity'!L438</f>
        <v>40.59378000000001</v>
      </c>
      <c r="S438" s="35">
        <f>+'CPT C9 &amp; Bearing Capacity'!M438</f>
        <v>124.89622</v>
      </c>
      <c r="T438" s="34">
        <f t="shared" si="81"/>
        <v>9.2793340531200297</v>
      </c>
      <c r="U438" s="36">
        <f t="shared" si="82"/>
        <v>3076.1896044203504</v>
      </c>
      <c r="V438" s="33">
        <f t="shared" si="83"/>
        <v>1054.0499999999997</v>
      </c>
      <c r="W438" s="37">
        <f t="shared" si="75"/>
        <v>3.7265415026350605E-2</v>
      </c>
      <c r="X438" s="37">
        <f t="shared" si="76"/>
        <v>0.10875715792274529</v>
      </c>
    </row>
    <row r="439" spans="5:24" x14ac:dyDescent="0.2">
      <c r="E439" s="28"/>
      <c r="F439" s="28">
        <f>+'CPT C9 &amp; Bearing Capacity'!I439</f>
        <v>8.73</v>
      </c>
      <c r="G439" s="29">
        <f>'CPT C9 &amp; Bearing Capacity'!H439</f>
        <v>1.9999999999999574E-2</v>
      </c>
      <c r="H439" s="29">
        <f t="shared" si="72"/>
        <v>8.2728000000000002</v>
      </c>
      <c r="I439" s="31">
        <f t="shared" si="73"/>
        <v>1.5984220209737463</v>
      </c>
      <c r="J439" s="31">
        <f t="shared" si="77"/>
        <v>1.5431706326160468</v>
      </c>
      <c r="K439" s="31">
        <f t="shared" si="78"/>
        <v>-5.5223281516054559E-2</v>
      </c>
      <c r="L439" s="32">
        <f t="shared" si="79"/>
        <v>3.5165179593706505E-2</v>
      </c>
      <c r="M439" s="32">
        <f t="shared" si="80"/>
        <v>1.8140074002970796E-2</v>
      </c>
      <c r="N439" s="33">
        <f t="shared" si="74"/>
        <v>5.7179313133730716</v>
      </c>
      <c r="O439" s="59">
        <f>+'CPT C9 &amp; Bearing Capacity'!N439</f>
        <v>284</v>
      </c>
      <c r="P439" s="59">
        <f>+'CPT C9 &amp; Bearing Capacity'!O439</f>
        <v>366.79999999999995</v>
      </c>
      <c r="Q439" s="35">
        <f>+'CPT C9 &amp; Bearing Capacity'!K439</f>
        <v>165.87</v>
      </c>
      <c r="R439" s="34">
        <f>+'CPT C9 &amp; Bearing Capacity'!L439</f>
        <v>40.789980000000007</v>
      </c>
      <c r="S439" s="35">
        <f>+'CPT C9 &amp; Bearing Capacity'!M439</f>
        <v>125.08001999999999</v>
      </c>
      <c r="T439" s="34">
        <f t="shared" si="81"/>
        <v>9.1245670078313061</v>
      </c>
      <c r="U439" s="36">
        <f t="shared" si="82"/>
        <v>2984.5859313313822</v>
      </c>
      <c r="V439" s="33">
        <f t="shared" si="83"/>
        <v>1004.6499999999997</v>
      </c>
      <c r="W439" s="37">
        <f t="shared" si="75"/>
        <v>3.8316412694622999E-2</v>
      </c>
      <c r="X439" s="37">
        <f t="shared" si="76"/>
        <v>0.11382931992978552</v>
      </c>
    </row>
    <row r="440" spans="5:24" x14ac:dyDescent="0.2">
      <c r="E440" s="28"/>
      <c r="F440" s="28">
        <f>+'CPT C9 &amp; Bearing Capacity'!I440</f>
        <v>8.75</v>
      </c>
      <c r="G440" s="29">
        <f>'CPT C9 &amp; Bearing Capacity'!H440</f>
        <v>1.9999999999999574E-2</v>
      </c>
      <c r="H440" s="29">
        <f t="shared" si="72"/>
        <v>8.2927999999999997</v>
      </c>
      <c r="I440" s="31">
        <f t="shared" si="73"/>
        <v>1.5983554290107764</v>
      </c>
      <c r="J440" s="31">
        <f t="shared" si="77"/>
        <v>1.5432372245790167</v>
      </c>
      <c r="K440" s="31">
        <f t="shared" si="78"/>
        <v>-5.5090300335369449E-2</v>
      </c>
      <c r="L440" s="32">
        <f t="shared" si="79"/>
        <v>3.5080456608910647E-2</v>
      </c>
      <c r="M440" s="32">
        <f t="shared" si="80"/>
        <v>1.8080486291683795E-2</v>
      </c>
      <c r="N440" s="33">
        <f t="shared" si="74"/>
        <v>5.7041551798988843</v>
      </c>
      <c r="O440" s="59">
        <f>+'CPT C9 &amp; Bearing Capacity'!N440</f>
        <v>284</v>
      </c>
      <c r="P440" s="59">
        <f>+'CPT C9 &amp; Bearing Capacity'!O440</f>
        <v>367.2</v>
      </c>
      <c r="Q440" s="35">
        <f>+'CPT C9 &amp; Bearing Capacity'!K440</f>
        <v>166.25</v>
      </c>
      <c r="R440" s="34">
        <f>+'CPT C9 &amp; Bearing Capacity'!L440</f>
        <v>40.986180000000004</v>
      </c>
      <c r="S440" s="35">
        <f>+'CPT C9 &amp; Bearing Capacity'!M440</f>
        <v>125.26382</v>
      </c>
      <c r="T440" s="34">
        <f t="shared" si="81"/>
        <v>9.1212180380141028</v>
      </c>
      <c r="U440" s="36">
        <f t="shared" si="82"/>
        <v>2984.7585488350583</v>
      </c>
      <c r="V440" s="33">
        <f t="shared" si="83"/>
        <v>1004.75</v>
      </c>
      <c r="W440" s="37">
        <f t="shared" si="75"/>
        <v>3.8221886873396019E-2</v>
      </c>
      <c r="X440" s="37">
        <f t="shared" si="76"/>
        <v>0.113543770687211</v>
      </c>
    </row>
    <row r="441" spans="5:24" x14ac:dyDescent="0.2">
      <c r="E441" s="28"/>
      <c r="F441" s="28">
        <f>+'CPT C9 &amp; Bearing Capacity'!I441</f>
        <v>8.77</v>
      </c>
      <c r="G441" s="29">
        <f>'CPT C9 &amp; Bearing Capacity'!H441</f>
        <v>1.9999999999999574E-2</v>
      </c>
      <c r="H441" s="29">
        <f t="shared" si="72"/>
        <v>8.3127999999999993</v>
      </c>
      <c r="I441" s="31">
        <f t="shared" si="73"/>
        <v>1.5982891572360476</v>
      </c>
      <c r="J441" s="31">
        <f t="shared" si="77"/>
        <v>1.5433034963537455</v>
      </c>
      <c r="K441" s="31">
        <f t="shared" si="78"/>
        <v>-5.4957957586167838E-2</v>
      </c>
      <c r="L441" s="32">
        <f t="shared" si="79"/>
        <v>3.4996140681332763E-2</v>
      </c>
      <c r="M441" s="32">
        <f t="shared" si="80"/>
        <v>1.8021234665633767E-2</v>
      </c>
      <c r="N441" s="33">
        <f t="shared" si="74"/>
        <v>5.6904452347746464</v>
      </c>
      <c r="O441" s="59">
        <f>+'CPT C9 &amp; Bearing Capacity'!N441</f>
        <v>274.49999999999994</v>
      </c>
      <c r="P441" s="59">
        <f>+'CPT C9 &amp; Bearing Capacity'!O441</f>
        <v>358.5</v>
      </c>
      <c r="Q441" s="35">
        <f>+'CPT C9 &amp; Bearing Capacity'!K441</f>
        <v>166.63</v>
      </c>
      <c r="R441" s="34">
        <f>+'CPT C9 &amp; Bearing Capacity'!L441</f>
        <v>41.182379999999995</v>
      </c>
      <c r="S441" s="35">
        <f>+'CPT C9 &amp; Bearing Capacity'!M441</f>
        <v>125.44762</v>
      </c>
      <c r="T441" s="34">
        <f t="shared" si="81"/>
        <v>8.9640784397429609</v>
      </c>
      <c r="U441" s="36">
        <f t="shared" si="82"/>
        <v>2892.7557165086068</v>
      </c>
      <c r="V441" s="33">
        <f t="shared" si="83"/>
        <v>959.35</v>
      </c>
      <c r="W441" s="37">
        <f t="shared" si="75"/>
        <v>3.9342729165133733E-2</v>
      </c>
      <c r="X441" s="37">
        <f t="shared" si="76"/>
        <v>0.11863126564391566</v>
      </c>
    </row>
    <row r="442" spans="5:24" x14ac:dyDescent="0.2">
      <c r="E442" s="28"/>
      <c r="F442" s="28">
        <f>+'CPT C9 &amp; Bearing Capacity'!I442</f>
        <v>8.7899999999999991</v>
      </c>
      <c r="G442" s="29">
        <f>'CPT C9 &amp; Bearing Capacity'!H442</f>
        <v>2.000000000000135E-2</v>
      </c>
      <c r="H442" s="29">
        <f t="shared" si="72"/>
        <v>8.3327999999999989</v>
      </c>
      <c r="I442" s="31">
        <f t="shared" si="73"/>
        <v>1.598223203346377</v>
      </c>
      <c r="J442" s="31">
        <f t="shared" si="77"/>
        <v>1.5433694502434161</v>
      </c>
      <c r="K442" s="31">
        <f t="shared" si="78"/>
        <v>-5.4826248685348661E-2</v>
      </c>
      <c r="L442" s="32">
        <f t="shared" si="79"/>
        <v>3.491222888587478E-2</v>
      </c>
      <c r="M442" s="32">
        <f t="shared" si="80"/>
        <v>1.7962316443695392E-2</v>
      </c>
      <c r="N442" s="33">
        <f t="shared" si="74"/>
        <v>5.6768010023733302</v>
      </c>
      <c r="O442" s="59">
        <f>+'CPT C9 &amp; Bearing Capacity'!N442</f>
        <v>274.49999999999994</v>
      </c>
      <c r="P442" s="59">
        <f>+'CPT C9 &amp; Bearing Capacity'!O442</f>
        <v>358.5</v>
      </c>
      <c r="Q442" s="35">
        <f>+'CPT C9 &amp; Bearing Capacity'!K442</f>
        <v>167.01</v>
      </c>
      <c r="R442" s="34">
        <f>+'CPT C9 &amp; Bearing Capacity'!L442</f>
        <v>41.378579999999992</v>
      </c>
      <c r="S442" s="35">
        <f>+'CPT C9 &amp; Bearing Capacity'!M442</f>
        <v>125.63141999999999</v>
      </c>
      <c r="T442" s="34">
        <f t="shared" si="81"/>
        <v>8.9607980057784093</v>
      </c>
      <c r="U442" s="36">
        <f t="shared" si="82"/>
        <v>2892.9195989080949</v>
      </c>
      <c r="V442" s="33">
        <f t="shared" si="83"/>
        <v>957.45</v>
      </c>
      <c r="W442" s="37">
        <f t="shared" si="75"/>
        <v>3.9246171960785697E-2</v>
      </c>
      <c r="X442" s="37">
        <f t="shared" si="76"/>
        <v>0.11858167011068385</v>
      </c>
    </row>
    <row r="443" spans="5:24" x14ac:dyDescent="0.2">
      <c r="E443" s="28"/>
      <c r="F443" s="28">
        <f>+'CPT C9 &amp; Bearing Capacity'!I443</f>
        <v>8.81</v>
      </c>
      <c r="G443" s="29">
        <f>'CPT C9 &amp; Bearing Capacity'!H443</f>
        <v>1.9999999999999574E-2</v>
      </c>
      <c r="H443" s="29">
        <f t="shared" si="72"/>
        <v>8.3528000000000002</v>
      </c>
      <c r="I443" s="31">
        <f t="shared" si="73"/>
        <v>1.5981575650606137</v>
      </c>
      <c r="J443" s="31">
        <f t="shared" si="77"/>
        <v>1.5434350885291794</v>
      </c>
      <c r="K443" s="31">
        <f t="shared" si="78"/>
        <v>-5.4695169093540517E-2</v>
      </c>
      <c r="L443" s="32">
        <f t="shared" si="79"/>
        <v>3.4828718325384062E-2</v>
      </c>
      <c r="M443" s="32">
        <f t="shared" si="80"/>
        <v>1.7903728972357036E-2</v>
      </c>
      <c r="N443" s="33">
        <f t="shared" si="74"/>
        <v>5.663222011611893</v>
      </c>
      <c r="O443" s="59">
        <f>+'CPT C9 &amp; Bearing Capacity'!N443</f>
        <v>284</v>
      </c>
      <c r="P443" s="59">
        <f>+'CPT C9 &amp; Bearing Capacity'!O443</f>
        <v>369</v>
      </c>
      <c r="Q443" s="35">
        <f>+'CPT C9 &amp; Bearing Capacity'!K443</f>
        <v>167.39000000000001</v>
      </c>
      <c r="R443" s="34">
        <f>+'CPT C9 &amp; Bearing Capacity'!L443</f>
        <v>41.574780000000004</v>
      </c>
      <c r="S443" s="35">
        <f>+'CPT C9 &amp; Bearing Capacity'!M443</f>
        <v>125.81522000000001</v>
      </c>
      <c r="T443" s="34">
        <f t="shared" si="81"/>
        <v>9.1112078687093057</v>
      </c>
      <c r="U443" s="36">
        <f t="shared" si="82"/>
        <v>2985.274567152589</v>
      </c>
      <c r="V443" s="33">
        <f t="shared" si="83"/>
        <v>1008.05</v>
      </c>
      <c r="W443" s="37">
        <f t="shared" si="75"/>
        <v>3.7941046186672607E-2</v>
      </c>
      <c r="X443" s="37">
        <f t="shared" si="76"/>
        <v>0.11235994269355236</v>
      </c>
    </row>
    <row r="444" spans="5:24" x14ac:dyDescent="0.2">
      <c r="E444" s="28"/>
      <c r="F444" s="28">
        <f>+'CPT C9 &amp; Bearing Capacity'!I444</f>
        <v>8.83</v>
      </c>
      <c r="G444" s="29">
        <f>'CPT C9 &amp; Bearing Capacity'!H444</f>
        <v>1.9999999999999574E-2</v>
      </c>
      <c r="H444" s="29">
        <f t="shared" si="72"/>
        <v>8.3727999999999998</v>
      </c>
      <c r="I444" s="31">
        <f t="shared" si="73"/>
        <v>1.5980922401193745</v>
      </c>
      <c r="J444" s="31">
        <f t="shared" si="77"/>
        <v>1.5435004134704187</v>
      </c>
      <c r="K444" s="31">
        <f t="shared" si="78"/>
        <v>-5.4564714314581791E-2</v>
      </c>
      <c r="L444" s="32">
        <f t="shared" si="79"/>
        <v>3.4745606130319934E-2</v>
      </c>
      <c r="M444" s="32">
        <f t="shared" si="80"/>
        <v>1.7845469625366484E-2</v>
      </c>
      <c r="N444" s="33">
        <f t="shared" si="74"/>
        <v>5.6497077958970561</v>
      </c>
      <c r="O444" s="59">
        <f>+'CPT C9 &amp; Bearing Capacity'!N444</f>
        <v>284</v>
      </c>
      <c r="P444" s="59">
        <f>+'CPT C9 &amp; Bearing Capacity'!O444</f>
        <v>369.6</v>
      </c>
      <c r="Q444" s="35">
        <f>+'CPT C9 &amp; Bearing Capacity'!K444</f>
        <v>167.77</v>
      </c>
      <c r="R444" s="34">
        <f>+'CPT C9 &amp; Bearing Capacity'!L444</f>
        <v>41.770980000000002</v>
      </c>
      <c r="S444" s="35">
        <f>+'CPT C9 &amp; Bearing Capacity'!M444</f>
        <v>125.99902</v>
      </c>
      <c r="T444" s="34">
        <f t="shared" si="81"/>
        <v>9.1078833252691069</v>
      </c>
      <c r="U444" s="36">
        <f t="shared" si="82"/>
        <v>2985.4459651377183</v>
      </c>
      <c r="V444" s="33">
        <f t="shared" si="83"/>
        <v>1009.1500000000001</v>
      </c>
      <c r="W444" s="37">
        <f t="shared" si="75"/>
        <v>3.7848333963306655E-2</v>
      </c>
      <c r="X444" s="37">
        <f t="shared" si="76"/>
        <v>0.11196963376895279</v>
      </c>
    </row>
    <row r="445" spans="5:24" x14ac:dyDescent="0.2">
      <c r="E445" s="28"/>
      <c r="F445" s="28">
        <f>+'CPT C9 &amp; Bearing Capacity'!I445</f>
        <v>8.85</v>
      </c>
      <c r="G445" s="29">
        <f>'CPT C9 &amp; Bearing Capacity'!H445</f>
        <v>1.9999999999999574E-2</v>
      </c>
      <c r="H445" s="29">
        <f t="shared" si="72"/>
        <v>8.3927999999999994</v>
      </c>
      <c r="I445" s="31">
        <f t="shared" si="73"/>
        <v>1.5980272262847866</v>
      </c>
      <c r="J445" s="31">
        <f t="shared" si="77"/>
        <v>1.5435654273050066</v>
      </c>
      <c r="K445" s="31">
        <f t="shared" si="78"/>
        <v>-5.4434879895008073E-2</v>
      </c>
      <c r="L445" s="32">
        <f t="shared" si="79"/>
        <v>3.4662889458426591E-2</v>
      </c>
      <c r="M445" s="32">
        <f t="shared" si="80"/>
        <v>1.7787535803394094E-2</v>
      </c>
      <c r="N445" s="33">
        <f t="shared" si="74"/>
        <v>5.6362578930721146</v>
      </c>
      <c r="O445" s="59">
        <f>+'CPT C9 &amp; Bearing Capacity'!N445</f>
        <v>284</v>
      </c>
      <c r="P445" s="59">
        <f>+'CPT C9 &amp; Bearing Capacity'!O445</f>
        <v>369.79999999999995</v>
      </c>
      <c r="Q445" s="35">
        <f>+'CPT C9 &amp; Bearing Capacity'!K445</f>
        <v>168.15</v>
      </c>
      <c r="R445" s="34">
        <f>+'CPT C9 &amp; Bearing Capacity'!L445</f>
        <v>41.967179999999999</v>
      </c>
      <c r="S445" s="35">
        <f>+'CPT C9 &amp; Bearing Capacity'!M445</f>
        <v>126.18282000000001</v>
      </c>
      <c r="T445" s="34">
        <f t="shared" si="81"/>
        <v>9.1045648383707611</v>
      </c>
      <c r="U445" s="36">
        <f t="shared" si="82"/>
        <v>2985.6170606895898</v>
      </c>
      <c r="V445" s="33">
        <f t="shared" si="83"/>
        <v>1008.2499999999998</v>
      </c>
      <c r="W445" s="37">
        <f t="shared" si="75"/>
        <v>3.7756067027364754E-2</v>
      </c>
      <c r="X445" s="37">
        <f t="shared" si="76"/>
        <v>0.11180278488612934</v>
      </c>
    </row>
    <row r="446" spans="5:24" x14ac:dyDescent="0.2">
      <c r="E446" s="28"/>
      <c r="F446" s="28">
        <f>+'CPT C9 &amp; Bearing Capacity'!I446</f>
        <v>8.870000000000001</v>
      </c>
      <c r="G446" s="29">
        <f>'CPT C9 &amp; Bearing Capacity'!H446</f>
        <v>2.000000000000135E-2</v>
      </c>
      <c r="H446" s="29">
        <f t="shared" si="72"/>
        <v>8.4128000000000007</v>
      </c>
      <c r="I446" s="31">
        <f t="shared" si="73"/>
        <v>1.5979625213402311</v>
      </c>
      <c r="J446" s="31">
        <f t="shared" si="77"/>
        <v>1.543630132249562</v>
      </c>
      <c r="K446" s="31">
        <f t="shared" si="78"/>
        <v>-5.430566142354689E-2</v>
      </c>
      <c r="L446" s="32">
        <f t="shared" si="79"/>
        <v>3.4580565494408987E-2</v>
      </c>
      <c r="M446" s="32">
        <f t="shared" si="80"/>
        <v>1.7729924933689856E-2</v>
      </c>
      <c r="N446" s="33">
        <f t="shared" si="74"/>
        <v>5.6228718453642426</v>
      </c>
      <c r="O446" s="59">
        <f>+'CPT C9 &amp; Bearing Capacity'!N446</f>
        <v>274.49999999999994</v>
      </c>
      <c r="P446" s="59">
        <f>+'CPT C9 &amp; Bearing Capacity'!O446</f>
        <v>362.7</v>
      </c>
      <c r="Q446" s="35">
        <f>+'CPT C9 &amp; Bearing Capacity'!K446</f>
        <v>168.53000000000003</v>
      </c>
      <c r="R446" s="34">
        <f>+'CPT C9 &amp; Bearing Capacity'!L446</f>
        <v>42.163380000000011</v>
      </c>
      <c r="S446" s="35">
        <f>+'CPT C9 &amp; Bearing Capacity'!M446</f>
        <v>126.36662000000001</v>
      </c>
      <c r="T446" s="34">
        <f t="shared" si="81"/>
        <v>8.9477360101077821</v>
      </c>
      <c r="U446" s="36">
        <f t="shared" si="82"/>
        <v>2893.5722361231024</v>
      </c>
      <c r="V446" s="33">
        <f t="shared" si="83"/>
        <v>970.8499999999998</v>
      </c>
      <c r="W446" s="37">
        <f t="shared" si="75"/>
        <v>3.886456868205454E-2</v>
      </c>
      <c r="X446" s="37">
        <f t="shared" si="76"/>
        <v>0.11583399794746095</v>
      </c>
    </row>
    <row r="447" spans="5:24" x14ac:dyDescent="0.2">
      <c r="E447" s="28"/>
      <c r="F447" s="28">
        <f>+'CPT C9 &amp; Bearing Capacity'!I447</f>
        <v>8.89</v>
      </c>
      <c r="G447" s="29">
        <f>'CPT C9 &amp; Bearing Capacity'!H447</f>
        <v>1.9999999999999574E-2</v>
      </c>
      <c r="H447" s="29">
        <f t="shared" si="72"/>
        <v>8.4328000000000003</v>
      </c>
      <c r="I447" s="31">
        <f t="shared" si="73"/>
        <v>1.5978981230900922</v>
      </c>
      <c r="J447" s="31">
        <f t="shared" si="77"/>
        <v>1.543694530499701</v>
      </c>
      <c r="K447" s="31">
        <f t="shared" si="78"/>
        <v>-5.4177054530619675E-2</v>
      </c>
      <c r="L447" s="32">
        <f t="shared" si="79"/>
        <v>3.4498631449614556E-2</v>
      </c>
      <c r="M447" s="32">
        <f t="shared" si="80"/>
        <v>1.7672634469755644E-2</v>
      </c>
      <c r="N447" s="33">
        <f t="shared" si="74"/>
        <v>5.6095491993327338</v>
      </c>
      <c r="O447" s="59">
        <f>+'CPT C9 &amp; Bearing Capacity'!N447</f>
        <v>274.49999999999994</v>
      </c>
      <c r="P447" s="59">
        <f>+'CPT C9 &amp; Bearing Capacity'!O447</f>
        <v>364.9</v>
      </c>
      <c r="Q447" s="35">
        <f>+'CPT C9 &amp; Bearing Capacity'!K447</f>
        <v>168.91000000000003</v>
      </c>
      <c r="R447" s="34">
        <f>+'CPT C9 &amp; Bearing Capacity'!L447</f>
        <v>42.359580000000008</v>
      </c>
      <c r="S447" s="35">
        <f>+'CPT C9 &amp; Bearing Capacity'!M447</f>
        <v>126.55042000000002</v>
      </c>
      <c r="T447" s="34">
        <f t="shared" si="81"/>
        <v>8.9444853485188478</v>
      </c>
      <c r="U447" s="36">
        <f t="shared" si="82"/>
        <v>2893.7346769644955</v>
      </c>
      <c r="V447" s="33">
        <f t="shared" si="83"/>
        <v>979.94999999999982</v>
      </c>
      <c r="W447" s="37">
        <f t="shared" si="75"/>
        <v>3.8770307754800705E-2</v>
      </c>
      <c r="X447" s="37">
        <f t="shared" si="76"/>
        <v>0.11448643704949467</v>
      </c>
    </row>
    <row r="448" spans="5:24" x14ac:dyDescent="0.2">
      <c r="E448" s="28"/>
      <c r="F448" s="28">
        <f>+'CPT C9 &amp; Bearing Capacity'!I448</f>
        <v>8.91</v>
      </c>
      <c r="G448" s="29">
        <f>'CPT C9 &amp; Bearing Capacity'!H448</f>
        <v>1.9999999999999574E-2</v>
      </c>
      <c r="H448" s="29">
        <f t="shared" si="72"/>
        <v>8.4527999999999999</v>
      </c>
      <c r="I448" s="31">
        <f t="shared" si="73"/>
        <v>1.5978340293595081</v>
      </c>
      <c r="J448" s="31">
        <f t="shared" si="77"/>
        <v>1.543758624230285</v>
      </c>
      <c r="K448" s="31">
        <f t="shared" si="78"/>
        <v>-5.4049054887850577E-2</v>
      </c>
      <c r="L448" s="32">
        <f t="shared" si="79"/>
        <v>3.4417084561718568E-2</v>
      </c>
      <c r="M448" s="32">
        <f t="shared" si="80"/>
        <v>1.7615661891013046E-2</v>
      </c>
      <c r="N448" s="33">
        <f t="shared" si="74"/>
        <v>5.5962895058178441</v>
      </c>
      <c r="O448" s="59">
        <f>+'CPT C9 &amp; Bearing Capacity'!N448</f>
        <v>293.5</v>
      </c>
      <c r="P448" s="59">
        <f>+'CPT C9 &amp; Bearing Capacity'!O448</f>
        <v>384.70000000000005</v>
      </c>
      <c r="Q448" s="35">
        <f>+'CPT C9 &amp; Bearing Capacity'!K448</f>
        <v>169.29</v>
      </c>
      <c r="R448" s="34">
        <f>+'CPT C9 &amp; Bearing Capacity'!L448</f>
        <v>42.555780000000006</v>
      </c>
      <c r="S448" s="35">
        <f>+'CPT C9 &amp; Bearing Capacity'!M448</f>
        <v>126.73421999999999</v>
      </c>
      <c r="T448" s="34">
        <f t="shared" si="81"/>
        <v>9.2455054524119582</v>
      </c>
      <c r="U448" s="36">
        <f t="shared" si="82"/>
        <v>3077.9872370792832</v>
      </c>
      <c r="V448" s="33">
        <f t="shared" si="83"/>
        <v>1077.0500000000002</v>
      </c>
      <c r="W448" s="37">
        <f t="shared" si="75"/>
        <v>3.6363305464047806E-2</v>
      </c>
      <c r="X448" s="37">
        <f t="shared" si="76"/>
        <v>0.10391884324437536</v>
      </c>
    </row>
    <row r="449" spans="5:24" x14ac:dyDescent="0.2">
      <c r="E449" s="28"/>
      <c r="F449" s="28">
        <f>+'CPT C9 &amp; Bearing Capacity'!I449</f>
        <v>8.93</v>
      </c>
      <c r="G449" s="29">
        <f>'CPT C9 &amp; Bearing Capacity'!H449</f>
        <v>1.9999999999999574E-2</v>
      </c>
      <c r="H449" s="29">
        <f t="shared" si="72"/>
        <v>8.4727999999999994</v>
      </c>
      <c r="I449" s="31">
        <f t="shared" si="73"/>
        <v>1.5977702379941277</v>
      </c>
      <c r="J449" s="31">
        <f t="shared" si="77"/>
        <v>1.5438224155956655</v>
      </c>
      <c r="K449" s="31">
        <f t="shared" si="78"/>
        <v>-5.3921658207582469E-2</v>
      </c>
      <c r="L449" s="32">
        <f t="shared" si="79"/>
        <v>3.4335922094414689E-2</v>
      </c>
      <c r="M449" s="32">
        <f t="shared" si="80"/>
        <v>1.7559004702482395E-2</v>
      </c>
      <c r="N449" s="33">
        <f t="shared" si="74"/>
        <v>5.5830923198904756</v>
      </c>
      <c r="O449" s="59">
        <f>+'CPT C9 &amp; Bearing Capacity'!N449</f>
        <v>312.5</v>
      </c>
      <c r="P449" s="59">
        <f>+'CPT C9 &amp; Bearing Capacity'!O449</f>
        <v>404.3</v>
      </c>
      <c r="Q449" s="35">
        <f>+'CPT C9 &amp; Bearing Capacity'!K449</f>
        <v>169.67</v>
      </c>
      <c r="R449" s="34">
        <f>+'CPT C9 &amp; Bearing Capacity'!L449</f>
        <v>42.751979999999996</v>
      </c>
      <c r="S449" s="35">
        <f>+'CPT C9 &amp; Bearing Capacity'!M449</f>
        <v>126.91801999999998</v>
      </c>
      <c r="T449" s="34">
        <f t="shared" si="81"/>
        <v>9.536615415116481</v>
      </c>
      <c r="U449" s="36">
        <f t="shared" si="82"/>
        <v>3260.8093383513597</v>
      </c>
      <c r="V449" s="33">
        <f t="shared" si="83"/>
        <v>1173.1500000000001</v>
      </c>
      <c r="W449" s="37">
        <f t="shared" si="75"/>
        <v>3.4243598693281009E-2</v>
      </c>
      <c r="X449" s="37">
        <f t="shared" si="76"/>
        <v>9.5181218427146691E-2</v>
      </c>
    </row>
    <row r="450" spans="5:24" x14ac:dyDescent="0.2">
      <c r="E450" s="28"/>
      <c r="F450" s="28">
        <f>+'CPT C9 &amp; Bearing Capacity'!I450</f>
        <v>8.9499999999999993</v>
      </c>
      <c r="G450" s="29">
        <f>'CPT C9 &amp; Bearing Capacity'!H450</f>
        <v>2.000000000000135E-2</v>
      </c>
      <c r="H450" s="29">
        <f t="shared" si="72"/>
        <v>8.492799999999999</v>
      </c>
      <c r="I450" s="31">
        <f t="shared" si="73"/>
        <v>1.5977067468598682</v>
      </c>
      <c r="J450" s="31">
        <f t="shared" si="77"/>
        <v>1.5438859067299249</v>
      </c>
      <c r="K450" s="31">
        <f t="shared" si="78"/>
        <v>-5.3794860242399496E-2</v>
      </c>
      <c r="L450" s="32">
        <f t="shared" si="79"/>
        <v>3.4255141337109378E-2</v>
      </c>
      <c r="M450" s="32">
        <f t="shared" si="80"/>
        <v>1.7502660434465467E-2</v>
      </c>
      <c r="N450" s="33">
        <f t="shared" si="74"/>
        <v>5.5699572008024809</v>
      </c>
      <c r="O450" s="59">
        <f>+'CPT C9 &amp; Bearing Capacity'!N450</f>
        <v>331.5</v>
      </c>
      <c r="P450" s="59">
        <f>+'CPT C9 &amp; Bearing Capacity'!O450</f>
        <v>423.1</v>
      </c>
      <c r="Q450" s="35">
        <f>+'CPT C9 &amp; Bearing Capacity'!K450</f>
        <v>170.04999999999998</v>
      </c>
      <c r="R450" s="34">
        <f>+'CPT C9 &amp; Bearing Capacity'!L450</f>
        <v>42.948179999999994</v>
      </c>
      <c r="S450" s="35">
        <f>+'CPT C9 &amp; Bearing Capacity'!M450</f>
        <v>127.10181999999999</v>
      </c>
      <c r="T450" s="34">
        <f t="shared" si="81"/>
        <v>9.8186980451735284</v>
      </c>
      <c r="U450" s="36">
        <f t="shared" si="82"/>
        <v>3442.2570446725131</v>
      </c>
      <c r="V450" s="33">
        <f t="shared" si="83"/>
        <v>1265.2500000000002</v>
      </c>
      <c r="W450" s="37">
        <f t="shared" si="75"/>
        <v>3.2362238662120409E-2</v>
      </c>
      <c r="X450" s="37">
        <f t="shared" si="76"/>
        <v>8.8045164209489921E-2</v>
      </c>
    </row>
    <row r="451" spans="5:24" x14ac:dyDescent="0.2">
      <c r="E451" s="28"/>
      <c r="F451" s="28">
        <f>+'CPT C9 &amp; Bearing Capacity'!I451</f>
        <v>8.9700000000000006</v>
      </c>
      <c r="G451" s="29">
        <f>'CPT C9 &amp; Bearing Capacity'!H451</f>
        <v>1.9999999999999574E-2</v>
      </c>
      <c r="H451" s="29">
        <f t="shared" ref="H451:H514" si="84">IF(F451&lt;$B$4,0,F451-$B$4)</f>
        <v>8.5128000000000004</v>
      </c>
      <c r="I451" s="31">
        <f t="shared" ref="I451:I514" si="85">IF($D$2&lt;$B$2/2, PI()+ATAN(H451/($D$2-$B$2/2)),ATAN(H451/($D$2-$B$2/2)))</f>
        <v>1.5976435538426779</v>
      </c>
      <c r="J451" s="31">
        <f t="shared" si="77"/>
        <v>1.5439490997471153</v>
      </c>
      <c r="K451" s="31">
        <f t="shared" si="78"/>
        <v>-5.3668656784656404E-2</v>
      </c>
      <c r="L451" s="32">
        <f t="shared" si="79"/>
        <v>3.4174739604620218E-2</v>
      </c>
      <c r="M451" s="32">
        <f t="shared" si="80"/>
        <v>1.7446626642231178E-2</v>
      </c>
      <c r="N451" s="33">
        <f t="shared" ref="N451:N514" si="86">+$D$4*L451</f>
        <v>5.5568837119376182</v>
      </c>
      <c r="O451" s="59">
        <f>+'CPT C9 &amp; Bearing Capacity'!N451</f>
        <v>341</v>
      </c>
      <c r="P451" s="59">
        <f>+'CPT C9 &amp; Bearing Capacity'!O451</f>
        <v>431.6</v>
      </c>
      <c r="Q451" s="35">
        <f>+'CPT C9 &amp; Bearing Capacity'!K451</f>
        <v>170.43</v>
      </c>
      <c r="R451" s="34">
        <f>+'CPT C9 &amp; Bearing Capacity'!L451</f>
        <v>43.144380000000005</v>
      </c>
      <c r="S451" s="35">
        <f>+'CPT C9 &amp; Bearing Capacity'!M451</f>
        <v>127.28561999999999</v>
      </c>
      <c r="T451" s="34">
        <f t="shared" si="81"/>
        <v>9.9547975959458253</v>
      </c>
      <c r="U451" s="36">
        <f t="shared" si="82"/>
        <v>3532.5913162235174</v>
      </c>
      <c r="V451" s="33">
        <f t="shared" si="83"/>
        <v>1305.8500000000001</v>
      </c>
      <c r="W451" s="37">
        <f t="shared" ref="W451:W514" si="87">IF(F451&lt;$B$4,0,N451/U451*G451*1000)</f>
        <v>3.1460665638945368E-2</v>
      </c>
      <c r="X451" s="37">
        <f t="shared" ref="X451:X514" si="88">IF(F451&lt;$B$4,0,N451/V451*G451*1000)</f>
        <v>8.5107534738867383E-2</v>
      </c>
    </row>
    <row r="452" spans="5:24" x14ac:dyDescent="0.2">
      <c r="E452" s="28"/>
      <c r="F452" s="28">
        <f>+'CPT C9 &amp; Bearing Capacity'!I452</f>
        <v>8.99</v>
      </c>
      <c r="G452" s="29">
        <f>'CPT C9 &amp; Bearing Capacity'!H452</f>
        <v>1.9999999999999574E-2</v>
      </c>
      <c r="H452" s="29">
        <f t="shared" si="84"/>
        <v>8.5327999999999999</v>
      </c>
      <c r="I452" s="31">
        <f t="shared" si="85"/>
        <v>1.597580656848302</v>
      </c>
      <c r="J452" s="31">
        <f t="shared" ref="J452:J515" si="89">ATAN(H452/($D$2+$B$2/2))</f>
        <v>1.5440119967414911</v>
      </c>
      <c r="K452" s="31">
        <f t="shared" ref="K452:K515" si="90">$B$2*H452*($D$2^2-H452^2-$B$2^2/4)/(($D$2^2+H452^2-$B$2^2/4)^2+$B$2^2*H452^2)</f>
        <v>-5.3543043666014645E-2</v>
      </c>
      <c r="L452" s="32">
        <f t="shared" ref="L452:L515" si="91">1/PI()*(I452-J452-K452)</f>
        <v>3.4094714236879979E-2</v>
      </c>
      <c r="M452" s="32">
        <f t="shared" ref="M452:M515" si="92">IF(H452=0,1,1-(1/(1+($B$2/2/H452)^1.38))^2.6)</f>
        <v>1.7390900905705053E-2</v>
      </c>
      <c r="N452" s="33">
        <f t="shared" si="86"/>
        <v>5.5438714207634252</v>
      </c>
      <c r="O452" s="59">
        <f>+'CPT C9 &amp; Bearing Capacity'!N452</f>
        <v>388.5</v>
      </c>
      <c r="P452" s="59">
        <f>+'CPT C9 &amp; Bearing Capacity'!O452</f>
        <v>478.9</v>
      </c>
      <c r="Q452" s="35">
        <f>+'CPT C9 &amp; Bearing Capacity'!K452</f>
        <v>170.81</v>
      </c>
      <c r="R452" s="34">
        <f>+'CPT C9 &amp; Bearing Capacity'!L452</f>
        <v>43.340580000000003</v>
      </c>
      <c r="S452" s="35">
        <f>+'CPT C9 &amp; Bearing Capacity'!M452</f>
        <v>127.46942</v>
      </c>
      <c r="T452" s="34">
        <f t="shared" ref="T452:T515" si="93">100*SQRT(O452/(305*SQRT(100*S452)))</f>
        <v>10.621701429521352</v>
      </c>
      <c r="U452" s="36">
        <f t="shared" ref="U452:U515" si="94">+O452*10^(1.09-0.0075*T452)</f>
        <v>3978.5815324338596</v>
      </c>
      <c r="V452" s="33">
        <f t="shared" ref="V452:V515" si="95">5*(P452-Q452)</f>
        <v>1540.4499999999998</v>
      </c>
      <c r="W452" s="37">
        <f t="shared" si="87"/>
        <v>2.7868582687417723E-2</v>
      </c>
      <c r="X452" s="37">
        <f t="shared" si="88"/>
        <v>7.197729781250034E-2</v>
      </c>
    </row>
    <row r="453" spans="5:24" x14ac:dyDescent="0.2">
      <c r="E453" s="28"/>
      <c r="F453" s="28">
        <f>+'CPT C9 &amp; Bearing Capacity'!I453</f>
        <v>9.01</v>
      </c>
      <c r="G453" s="29">
        <f>'CPT C9 &amp; Bearing Capacity'!H453</f>
        <v>1.9999999999999574E-2</v>
      </c>
      <c r="H453" s="29">
        <f t="shared" si="84"/>
        <v>8.5527999999999995</v>
      </c>
      <c r="I453" s="31">
        <f t="shared" si="85"/>
        <v>1.597518053802051</v>
      </c>
      <c r="J453" s="31">
        <f t="shared" si="89"/>
        <v>1.5440745997877421</v>
      </c>
      <c r="K453" s="31">
        <f t="shared" si="90"/>
        <v>-5.3418016756984509E-2</v>
      </c>
      <c r="L453" s="32">
        <f t="shared" si="91"/>
        <v>3.4015062598642898E-2</v>
      </c>
      <c r="M453" s="32">
        <f t="shared" si="92"/>
        <v>1.7335480829167693E-2</v>
      </c>
      <c r="N453" s="33">
        <f t="shared" si="86"/>
        <v>5.5309198987834618</v>
      </c>
      <c r="O453" s="59">
        <f>+'CPT C9 &amp; Bearing Capacity'!N453</f>
        <v>464.5</v>
      </c>
      <c r="P453" s="59">
        <f>+'CPT C9 &amp; Bearing Capacity'!O453</f>
        <v>555.9</v>
      </c>
      <c r="Q453" s="35">
        <f>+'CPT C9 &amp; Bearing Capacity'!K453</f>
        <v>171.19</v>
      </c>
      <c r="R453" s="34">
        <f>+'CPT C9 &amp; Bearing Capacity'!L453</f>
        <v>43.53678</v>
      </c>
      <c r="S453" s="35">
        <f>+'CPT C9 &amp; Bearing Capacity'!M453</f>
        <v>127.65322</v>
      </c>
      <c r="T453" s="34">
        <f t="shared" si="93"/>
        <v>11.610074216649833</v>
      </c>
      <c r="U453" s="36">
        <f t="shared" si="94"/>
        <v>4676.3839545328819</v>
      </c>
      <c r="V453" s="33">
        <f t="shared" si="95"/>
        <v>1923.55</v>
      </c>
      <c r="W453" s="37">
        <f t="shared" si="87"/>
        <v>2.3654686837346405E-2</v>
      </c>
      <c r="X453" s="37">
        <f t="shared" si="88"/>
        <v>5.7507420121996763E-2</v>
      </c>
    </row>
    <row r="454" spans="5:24" x14ac:dyDescent="0.2">
      <c r="E454" s="28"/>
      <c r="F454" s="28">
        <f>+'CPT C9 &amp; Bearing Capacity'!I454</f>
        <v>9.0299999999999994</v>
      </c>
      <c r="G454" s="29">
        <f>'CPT C9 &amp; Bearing Capacity'!H454</f>
        <v>1.9999999999999574E-2</v>
      </c>
      <c r="H454" s="29">
        <f t="shared" si="84"/>
        <v>8.5727999999999991</v>
      </c>
      <c r="I454" s="31">
        <f t="shared" si="85"/>
        <v>1.5974557426485734</v>
      </c>
      <c r="J454" s="31">
        <f t="shared" si="89"/>
        <v>1.5441369109412197</v>
      </c>
      <c r="K454" s="31">
        <f t="shared" si="90"/>
        <v>-5.3293571966474211E-2</v>
      </c>
      <c r="L454" s="32">
        <f t="shared" si="91"/>
        <v>3.3935782079196494E-2</v>
      </c>
      <c r="M454" s="32">
        <f t="shared" si="92"/>
        <v>1.7280364040952789E-2</v>
      </c>
      <c r="N454" s="33">
        <f t="shared" si="86"/>
        <v>5.5180287214904498</v>
      </c>
      <c r="O454" s="59">
        <f>+'CPT C9 &amp; Bearing Capacity'!N454</f>
        <v>284.5</v>
      </c>
      <c r="P454" s="59">
        <f>+'CPT C9 &amp; Bearing Capacity'!O454</f>
        <v>371.5</v>
      </c>
      <c r="Q454" s="35">
        <f>+'CPT C9 &amp; Bearing Capacity'!K454</f>
        <v>171.57</v>
      </c>
      <c r="R454" s="34">
        <f>+'CPT C9 &amp; Bearing Capacity'!L454</f>
        <v>43.732979999999998</v>
      </c>
      <c r="S454" s="35">
        <f>+'CPT C9 &amp; Bearing Capacity'!M454</f>
        <v>127.83702</v>
      </c>
      <c r="T454" s="34">
        <f t="shared" si="93"/>
        <v>9.0829527740716411</v>
      </c>
      <c r="U454" s="36">
        <f t="shared" si="94"/>
        <v>2991.9899121925919</v>
      </c>
      <c r="V454" s="33">
        <f t="shared" si="95"/>
        <v>999.65000000000009</v>
      </c>
      <c r="W454" s="37">
        <f t="shared" si="87"/>
        <v>3.6885343088918415E-2</v>
      </c>
      <c r="X454" s="37">
        <f t="shared" si="88"/>
        <v>0.1103992141547608</v>
      </c>
    </row>
    <row r="455" spans="5:24" x14ac:dyDescent="0.2">
      <c r="E455" s="28"/>
      <c r="F455" s="28">
        <f>+'CPT C9 &amp; Bearing Capacity'!I455</f>
        <v>9.0500000000000007</v>
      </c>
      <c r="G455" s="29">
        <f>'CPT C9 &amp; Bearing Capacity'!H455</f>
        <v>2.000000000000135E-2</v>
      </c>
      <c r="H455" s="29">
        <f t="shared" si="84"/>
        <v>8.5928000000000004</v>
      </c>
      <c r="I455" s="31">
        <f t="shared" si="85"/>
        <v>1.59739372135163</v>
      </c>
      <c r="J455" s="31">
        <f t="shared" si="89"/>
        <v>1.5441989322381631</v>
      </c>
      <c r="K455" s="31">
        <f t="shared" si="90"/>
        <v>-5.3169705241344727E-2</v>
      </c>
      <c r="L455" s="32">
        <f t="shared" si="91"/>
        <v>3.3856870092076566E-2</v>
      </c>
      <c r="M455" s="32">
        <f t="shared" si="92"/>
        <v>1.7225548193152695E-2</v>
      </c>
      <c r="N455" s="33">
        <f t="shared" si="86"/>
        <v>5.505197468319933</v>
      </c>
      <c r="O455" s="59">
        <f>+'CPT C9 &amp; Bearing Capacity'!N455</f>
        <v>76</v>
      </c>
      <c r="P455" s="59">
        <f>+'CPT C9 &amp; Bearing Capacity'!O455</f>
        <v>134.6</v>
      </c>
      <c r="Q455" s="35">
        <f>+'CPT C9 &amp; Bearing Capacity'!K455</f>
        <v>171.95000000000002</v>
      </c>
      <c r="R455" s="34">
        <f>+'CPT C9 &amp; Bearing Capacity'!L455</f>
        <v>43.929180000000009</v>
      </c>
      <c r="S455" s="35">
        <f>+'CPT C9 &amp; Bearing Capacity'!M455</f>
        <v>128.02082000000001</v>
      </c>
      <c r="T455" s="34">
        <f t="shared" si="93"/>
        <v>4.6928505668529743</v>
      </c>
      <c r="U455" s="36">
        <f t="shared" si="94"/>
        <v>862.21825395459734</v>
      </c>
      <c r="V455" s="33">
        <f t="shared" si="95"/>
        <v>-186.75000000000011</v>
      </c>
      <c r="W455" s="37">
        <f t="shared" si="87"/>
        <v>0.12769846713568178</v>
      </c>
      <c r="X455" s="37">
        <f t="shared" si="88"/>
        <v>-0.58957938081074179</v>
      </c>
    </row>
    <row r="456" spans="5:24" x14ac:dyDescent="0.2">
      <c r="E456" s="28"/>
      <c r="F456" s="28">
        <f>+'CPT C9 &amp; Bearing Capacity'!I456</f>
        <v>9.07</v>
      </c>
      <c r="G456" s="29">
        <f>'CPT C9 &amp; Bearing Capacity'!H456</f>
        <v>1.9999999999999574E-2</v>
      </c>
      <c r="H456" s="29">
        <f t="shared" si="84"/>
        <v>8.6128</v>
      </c>
      <c r="I456" s="31">
        <f t="shared" si="85"/>
        <v>1.5973319878938739</v>
      </c>
      <c r="J456" s="31">
        <f t="shared" si="89"/>
        <v>1.5442606656959192</v>
      </c>
      <c r="K456" s="31">
        <f t="shared" si="90"/>
        <v>-5.304641256597116E-2</v>
      </c>
      <c r="L456" s="32">
        <f t="shared" si="91"/>
        <v>3.3778324074786904E-2</v>
      </c>
      <c r="M456" s="32">
        <f t="shared" si="92"/>
        <v>1.717103096132655E-2</v>
      </c>
      <c r="N456" s="33">
        <f t="shared" si="86"/>
        <v>5.4924257226047004</v>
      </c>
      <c r="O456" s="59">
        <f>+'CPT C9 &amp; Bearing Capacity'!N456</f>
        <v>246.5</v>
      </c>
      <c r="P456" s="59">
        <f>+'CPT C9 &amp; Bearing Capacity'!O456</f>
        <v>269.5</v>
      </c>
      <c r="Q456" s="35">
        <f>+'CPT C9 &amp; Bearing Capacity'!K456</f>
        <v>172.33</v>
      </c>
      <c r="R456" s="34">
        <f>+'CPT C9 &amp; Bearing Capacity'!L456</f>
        <v>44.125380000000007</v>
      </c>
      <c r="S456" s="35">
        <f>+'CPT C9 &amp; Bearing Capacity'!M456</f>
        <v>128.20462000000001</v>
      </c>
      <c r="T456" s="34">
        <f t="shared" si="93"/>
        <v>8.4485586479204642</v>
      </c>
      <c r="U456" s="36">
        <f t="shared" si="94"/>
        <v>2620.9137771308951</v>
      </c>
      <c r="V456" s="33">
        <f t="shared" si="95"/>
        <v>485.84999999999991</v>
      </c>
      <c r="W456" s="37">
        <f t="shared" si="87"/>
        <v>4.1912296165783236E-2</v>
      </c>
      <c r="X456" s="37">
        <f t="shared" si="88"/>
        <v>0.22609553247317421</v>
      </c>
    </row>
    <row r="457" spans="5:24" x14ac:dyDescent="0.2">
      <c r="E457" s="28"/>
      <c r="F457" s="28">
        <f>+'CPT C9 &amp; Bearing Capacity'!I457</f>
        <v>9.09</v>
      </c>
      <c r="G457" s="29">
        <f>'CPT C9 &amp; Bearing Capacity'!H457</f>
        <v>1.9999999999999574E-2</v>
      </c>
      <c r="H457" s="29">
        <f t="shared" si="84"/>
        <v>8.6327999999999996</v>
      </c>
      <c r="I457" s="31">
        <f t="shared" si="85"/>
        <v>1.5972705402766296</v>
      </c>
      <c r="J457" s="31">
        <f t="shared" si="89"/>
        <v>1.5443221133131635</v>
      </c>
      <c r="K457" s="31">
        <f t="shared" si="90"/>
        <v>-5.2923689961809919E-2</v>
      </c>
      <c r="L457" s="32">
        <f t="shared" si="91"/>
        <v>3.3700141488521601E-2</v>
      </c>
      <c r="M457" s="32">
        <f t="shared" si="92"/>
        <v>1.711681004421195E-2</v>
      </c>
      <c r="N457" s="33">
        <f t="shared" si="86"/>
        <v>5.4797130715296332</v>
      </c>
      <c r="O457" s="59">
        <f>+'CPT C9 &amp; Bearing Capacity'!N457</f>
        <v>407.5</v>
      </c>
      <c r="P457" s="59">
        <f>+'CPT C9 &amp; Bearing Capacity'!O457</f>
        <v>421.5</v>
      </c>
      <c r="Q457" s="35">
        <f>+'CPT C9 &amp; Bearing Capacity'!K457</f>
        <v>172.71</v>
      </c>
      <c r="R457" s="34">
        <f>+'CPT C9 &amp; Bearing Capacity'!L457</f>
        <v>44.321579999999997</v>
      </c>
      <c r="S457" s="35">
        <f>+'CPT C9 &amp; Bearing Capacity'!M457</f>
        <v>128.38842</v>
      </c>
      <c r="T457" s="34">
        <f t="shared" si="93"/>
        <v>10.858814727764035</v>
      </c>
      <c r="U457" s="36">
        <f t="shared" si="94"/>
        <v>4156.1049192422233</v>
      </c>
      <c r="V457" s="33">
        <f t="shared" si="95"/>
        <v>1243.95</v>
      </c>
      <c r="W457" s="37">
        <f t="shared" si="87"/>
        <v>2.6369464573231347E-2</v>
      </c>
      <c r="X457" s="37">
        <f t="shared" si="88"/>
        <v>8.8101821962772067E-2</v>
      </c>
    </row>
    <row r="458" spans="5:24" x14ac:dyDescent="0.2">
      <c r="E458" s="28"/>
      <c r="F458" s="28">
        <f>+'CPT C9 &amp; Bearing Capacity'!I458</f>
        <v>9.11</v>
      </c>
      <c r="G458" s="29">
        <f>'CPT C9 &amp; Bearing Capacity'!H458</f>
        <v>1.9999999999999574E-2</v>
      </c>
      <c r="H458" s="29">
        <f t="shared" si="84"/>
        <v>8.6527999999999992</v>
      </c>
      <c r="I458" s="31">
        <f t="shared" si="85"/>
        <v>1.5972093765196802</v>
      </c>
      <c r="J458" s="31">
        <f t="shared" si="89"/>
        <v>1.5443832770701129</v>
      </c>
      <c r="K458" s="31">
        <f t="shared" si="90"/>
        <v>-5.2801533486972106E-2</v>
      </c>
      <c r="L458" s="32">
        <f t="shared" si="91"/>
        <v>3.3622319817893077E-2</v>
      </c>
      <c r="M458" s="32">
        <f t="shared" si="92"/>
        <v>1.7062883163445175E-2</v>
      </c>
      <c r="N458" s="33">
        <f t="shared" si="86"/>
        <v>5.4670591060874809</v>
      </c>
      <c r="O458" s="59">
        <f>+'CPT C9 &amp; Bearing Capacity'!N458</f>
        <v>398</v>
      </c>
      <c r="P458" s="59">
        <f>+'CPT C9 &amp; Bearing Capacity'!O458</f>
        <v>419.4</v>
      </c>
      <c r="Q458" s="35">
        <f>+'CPT C9 &amp; Bearing Capacity'!K458</f>
        <v>173.08999999999997</v>
      </c>
      <c r="R458" s="34">
        <f>+'CPT C9 &amp; Bearing Capacity'!L458</f>
        <v>44.517779999999995</v>
      </c>
      <c r="S458" s="35">
        <f>+'CPT C9 &amp; Bearing Capacity'!M458</f>
        <v>128.57221999999999</v>
      </c>
      <c r="T458" s="34">
        <f t="shared" si="93"/>
        <v>10.727655801920109</v>
      </c>
      <c r="U458" s="36">
        <f t="shared" si="94"/>
        <v>4068.418809902204</v>
      </c>
      <c r="V458" s="33">
        <f t="shared" si="95"/>
        <v>1231.55</v>
      </c>
      <c r="W458" s="37">
        <f t="shared" si="87"/>
        <v>2.6875596449318258E-2</v>
      </c>
      <c r="X458" s="37">
        <f t="shared" si="88"/>
        <v>8.8783388511832484E-2</v>
      </c>
    </row>
    <row r="459" spans="5:24" x14ac:dyDescent="0.2">
      <c r="E459" s="28"/>
      <c r="F459" s="28">
        <f>+'CPT C9 &amp; Bearing Capacity'!I459</f>
        <v>9.129999999999999</v>
      </c>
      <c r="G459" s="29">
        <f>'CPT C9 &amp; Bearing Capacity'!H459</f>
        <v>2.000000000000135E-2</v>
      </c>
      <c r="H459" s="29">
        <f t="shared" si="84"/>
        <v>8.6727999999999987</v>
      </c>
      <c r="I459" s="31">
        <f t="shared" si="85"/>
        <v>1.597148494661053</v>
      </c>
      <c r="J459" s="31">
        <f t="shared" si="89"/>
        <v>1.5444441589287401</v>
      </c>
      <c r="K459" s="31">
        <f t="shared" si="90"/>
        <v>-5.2679939235802498E-2</v>
      </c>
      <c r="L459" s="32">
        <f t="shared" si="91"/>
        <v>3.354485657066212E-2</v>
      </c>
      <c r="M459" s="32">
        <f t="shared" si="92"/>
        <v>1.7009248063279747E-2</v>
      </c>
      <c r="N459" s="33">
        <f t="shared" si="86"/>
        <v>5.4544634210349665</v>
      </c>
      <c r="O459" s="59">
        <f>+'CPT C9 &amp; Bearing Capacity'!N459</f>
        <v>388.5</v>
      </c>
      <c r="P459" s="59">
        <f>+'CPT C9 &amp; Bearing Capacity'!O459</f>
        <v>418.3</v>
      </c>
      <c r="Q459" s="35">
        <f>+'CPT C9 &amp; Bearing Capacity'!K459</f>
        <v>173.46999999999997</v>
      </c>
      <c r="R459" s="34">
        <f>+'CPT C9 &amp; Bearing Capacity'!L459</f>
        <v>44.713979999999992</v>
      </c>
      <c r="S459" s="35">
        <f>+'CPT C9 &amp; Bearing Capacity'!M459</f>
        <v>128.75601999999998</v>
      </c>
      <c r="T459" s="34">
        <f t="shared" si="93"/>
        <v>10.595066965250895</v>
      </c>
      <c r="U459" s="36">
        <f t="shared" si="94"/>
        <v>3980.4119453147614</v>
      </c>
      <c r="V459" s="33">
        <f t="shared" si="95"/>
        <v>1224.1500000000001</v>
      </c>
      <c r="W459" s="37">
        <f t="shared" si="87"/>
        <v>2.7406527243772547E-2</v>
      </c>
      <c r="X459" s="37">
        <f t="shared" si="88"/>
        <v>8.911429842805757E-2</v>
      </c>
    </row>
    <row r="460" spans="5:24" x14ac:dyDescent="0.2">
      <c r="E460" s="28"/>
      <c r="F460" s="28">
        <f>+'CPT C9 &amp; Bearing Capacity'!I460</f>
        <v>9.15</v>
      </c>
      <c r="G460" s="29">
        <f>'CPT C9 &amp; Bearing Capacity'!H460</f>
        <v>1.9999999999999574E-2</v>
      </c>
      <c r="H460" s="29">
        <f t="shared" si="84"/>
        <v>8.6928000000000001</v>
      </c>
      <c r="I460" s="31">
        <f t="shared" si="85"/>
        <v>1.5970878927568102</v>
      </c>
      <c r="J460" s="31">
        <f t="shared" si="89"/>
        <v>1.5445047608329829</v>
      </c>
      <c r="K460" s="31">
        <f t="shared" si="90"/>
        <v>-5.2558903338464649E-2</v>
      </c>
      <c r="L460" s="32">
        <f t="shared" si="91"/>
        <v>3.3467749277472238E-2</v>
      </c>
      <c r="M460" s="32">
        <f t="shared" si="92"/>
        <v>1.6955902510313425E-2</v>
      </c>
      <c r="N460" s="33">
        <f t="shared" si="86"/>
        <v>5.4419256148495894</v>
      </c>
      <c r="O460" s="59">
        <f>+'CPT C9 &amp; Bearing Capacity'!N460</f>
        <v>398</v>
      </c>
      <c r="P460" s="59">
        <f>+'CPT C9 &amp; Bearing Capacity'!O460</f>
        <v>435.8</v>
      </c>
      <c r="Q460" s="35">
        <f>+'CPT C9 &amp; Bearing Capacity'!K460</f>
        <v>173.85</v>
      </c>
      <c r="R460" s="34">
        <f>+'CPT C9 &amp; Bearing Capacity'!L460</f>
        <v>44.910180000000004</v>
      </c>
      <c r="S460" s="35">
        <f>+'CPT C9 &amp; Bearing Capacity'!M460</f>
        <v>128.93982</v>
      </c>
      <c r="T460" s="34">
        <f t="shared" si="93"/>
        <v>10.72000163175656</v>
      </c>
      <c r="U460" s="36">
        <f t="shared" si="94"/>
        <v>4068.9566205819478</v>
      </c>
      <c r="V460" s="33">
        <f t="shared" si="95"/>
        <v>1309.7500000000002</v>
      </c>
      <c r="W460" s="37">
        <f t="shared" si="87"/>
        <v>2.674850642212628E-2</v>
      </c>
      <c r="X460" s="37">
        <f t="shared" si="88"/>
        <v>8.3098692343568953E-2</v>
      </c>
    </row>
    <row r="461" spans="5:24" x14ac:dyDescent="0.2">
      <c r="E461" s="28"/>
      <c r="F461" s="28">
        <f>+'CPT C9 &amp; Bearing Capacity'!I461</f>
        <v>9.17</v>
      </c>
      <c r="G461" s="29">
        <f>'CPT C9 &amp; Bearing Capacity'!H461</f>
        <v>1.9999999999999574E-2</v>
      </c>
      <c r="H461" s="29">
        <f t="shared" si="84"/>
        <v>8.7127999999999997</v>
      </c>
      <c r="I461" s="31">
        <f t="shared" si="85"/>
        <v>1.5970275688808429</v>
      </c>
      <c r="J461" s="31">
        <f t="shared" si="89"/>
        <v>1.5445650847089503</v>
      </c>
      <c r="K461" s="31">
        <f t="shared" si="90"/>
        <v>-5.243842196053141E-2</v>
      </c>
      <c r="L461" s="32">
        <f t="shared" si="91"/>
        <v>3.3390995491588395E-2</v>
      </c>
      <c r="M461" s="32">
        <f t="shared" si="92"/>
        <v>1.6902844293213315E-2</v>
      </c>
      <c r="N461" s="33">
        <f t="shared" si="86"/>
        <v>5.4294452896871466</v>
      </c>
      <c r="O461" s="59">
        <f>+'CPT C9 &amp; Bearing Capacity'!N461</f>
        <v>426.5</v>
      </c>
      <c r="P461" s="59">
        <f>+'CPT C9 &amp; Bearing Capacity'!O461</f>
        <v>477.9</v>
      </c>
      <c r="Q461" s="35">
        <f>+'CPT C9 &amp; Bearing Capacity'!K461</f>
        <v>174.23</v>
      </c>
      <c r="R461" s="34">
        <f>+'CPT C9 &amp; Bearing Capacity'!L461</f>
        <v>45.106380000000001</v>
      </c>
      <c r="S461" s="35">
        <f>+'CPT C9 &amp; Bearing Capacity'!M461</f>
        <v>129.12361999999999</v>
      </c>
      <c r="T461" s="34">
        <f t="shared" si="93"/>
        <v>11.093234019072531</v>
      </c>
      <c r="U461" s="36">
        <f t="shared" si="94"/>
        <v>4332.3125457265942</v>
      </c>
      <c r="V461" s="33">
        <f t="shared" si="95"/>
        <v>1518.35</v>
      </c>
      <c r="W461" s="37">
        <f t="shared" si="87"/>
        <v>2.5064882703546638E-2</v>
      </c>
      <c r="X461" s="37">
        <f t="shared" si="88"/>
        <v>7.1517703950828612E-2</v>
      </c>
    </row>
    <row r="462" spans="5:24" x14ac:dyDescent="0.2">
      <c r="E462" s="28"/>
      <c r="F462" s="28">
        <f>+'CPT C9 &amp; Bearing Capacity'!I462</f>
        <v>9.19</v>
      </c>
      <c r="G462" s="29">
        <f>'CPT C9 &amp; Bearing Capacity'!H462</f>
        <v>1.9999999999999574E-2</v>
      </c>
      <c r="H462" s="29">
        <f t="shared" si="84"/>
        <v>8.7327999999999992</v>
      </c>
      <c r="I462" s="31">
        <f t="shared" si="85"/>
        <v>1.5969675211246666</v>
      </c>
      <c r="J462" s="31">
        <f t="shared" si="89"/>
        <v>1.5446251324651266</v>
      </c>
      <c r="K462" s="31">
        <f t="shared" si="90"/>
        <v>-5.2318491302581038E-2</v>
      </c>
      <c r="L462" s="32">
        <f t="shared" si="91"/>
        <v>3.3314592788638124E-2</v>
      </c>
      <c r="M462" s="32">
        <f t="shared" si="92"/>
        <v>1.6850071222455298E-2</v>
      </c>
      <c r="N462" s="33">
        <f t="shared" si="86"/>
        <v>5.4170220513396341</v>
      </c>
      <c r="O462" s="59">
        <f>+'CPT C9 &amp; Bearing Capacity'!N462</f>
        <v>445.5</v>
      </c>
      <c r="P462" s="59">
        <f>+'CPT C9 &amp; Bearing Capacity'!O462</f>
        <v>507.70000000000005</v>
      </c>
      <c r="Q462" s="35">
        <f>+'CPT C9 &amp; Bearing Capacity'!K462</f>
        <v>174.60999999999999</v>
      </c>
      <c r="R462" s="34">
        <f>+'CPT C9 &amp; Bearing Capacity'!L462</f>
        <v>45.302579999999999</v>
      </c>
      <c r="S462" s="35">
        <f>+'CPT C9 &amp; Bearing Capacity'!M462</f>
        <v>129.30741999999998</v>
      </c>
      <c r="T462" s="34">
        <f t="shared" si="93"/>
        <v>11.333605009972668</v>
      </c>
      <c r="U462" s="36">
        <f t="shared" si="94"/>
        <v>4506.5653252737138</v>
      </c>
      <c r="V462" s="33">
        <f t="shared" si="95"/>
        <v>1665.4500000000003</v>
      </c>
      <c r="W462" s="37">
        <f t="shared" si="87"/>
        <v>2.4040579289774332E-2</v>
      </c>
      <c r="X462" s="37">
        <f t="shared" si="88"/>
        <v>6.5051752395322807E-2</v>
      </c>
    </row>
    <row r="463" spans="5:24" x14ac:dyDescent="0.2">
      <c r="E463" s="28"/>
      <c r="F463" s="28">
        <f>+'CPT C9 &amp; Bearing Capacity'!I463</f>
        <v>9.2100000000000009</v>
      </c>
      <c r="G463" s="29">
        <f>'CPT C9 &amp; Bearing Capacity'!H463</f>
        <v>2.000000000000135E-2</v>
      </c>
      <c r="H463" s="29">
        <f t="shared" si="84"/>
        <v>8.7528000000000006</v>
      </c>
      <c r="I463" s="31">
        <f t="shared" si="85"/>
        <v>1.5969077475972202</v>
      </c>
      <c r="J463" s="31">
        <f t="shared" si="89"/>
        <v>1.5446849059925729</v>
      </c>
      <c r="K463" s="31">
        <f t="shared" si="90"/>
        <v>-5.2199107599799136E-2</v>
      </c>
      <c r="L463" s="32">
        <f t="shared" si="91"/>
        <v>3.3238538766356913E-2</v>
      </c>
      <c r="M463" s="32">
        <f t="shared" si="92"/>
        <v>1.679758113005525E-2</v>
      </c>
      <c r="N463" s="33">
        <f t="shared" si="86"/>
        <v>5.404655509193848</v>
      </c>
      <c r="O463" s="59">
        <f>+'CPT C9 &amp; Bearing Capacity'!N463</f>
        <v>483</v>
      </c>
      <c r="P463" s="59">
        <f>+'CPT C9 &amp; Bearing Capacity'!O463</f>
        <v>546.6</v>
      </c>
      <c r="Q463" s="35">
        <f>+'CPT C9 &amp; Bearing Capacity'!K463</f>
        <v>174.99</v>
      </c>
      <c r="R463" s="34">
        <f>+'CPT C9 &amp; Bearing Capacity'!L463</f>
        <v>45.498780000000011</v>
      </c>
      <c r="S463" s="35">
        <f>+'CPT C9 &amp; Bearing Capacity'!M463</f>
        <v>129.49122</v>
      </c>
      <c r="T463" s="34">
        <f t="shared" si="93"/>
        <v>11.796782303127152</v>
      </c>
      <c r="U463" s="36">
        <f t="shared" si="94"/>
        <v>4846.980399242434</v>
      </c>
      <c r="V463" s="33">
        <f t="shared" si="95"/>
        <v>1858.0500000000002</v>
      </c>
      <c r="W463" s="37">
        <f t="shared" si="87"/>
        <v>2.2301123850382982E-2</v>
      </c>
      <c r="X463" s="37">
        <f t="shared" si="88"/>
        <v>5.8175565880296147E-2</v>
      </c>
    </row>
    <row r="464" spans="5:24" x14ac:dyDescent="0.2">
      <c r="E464" s="28"/>
      <c r="F464" s="28">
        <f>+'CPT C9 &amp; Bearing Capacity'!I464</f>
        <v>9.23</v>
      </c>
      <c r="G464" s="29">
        <f>'CPT C9 &amp; Bearing Capacity'!H464</f>
        <v>1.9999999999999574E-2</v>
      </c>
      <c r="H464" s="29">
        <f t="shared" si="84"/>
        <v>8.7728000000000002</v>
      </c>
      <c r="I464" s="31">
        <f t="shared" si="85"/>
        <v>1.5968482464246685</v>
      </c>
      <c r="J464" s="31">
        <f t="shared" si="89"/>
        <v>1.5447444071651246</v>
      </c>
      <c r="K464" s="31">
        <f t="shared" si="90"/>
        <v>-5.208026712158563E-2</v>
      </c>
      <c r="L464" s="32">
        <f t="shared" si="91"/>
        <v>3.3162831044337274E-2</v>
      </c>
      <c r="M464" s="32">
        <f t="shared" si="92"/>
        <v>1.674537186931313E-2</v>
      </c>
      <c r="N464" s="33">
        <f t="shared" si="86"/>
        <v>5.3923452761905812</v>
      </c>
      <c r="O464" s="59">
        <f>+'CPT C9 &amp; Bearing Capacity'!N464</f>
        <v>558.5</v>
      </c>
      <c r="P464" s="59">
        <f>+'CPT C9 &amp; Bearing Capacity'!O464</f>
        <v>618.5</v>
      </c>
      <c r="Q464" s="35">
        <f>+'CPT C9 &amp; Bearing Capacity'!K464</f>
        <v>175.37</v>
      </c>
      <c r="R464" s="34">
        <f>+'CPT C9 &amp; Bearing Capacity'!L464</f>
        <v>45.694980000000008</v>
      </c>
      <c r="S464" s="35">
        <f>+'CPT C9 &amp; Bearing Capacity'!M464</f>
        <v>129.67501999999999</v>
      </c>
      <c r="T464" s="34">
        <f t="shared" si="93"/>
        <v>12.680827305889578</v>
      </c>
      <c r="U464" s="36">
        <f t="shared" si="94"/>
        <v>5519.7190457262977</v>
      </c>
      <c r="V464" s="33">
        <f t="shared" si="95"/>
        <v>2215.65</v>
      </c>
      <c r="W464" s="37">
        <f t="shared" si="87"/>
        <v>1.9538477344659595E-2</v>
      </c>
      <c r="X464" s="37">
        <f t="shared" si="88"/>
        <v>4.86750639874571E-2</v>
      </c>
    </row>
    <row r="465" spans="5:24" x14ac:dyDescent="0.2">
      <c r="E465" s="28"/>
      <c r="F465" s="28">
        <f>+'CPT C9 &amp; Bearing Capacity'!I465</f>
        <v>9.25</v>
      </c>
      <c r="G465" s="29">
        <f>'CPT C9 &amp; Bearing Capacity'!H465</f>
        <v>1.9999999999999574E-2</v>
      </c>
      <c r="H465" s="29">
        <f t="shared" si="84"/>
        <v>8.7927999999999997</v>
      </c>
      <c r="I465" s="31">
        <f t="shared" si="85"/>
        <v>1.5967890157502047</v>
      </c>
      <c r="J465" s="31">
        <f t="shared" si="89"/>
        <v>1.5448036378395884</v>
      </c>
      <c r="K465" s="31">
        <f t="shared" si="90"/>
        <v>-5.1961966171167245E-2</v>
      </c>
      <c r="L465" s="32">
        <f t="shared" si="91"/>
        <v>3.3087467263779848E-2</v>
      </c>
      <c r="M465" s="32">
        <f t="shared" si="92"/>
        <v>1.6693441314554414E-2</v>
      </c>
      <c r="N465" s="33">
        <f t="shared" si="86"/>
        <v>5.3800909687841543</v>
      </c>
      <c r="O465" s="59">
        <f>+'CPT C9 &amp; Bearing Capacity'!N465</f>
        <v>653.5</v>
      </c>
      <c r="P465" s="59">
        <f>+'CPT C9 &amp; Bearing Capacity'!O465</f>
        <v>705.3</v>
      </c>
      <c r="Q465" s="35">
        <f>+'CPT C9 &amp; Bearing Capacity'!K465</f>
        <v>175.75</v>
      </c>
      <c r="R465" s="34">
        <f>+'CPT C9 &amp; Bearing Capacity'!L465</f>
        <v>45.891179999999999</v>
      </c>
      <c r="S465" s="35">
        <f>+'CPT C9 &amp; Bearing Capacity'!M465</f>
        <v>129.85882000000001</v>
      </c>
      <c r="T465" s="34">
        <f t="shared" si="93"/>
        <v>13.712132880639835</v>
      </c>
      <c r="U465" s="36">
        <f t="shared" si="94"/>
        <v>6344.6050902798434</v>
      </c>
      <c r="V465" s="33">
        <f t="shared" si="95"/>
        <v>2647.75</v>
      </c>
      <c r="W465" s="37">
        <f t="shared" si="87"/>
        <v>1.6959577128059639E-2</v>
      </c>
      <c r="X465" s="37">
        <f t="shared" si="88"/>
        <v>4.0638964923304995E-2</v>
      </c>
    </row>
    <row r="466" spans="5:24" x14ac:dyDescent="0.2">
      <c r="E466" s="28"/>
      <c r="F466" s="28">
        <f>+'CPT C9 &amp; Bearing Capacity'!I466</f>
        <v>9.27</v>
      </c>
      <c r="G466" s="29">
        <f>'CPT C9 &amp; Bearing Capacity'!H466</f>
        <v>1.9999999999999574E-2</v>
      </c>
      <c r="H466" s="29">
        <f t="shared" si="84"/>
        <v>8.8127999999999993</v>
      </c>
      <c r="I466" s="31">
        <f t="shared" si="85"/>
        <v>1.5967300537338593</v>
      </c>
      <c r="J466" s="31">
        <f t="shared" si="89"/>
        <v>1.5448625998559338</v>
      </c>
      <c r="K466" s="31">
        <f t="shared" si="90"/>
        <v>-5.1844201085215334E-2</v>
      </c>
      <c r="L466" s="32">
        <f t="shared" si="91"/>
        <v>3.3012445087249959E-2</v>
      </c>
      <c r="M466" s="32">
        <f t="shared" si="92"/>
        <v>1.6641787360880067E-2</v>
      </c>
      <c r="N466" s="33">
        <f t="shared" si="86"/>
        <v>5.3678922069028294</v>
      </c>
      <c r="O466" s="59">
        <f>+'CPT C9 &amp; Bearing Capacity'!N466</f>
        <v>606</v>
      </c>
      <c r="P466" s="59">
        <f>+'CPT C9 &amp; Bearing Capacity'!O466</f>
        <v>651.20000000000005</v>
      </c>
      <c r="Q466" s="35">
        <f>+'CPT C9 &amp; Bearing Capacity'!K466</f>
        <v>176.13</v>
      </c>
      <c r="R466" s="34">
        <f>+'CPT C9 &amp; Bearing Capacity'!L466</f>
        <v>46.087379999999996</v>
      </c>
      <c r="S466" s="35">
        <f>+'CPT C9 &amp; Bearing Capacity'!M466</f>
        <v>130.04262</v>
      </c>
      <c r="T466" s="34">
        <f t="shared" si="93"/>
        <v>13.199727474422524</v>
      </c>
      <c r="U466" s="36">
        <f t="shared" si="94"/>
        <v>5935.7372471679209</v>
      </c>
      <c r="V466" s="33">
        <f t="shared" si="95"/>
        <v>2375.3500000000004</v>
      </c>
      <c r="W466" s="37">
        <f t="shared" si="87"/>
        <v>1.8086690779528226E-2</v>
      </c>
      <c r="X466" s="37">
        <f t="shared" si="88"/>
        <v>4.5196642237166858E-2</v>
      </c>
    </row>
    <row r="467" spans="5:24" x14ac:dyDescent="0.2">
      <c r="E467" s="28"/>
      <c r="F467" s="28">
        <f>+'CPT C9 &amp; Bearing Capacity'!I467</f>
        <v>9.2899999999999991</v>
      </c>
      <c r="G467" s="29">
        <f>'CPT C9 &amp; Bearing Capacity'!H467</f>
        <v>2.000000000000135E-2</v>
      </c>
      <c r="H467" s="29">
        <f t="shared" si="84"/>
        <v>8.8327999999999989</v>
      </c>
      <c r="I467" s="31">
        <f t="shared" si="85"/>
        <v>1.5966713585523089</v>
      </c>
      <c r="J467" s="31">
        <f t="shared" si="89"/>
        <v>1.5449212950374842</v>
      </c>
      <c r="K467" s="31">
        <f t="shared" si="90"/>
        <v>-5.1726968233468687E-2</v>
      </c>
      <c r="L467" s="32">
        <f t="shared" si="91"/>
        <v>3.2937762198435763E-2</v>
      </c>
      <c r="M467" s="32">
        <f t="shared" si="92"/>
        <v>1.6590407923918304E-2</v>
      </c>
      <c r="N467" s="33">
        <f t="shared" si="86"/>
        <v>5.3557486139094843</v>
      </c>
      <c r="O467" s="59">
        <f>+'CPT C9 &amp; Bearing Capacity'!N467</f>
        <v>492.5</v>
      </c>
      <c r="P467" s="59">
        <f>+'CPT C9 &amp; Bearing Capacity'!O467</f>
        <v>536.5</v>
      </c>
      <c r="Q467" s="35">
        <f>+'CPT C9 &amp; Bearing Capacity'!K467</f>
        <v>176.51</v>
      </c>
      <c r="R467" s="34">
        <f>+'CPT C9 &amp; Bearing Capacity'!L467</f>
        <v>46.283579999999994</v>
      </c>
      <c r="S467" s="35">
        <f>+'CPT C9 &amp; Bearing Capacity'!M467</f>
        <v>130.22641999999999</v>
      </c>
      <c r="T467" s="34">
        <f t="shared" si="93"/>
        <v>11.895382796709859</v>
      </c>
      <c r="U467" s="36">
        <f t="shared" si="94"/>
        <v>4933.9059174737577</v>
      </c>
      <c r="V467" s="33">
        <f t="shared" si="95"/>
        <v>1799.95</v>
      </c>
      <c r="W467" s="37">
        <f t="shared" si="87"/>
        <v>2.1709974626561497E-2</v>
      </c>
      <c r="X467" s="37">
        <f t="shared" si="88"/>
        <v>5.9509970987081259E-2</v>
      </c>
    </row>
    <row r="468" spans="5:24" x14ac:dyDescent="0.2">
      <c r="E468" s="28"/>
      <c r="F468" s="28">
        <f>+'CPT C9 &amp; Bearing Capacity'!I468</f>
        <v>9.31</v>
      </c>
      <c r="G468" s="29">
        <f>'CPT C9 &amp; Bearing Capacity'!H468</f>
        <v>1.9999999999999574E-2</v>
      </c>
      <c r="H468" s="29">
        <f t="shared" si="84"/>
        <v>8.8528000000000002</v>
      </c>
      <c r="I468" s="31">
        <f t="shared" si="85"/>
        <v>1.5966129283986883</v>
      </c>
      <c r="J468" s="31">
        <f t="shared" si="89"/>
        <v>1.5449797251911048</v>
      </c>
      <c r="K468" s="31">
        <f t="shared" si="90"/>
        <v>-5.1610264018361517E-2</v>
      </c>
      <c r="L468" s="32">
        <f t="shared" si="91"/>
        <v>3.2863416301910475E-2</v>
      </c>
      <c r="M468" s="32">
        <f t="shared" si="92"/>
        <v>1.6539300939577006E-2</v>
      </c>
      <c r="N468" s="33">
        <f t="shared" si="86"/>
        <v>5.3436598165629521</v>
      </c>
      <c r="O468" s="59">
        <f>+'CPT C9 &amp; Bearing Capacity'!N468</f>
        <v>445.5</v>
      </c>
      <c r="P468" s="59">
        <f>+'CPT C9 &amp; Bearing Capacity'!O468</f>
        <v>495.70000000000005</v>
      </c>
      <c r="Q468" s="35">
        <f>+'CPT C9 &amp; Bearing Capacity'!K468</f>
        <v>176.89000000000001</v>
      </c>
      <c r="R468" s="34">
        <f>+'CPT C9 &amp; Bearing Capacity'!L468</f>
        <v>46.479780000000005</v>
      </c>
      <c r="S468" s="35">
        <f>+'CPT C9 &amp; Bearing Capacity'!M468</f>
        <v>130.41022000000001</v>
      </c>
      <c r="T468" s="34">
        <f t="shared" si="93"/>
        <v>11.309568298200391</v>
      </c>
      <c r="U468" s="36">
        <f t="shared" si="94"/>
        <v>4508.4363857264016</v>
      </c>
      <c r="V468" s="33">
        <f t="shared" si="95"/>
        <v>1594.0500000000002</v>
      </c>
      <c r="W468" s="37">
        <f t="shared" si="87"/>
        <v>2.3705157883477001E-2</v>
      </c>
      <c r="X468" s="37">
        <f t="shared" si="88"/>
        <v>6.7045071566924977E-2</v>
      </c>
    </row>
    <row r="469" spans="5:24" x14ac:dyDescent="0.2">
      <c r="E469" s="28"/>
      <c r="F469" s="28">
        <f>+'CPT C9 &amp; Bearing Capacity'!I469</f>
        <v>9.33</v>
      </c>
      <c r="G469" s="29">
        <f>'CPT C9 &amp; Bearing Capacity'!H469</f>
        <v>1.9999999999999574E-2</v>
      </c>
      <c r="H469" s="29">
        <f t="shared" si="84"/>
        <v>8.8727999999999998</v>
      </c>
      <c r="I469" s="31">
        <f t="shared" si="85"/>
        <v>1.596554761482406</v>
      </c>
      <c r="J469" s="31">
        <f t="shared" si="89"/>
        <v>1.5450378921073871</v>
      </c>
      <c r="K469" s="31">
        <f t="shared" si="90"/>
        <v>-5.1494084874656544E-2</v>
      </c>
      <c r="L469" s="32">
        <f t="shared" si="91"/>
        <v>3.2789405122897887E-2</v>
      </c>
      <c r="M469" s="32">
        <f t="shared" si="92"/>
        <v>1.6488464363805022E-2</v>
      </c>
      <c r="N469" s="33">
        <f t="shared" si="86"/>
        <v>5.331625444979891</v>
      </c>
      <c r="O469" s="59">
        <f>+'CPT C9 &amp; Bearing Capacity'!N469</f>
        <v>398</v>
      </c>
      <c r="P469" s="59">
        <f>+'CPT C9 &amp; Bearing Capacity'!O469</f>
        <v>454.6</v>
      </c>
      <c r="Q469" s="35">
        <f>+'CPT C9 &amp; Bearing Capacity'!K469</f>
        <v>177.27</v>
      </c>
      <c r="R469" s="34">
        <f>+'CPT C9 &amp; Bearing Capacity'!L469</f>
        <v>46.675980000000003</v>
      </c>
      <c r="S469" s="35">
        <f>+'CPT C9 &amp; Bearing Capacity'!M469</f>
        <v>130.59402</v>
      </c>
      <c r="T469" s="34">
        <f t="shared" si="93"/>
        <v>10.685892323196271</v>
      </c>
      <c r="U469" s="36">
        <f t="shared" si="94"/>
        <v>4071.3541328818492</v>
      </c>
      <c r="V469" s="33">
        <f t="shared" si="95"/>
        <v>1386.65</v>
      </c>
      <c r="W469" s="37">
        <f t="shared" si="87"/>
        <v>2.6190919634916963E-2</v>
      </c>
      <c r="X469" s="37">
        <f t="shared" si="88"/>
        <v>7.6899368189229836E-2</v>
      </c>
    </row>
    <row r="470" spans="5:24" x14ac:dyDescent="0.2">
      <c r="E470" s="28"/>
      <c r="F470" s="28">
        <f>+'CPT C9 &amp; Bearing Capacity'!I470</f>
        <v>9.35</v>
      </c>
      <c r="G470" s="29">
        <f>'CPT C9 &amp; Bearing Capacity'!H470</f>
        <v>1.9999999999999574E-2</v>
      </c>
      <c r="H470" s="29">
        <f t="shared" si="84"/>
        <v>8.8927999999999994</v>
      </c>
      <c r="I470" s="31">
        <f t="shared" si="85"/>
        <v>1.5964968560289601</v>
      </c>
      <c r="J470" s="31">
        <f t="shared" si="89"/>
        <v>1.545095797560833</v>
      </c>
      <c r="K470" s="31">
        <f t="shared" si="90"/>
        <v>-5.1378427269082781E-2</v>
      </c>
      <c r="L470" s="32">
        <f t="shared" si="91"/>
        <v>3.2715726407039798E-2</v>
      </c>
      <c r="M470" s="32">
        <f t="shared" si="92"/>
        <v>1.6437896172352473E-2</v>
      </c>
      <c r="N470" s="33">
        <f t="shared" si="86"/>
        <v>5.3196451325969711</v>
      </c>
      <c r="O470" s="59">
        <f>+'CPT C9 &amp; Bearing Capacity'!N470</f>
        <v>369.5</v>
      </c>
      <c r="P470" s="59">
        <f>+'CPT C9 &amp; Bearing Capacity'!O470</f>
        <v>427.9</v>
      </c>
      <c r="Q470" s="35">
        <f>+'CPT C9 &amp; Bearing Capacity'!K470</f>
        <v>177.65</v>
      </c>
      <c r="R470" s="34">
        <f>+'CPT C9 &amp; Bearing Capacity'!L470</f>
        <v>46.87218</v>
      </c>
      <c r="S470" s="35">
        <f>+'CPT C9 &amp; Bearing Capacity'!M470</f>
        <v>130.77782000000002</v>
      </c>
      <c r="T470" s="34">
        <f t="shared" si="93"/>
        <v>10.29256879040979</v>
      </c>
      <c r="U470" s="36">
        <f t="shared" si="94"/>
        <v>3805.5740483438503</v>
      </c>
      <c r="V470" s="33">
        <f t="shared" si="95"/>
        <v>1251.2499999999998</v>
      </c>
      <c r="W470" s="37">
        <f t="shared" si="87"/>
        <v>2.7957123235649122E-2</v>
      </c>
      <c r="X470" s="37">
        <f t="shared" si="88"/>
        <v>8.5029292828721001E-2</v>
      </c>
    </row>
    <row r="471" spans="5:24" x14ac:dyDescent="0.2">
      <c r="E471" s="28"/>
      <c r="F471" s="28">
        <f>+'CPT C9 &amp; Bearing Capacity'!I471</f>
        <v>9.370000000000001</v>
      </c>
      <c r="G471" s="29">
        <f>'CPT C9 &amp; Bearing Capacity'!H471</f>
        <v>2.000000000000135E-2</v>
      </c>
      <c r="H471" s="29">
        <f t="shared" si="84"/>
        <v>8.9128000000000007</v>
      </c>
      <c r="I471" s="31">
        <f t="shared" si="85"/>
        <v>1.5964392102797595</v>
      </c>
      <c r="J471" s="31">
        <f t="shared" si="89"/>
        <v>1.5451534433100336</v>
      </c>
      <c r="K471" s="31">
        <f t="shared" si="90"/>
        <v>-5.1263287699978378E-2</v>
      </c>
      <c r="L471" s="32">
        <f t="shared" si="91"/>
        <v>3.264237792016892E-2</v>
      </c>
      <c r="M471" s="32">
        <f t="shared" si="92"/>
        <v>1.6387594360535385E-2</v>
      </c>
      <c r="N471" s="33">
        <f t="shared" si="86"/>
        <v>5.3077185161339466</v>
      </c>
      <c r="O471" s="59">
        <f>+'CPT C9 &amp; Bearing Capacity'!N471</f>
        <v>350.50000000000006</v>
      </c>
      <c r="P471" s="59">
        <f>+'CPT C9 &amp; Bearing Capacity'!O471</f>
        <v>410.9</v>
      </c>
      <c r="Q471" s="35">
        <f>+'CPT C9 &amp; Bearing Capacity'!K471</f>
        <v>178.03000000000003</v>
      </c>
      <c r="R471" s="34">
        <f>+'CPT C9 &amp; Bearing Capacity'!L471</f>
        <v>47.068380000000012</v>
      </c>
      <c r="S471" s="35">
        <f>+'CPT C9 &amp; Bearing Capacity'!M471</f>
        <v>130.96162000000001</v>
      </c>
      <c r="T471" s="34">
        <f t="shared" si="93"/>
        <v>10.02093123167019</v>
      </c>
      <c r="U471" s="36">
        <f t="shared" si="94"/>
        <v>3626.8620569885579</v>
      </c>
      <c r="V471" s="33">
        <f t="shared" si="95"/>
        <v>1164.3499999999997</v>
      </c>
      <c r="W471" s="37">
        <f t="shared" si="87"/>
        <v>2.9268929629716268E-2</v>
      </c>
      <c r="X471" s="37">
        <f t="shared" si="88"/>
        <v>9.1170498838567551E-2</v>
      </c>
    </row>
    <row r="472" spans="5:24" x14ac:dyDescent="0.2">
      <c r="E472" s="28"/>
      <c r="F472" s="28">
        <f>+'CPT C9 &amp; Bearing Capacity'!I472</f>
        <v>9.39</v>
      </c>
      <c r="G472" s="29">
        <f>'CPT C9 &amp; Bearing Capacity'!H472</f>
        <v>1.9999999999999574E-2</v>
      </c>
      <c r="H472" s="29">
        <f t="shared" si="84"/>
        <v>8.9328000000000003</v>
      </c>
      <c r="I472" s="31">
        <f t="shared" si="85"/>
        <v>1.5963818224919455</v>
      </c>
      <c r="J472" s="31">
        <f t="shared" si="89"/>
        <v>1.5452108310978476</v>
      </c>
      <c r="K472" s="31">
        <f t="shared" si="90"/>
        <v>-5.1148662696938199E-2</v>
      </c>
      <c r="L472" s="32">
        <f t="shared" si="91"/>
        <v>3.2569357448082523E-2</v>
      </c>
      <c r="M472" s="32">
        <f t="shared" si="92"/>
        <v>1.6337556943006759E-2</v>
      </c>
      <c r="N472" s="33">
        <f t="shared" si="86"/>
        <v>5.2958452355568495</v>
      </c>
      <c r="O472" s="59">
        <f>+'CPT C9 &amp; Bearing Capacity'!N472</f>
        <v>341</v>
      </c>
      <c r="P472" s="59">
        <f>+'CPT C9 &amp; Bearing Capacity'!O472</f>
        <v>403.8</v>
      </c>
      <c r="Q472" s="35">
        <f>+'CPT C9 &amp; Bearing Capacity'!K472</f>
        <v>178.41000000000003</v>
      </c>
      <c r="R472" s="34">
        <f>+'CPT C9 &amp; Bearing Capacity'!L472</f>
        <v>47.264580000000009</v>
      </c>
      <c r="S472" s="35">
        <f>+'CPT C9 &amp; Bearing Capacity'!M472</f>
        <v>131.14542</v>
      </c>
      <c r="T472" s="34">
        <f t="shared" si="93"/>
        <v>9.8807289940891767</v>
      </c>
      <c r="U472" s="36">
        <f t="shared" si="94"/>
        <v>3537.112813596204</v>
      </c>
      <c r="V472" s="33">
        <f t="shared" si="95"/>
        <v>1126.9499999999998</v>
      </c>
      <c r="W472" s="37">
        <f t="shared" si="87"/>
        <v>2.9944451956410281E-2</v>
      </c>
      <c r="X472" s="37">
        <f t="shared" si="88"/>
        <v>9.3985451627077291E-2</v>
      </c>
    </row>
    <row r="473" spans="5:24" x14ac:dyDescent="0.2">
      <c r="E473" s="28"/>
      <c r="F473" s="28">
        <f>+'CPT C9 &amp; Bearing Capacity'!I473</f>
        <v>9.41</v>
      </c>
      <c r="G473" s="29">
        <f>'CPT C9 &amp; Bearing Capacity'!H473</f>
        <v>1.9999999999999574E-2</v>
      </c>
      <c r="H473" s="29">
        <f t="shared" si="84"/>
        <v>8.9527999999999999</v>
      </c>
      <c r="I473" s="31">
        <f t="shared" si="85"/>
        <v>1.5963246909382152</v>
      </c>
      <c r="J473" s="31">
        <f t="shared" si="89"/>
        <v>1.545267962651578</v>
      </c>
      <c r="K473" s="31">
        <f t="shared" si="90"/>
        <v>-5.1034548820466021E-2</v>
      </c>
      <c r="L473" s="32">
        <f t="shared" si="91"/>
        <v>3.249666279631986E-2</v>
      </c>
      <c r="M473" s="32">
        <f t="shared" si="92"/>
        <v>1.6287781953524538E-2</v>
      </c>
      <c r="N473" s="33">
        <f t="shared" si="86"/>
        <v>5.2840249340417991</v>
      </c>
      <c r="O473" s="59">
        <f>+'CPT C9 &amp; Bearing Capacity'!N473</f>
        <v>341</v>
      </c>
      <c r="P473" s="59">
        <f>+'CPT C9 &amp; Bearing Capacity'!O473</f>
        <v>405.20000000000005</v>
      </c>
      <c r="Q473" s="35">
        <f>+'CPT C9 &amp; Bearing Capacity'!K473</f>
        <v>178.79</v>
      </c>
      <c r="R473" s="34">
        <f>+'CPT C9 &amp; Bearing Capacity'!L473</f>
        <v>47.46078</v>
      </c>
      <c r="S473" s="35">
        <f>+'CPT C9 &amp; Bearing Capacity'!M473</f>
        <v>131.32921999999999</v>
      </c>
      <c r="T473" s="34">
        <f t="shared" si="93"/>
        <v>9.8772700687009678</v>
      </c>
      <c r="U473" s="36">
        <f t="shared" si="94"/>
        <v>3537.3241041243568</v>
      </c>
      <c r="V473" s="33">
        <f t="shared" si="95"/>
        <v>1132.0500000000002</v>
      </c>
      <c r="W473" s="37">
        <f t="shared" si="87"/>
        <v>2.9875831439255211E-2</v>
      </c>
      <c r="X473" s="37">
        <f t="shared" si="88"/>
        <v>9.3353207615241129E-2</v>
      </c>
    </row>
    <row r="474" spans="5:24" x14ac:dyDescent="0.2">
      <c r="E474" s="28"/>
      <c r="F474" s="28">
        <f>+'CPT C9 &amp; Bearing Capacity'!I474</f>
        <v>9.43</v>
      </c>
      <c r="G474" s="29">
        <f>'CPT C9 &amp; Bearing Capacity'!H474</f>
        <v>1.9999999999999574E-2</v>
      </c>
      <c r="H474" s="29">
        <f t="shared" si="84"/>
        <v>8.9727999999999994</v>
      </c>
      <c r="I474" s="31">
        <f t="shared" si="85"/>
        <v>1.5962678139066502</v>
      </c>
      <c r="J474" s="31">
        <f t="shared" si="89"/>
        <v>1.5453248396831429</v>
      </c>
      <c r="K474" s="31">
        <f t="shared" si="90"/>
        <v>-5.0920942661631413E-2</v>
      </c>
      <c r="L474" s="32">
        <f t="shared" si="91"/>
        <v>3.2424291789943598E-2</v>
      </c>
      <c r="M474" s="32">
        <f t="shared" si="92"/>
        <v>1.6238267444730559E-2</v>
      </c>
      <c r="N474" s="33">
        <f t="shared" si="86"/>
        <v>5.2722572579394651</v>
      </c>
      <c r="O474" s="59">
        <f>+'CPT C9 &amp; Bearing Capacity'!N474</f>
        <v>341</v>
      </c>
      <c r="P474" s="59">
        <f>+'CPT C9 &amp; Bearing Capacity'!O474</f>
        <v>407.8</v>
      </c>
      <c r="Q474" s="35">
        <f>+'CPT C9 &amp; Bearing Capacity'!K474</f>
        <v>179.17</v>
      </c>
      <c r="R474" s="34">
        <f>+'CPT C9 &amp; Bearing Capacity'!L474</f>
        <v>47.656979999999997</v>
      </c>
      <c r="S474" s="35">
        <f>+'CPT C9 &amp; Bearing Capacity'!M474</f>
        <v>131.51301999999998</v>
      </c>
      <c r="T474" s="34">
        <f t="shared" si="93"/>
        <v>9.8738171891402775</v>
      </c>
      <c r="U474" s="36">
        <f t="shared" si="94"/>
        <v>3537.5350379279498</v>
      </c>
      <c r="V474" s="33">
        <f t="shared" si="95"/>
        <v>1143.1500000000001</v>
      </c>
      <c r="W474" s="37">
        <f t="shared" si="87"/>
        <v>2.9807519650900685E-2</v>
      </c>
      <c r="X474" s="37">
        <f t="shared" si="88"/>
        <v>9.2240865292207527E-2</v>
      </c>
    </row>
    <row r="475" spans="5:24" x14ac:dyDescent="0.2">
      <c r="E475" s="28"/>
      <c r="F475" s="28">
        <f>+'CPT C9 &amp; Bearing Capacity'!I475</f>
        <v>9.4499999999999993</v>
      </c>
      <c r="G475" s="29">
        <f>'CPT C9 &amp; Bearing Capacity'!H475</f>
        <v>2.000000000000135E-2</v>
      </c>
      <c r="H475" s="29">
        <f t="shared" si="84"/>
        <v>8.992799999999999</v>
      </c>
      <c r="I475" s="31">
        <f t="shared" si="85"/>
        <v>1.5962111897005449</v>
      </c>
      <c r="J475" s="31">
        <f t="shared" si="89"/>
        <v>1.5453814638892482</v>
      </c>
      <c r="K475" s="31">
        <f t="shared" si="90"/>
        <v>-5.0807840841731192E-2</v>
      </c>
      <c r="L475" s="32">
        <f t="shared" si="91"/>
        <v>3.2352242273322729E-2</v>
      </c>
      <c r="M475" s="32">
        <f t="shared" si="92"/>
        <v>1.6189011487924843E-2</v>
      </c>
      <c r="N475" s="33">
        <f t="shared" si="86"/>
        <v>5.2605418567397626</v>
      </c>
      <c r="O475" s="59">
        <f>+'CPT C9 &amp; Bearing Capacity'!N475</f>
        <v>331.5</v>
      </c>
      <c r="P475" s="59">
        <f>+'CPT C9 &amp; Bearing Capacity'!O475</f>
        <v>402.70000000000005</v>
      </c>
      <c r="Q475" s="35">
        <f>+'CPT C9 &amp; Bearing Capacity'!K475</f>
        <v>179.54999999999998</v>
      </c>
      <c r="R475" s="34">
        <f>+'CPT C9 &amp; Bearing Capacity'!L475</f>
        <v>47.853179999999995</v>
      </c>
      <c r="S475" s="35">
        <f>+'CPT C9 &amp; Bearing Capacity'!M475</f>
        <v>131.69682</v>
      </c>
      <c r="T475" s="34">
        <f t="shared" si="93"/>
        <v>9.7319086696092203</v>
      </c>
      <c r="U475" s="36">
        <f t="shared" si="94"/>
        <v>3447.4201658027305</v>
      </c>
      <c r="V475" s="33">
        <f t="shared" si="95"/>
        <v>1115.7500000000002</v>
      </c>
      <c r="W475" s="37">
        <f t="shared" si="87"/>
        <v>3.0518716046990475E-2</v>
      </c>
      <c r="X475" s="37">
        <f t="shared" si="88"/>
        <v>9.429606734017687E-2</v>
      </c>
    </row>
    <row r="476" spans="5:24" x14ac:dyDescent="0.2">
      <c r="E476" s="28"/>
      <c r="F476" s="28">
        <f>+'CPT C9 &amp; Bearing Capacity'!I476</f>
        <v>9.4700000000000006</v>
      </c>
      <c r="G476" s="29">
        <f>'CPT C9 &amp; Bearing Capacity'!H476</f>
        <v>1.9999999999999574E-2</v>
      </c>
      <c r="H476" s="29">
        <f t="shared" si="84"/>
        <v>9.0128000000000004</v>
      </c>
      <c r="I476" s="31">
        <f t="shared" si="85"/>
        <v>1.5961548166382371</v>
      </c>
      <c r="J476" s="31">
        <f t="shared" si="89"/>
        <v>1.545437836951556</v>
      </c>
      <c r="K476" s="31">
        <f t="shared" si="90"/>
        <v>-5.0695240011955411E-2</v>
      </c>
      <c r="L476" s="32">
        <f t="shared" si="91"/>
        <v>3.2280512109918565E-2</v>
      </c>
      <c r="M476" s="32">
        <f t="shared" si="92"/>
        <v>1.614001217284966E-2</v>
      </c>
      <c r="N476" s="33">
        <f t="shared" si="86"/>
        <v>5.2488783830370593</v>
      </c>
      <c r="O476" s="59">
        <f>+'CPT C9 &amp; Bearing Capacity'!N476</f>
        <v>322</v>
      </c>
      <c r="P476" s="59">
        <f>+'CPT C9 &amp; Bearing Capacity'!O476</f>
        <v>397.4</v>
      </c>
      <c r="Q476" s="35">
        <f>+'CPT C9 &amp; Bearing Capacity'!K476</f>
        <v>179.93</v>
      </c>
      <c r="R476" s="34">
        <f>+'CPT C9 &amp; Bearing Capacity'!L476</f>
        <v>48.049380000000006</v>
      </c>
      <c r="S476" s="35">
        <f>+'CPT C9 &amp; Bearing Capacity'!M476</f>
        <v>131.88061999999999</v>
      </c>
      <c r="T476" s="34">
        <f t="shared" si="93"/>
        <v>9.588104773714953</v>
      </c>
      <c r="U476" s="36">
        <f t="shared" si="94"/>
        <v>3356.9516478414398</v>
      </c>
      <c r="V476" s="33">
        <f t="shared" si="95"/>
        <v>1087.3499999999999</v>
      </c>
      <c r="W476" s="37">
        <f t="shared" si="87"/>
        <v>3.1271694880753133E-2</v>
      </c>
      <c r="X476" s="37">
        <f t="shared" si="88"/>
        <v>9.654441317031219E-2</v>
      </c>
    </row>
    <row r="477" spans="5:24" x14ac:dyDescent="0.2">
      <c r="E477" s="28"/>
      <c r="F477" s="28">
        <f>+'CPT C9 &amp; Bearing Capacity'!I477</f>
        <v>9.49</v>
      </c>
      <c r="G477" s="29">
        <f>'CPT C9 &amp; Bearing Capacity'!H477</f>
        <v>1.9999999999999574E-2</v>
      </c>
      <c r="H477" s="29">
        <f t="shared" si="84"/>
        <v>9.0327999999999999</v>
      </c>
      <c r="I477" s="31">
        <f t="shared" si="85"/>
        <v>1.5960986930529433</v>
      </c>
      <c r="J477" s="31">
        <f t="shared" si="89"/>
        <v>1.5454939605368498</v>
      </c>
      <c r="K477" s="31">
        <f t="shared" si="90"/>
        <v>-5.058313685305757E-2</v>
      </c>
      <c r="L477" s="32">
        <f t="shared" si="91"/>
        <v>3.2209099182074735E-2</v>
      </c>
      <c r="M477" s="32">
        <f t="shared" si="92"/>
        <v>1.6091267607470927E-2</v>
      </c>
      <c r="N477" s="33">
        <f t="shared" si="86"/>
        <v>5.2372664924960262</v>
      </c>
      <c r="O477" s="59">
        <f>+'CPT C9 &amp; Bearing Capacity'!N477</f>
        <v>322</v>
      </c>
      <c r="P477" s="59">
        <f>+'CPT C9 &amp; Bearing Capacity'!O477</f>
        <v>400.6</v>
      </c>
      <c r="Q477" s="35">
        <f>+'CPT C9 &amp; Bearing Capacity'!K477</f>
        <v>180.31</v>
      </c>
      <c r="R477" s="34">
        <f>+'CPT C9 &amp; Bearing Capacity'!L477</f>
        <v>48.245580000000004</v>
      </c>
      <c r="S477" s="35">
        <f>+'CPT C9 &amp; Bearing Capacity'!M477</f>
        <v>132.06441999999998</v>
      </c>
      <c r="T477" s="34">
        <f t="shared" si="93"/>
        <v>9.5847669819130203</v>
      </c>
      <c r="U477" s="36">
        <f t="shared" si="94"/>
        <v>3357.1451535575084</v>
      </c>
      <c r="V477" s="33">
        <f t="shared" si="95"/>
        <v>1101.45</v>
      </c>
      <c r="W477" s="37">
        <f t="shared" si="87"/>
        <v>3.1200715208551975E-2</v>
      </c>
      <c r="X477" s="37">
        <f t="shared" si="88"/>
        <v>9.5097671115273757E-2</v>
      </c>
    </row>
    <row r="478" spans="5:24" x14ac:dyDescent="0.2">
      <c r="E478" s="28"/>
      <c r="F478" s="28">
        <f>+'CPT C9 &amp; Bearing Capacity'!I478</f>
        <v>9.51</v>
      </c>
      <c r="G478" s="29">
        <f>'CPT C9 &amp; Bearing Capacity'!H478</f>
        <v>1.9999999999999574E-2</v>
      </c>
      <c r="H478" s="29">
        <f t="shared" si="84"/>
        <v>9.0527999999999995</v>
      </c>
      <c r="I478" s="31">
        <f t="shared" si="85"/>
        <v>1.5960428172925936</v>
      </c>
      <c r="J478" s="31">
        <f t="shared" si="89"/>
        <v>1.5455498362971996</v>
      </c>
      <c r="K478" s="31">
        <f t="shared" si="90"/>
        <v>-5.0471528075029408E-2</v>
      </c>
      <c r="L478" s="32">
        <f t="shared" si="91"/>
        <v>3.2138001390808781E-2</v>
      </c>
      <c r="M478" s="32">
        <f t="shared" si="92"/>
        <v>1.6042775917768037E-2</v>
      </c>
      <c r="N478" s="33">
        <f t="shared" si="86"/>
        <v>5.2257058438177522</v>
      </c>
      <c r="O478" s="59">
        <f>+'CPT C9 &amp; Bearing Capacity'!N478</f>
        <v>331.5</v>
      </c>
      <c r="P478" s="59">
        <f>+'CPT C9 &amp; Bearing Capacity'!O478</f>
        <v>411.9</v>
      </c>
      <c r="Q478" s="35">
        <f>+'CPT C9 &amp; Bearing Capacity'!K478</f>
        <v>180.69</v>
      </c>
      <c r="R478" s="34">
        <f>+'CPT C9 &amp; Bearing Capacity'!L478</f>
        <v>48.441780000000001</v>
      </c>
      <c r="S478" s="35">
        <f>+'CPT C9 &amp; Bearing Capacity'!M478</f>
        <v>132.24822</v>
      </c>
      <c r="T478" s="34">
        <f t="shared" si="93"/>
        <v>9.721748636607634</v>
      </c>
      <c r="U478" s="36">
        <f t="shared" si="94"/>
        <v>3448.0250947807722</v>
      </c>
      <c r="V478" s="33">
        <f t="shared" si="95"/>
        <v>1156.05</v>
      </c>
      <c r="W478" s="37">
        <f t="shared" si="87"/>
        <v>3.0311298207937751E-2</v>
      </c>
      <c r="X478" s="37">
        <f t="shared" si="88"/>
        <v>9.040622540232067E-2</v>
      </c>
    </row>
    <row r="479" spans="5:24" x14ac:dyDescent="0.2">
      <c r="E479" s="28"/>
      <c r="F479" s="28">
        <f>+'CPT C9 &amp; Bearing Capacity'!I479</f>
        <v>9.5299999999999994</v>
      </c>
      <c r="G479" s="29">
        <f>'CPT C9 &amp; Bearing Capacity'!H479</f>
        <v>1.9999999999999574E-2</v>
      </c>
      <c r="H479" s="29">
        <f t="shared" si="84"/>
        <v>9.0727999999999991</v>
      </c>
      <c r="I479" s="31">
        <f t="shared" si="85"/>
        <v>1.5959871877196692</v>
      </c>
      <c r="J479" s="31">
        <f t="shared" si="89"/>
        <v>1.5456054658701239</v>
      </c>
      <c r="K479" s="31">
        <f t="shared" si="90"/>
        <v>-5.0360410416779834E-2</v>
      </c>
      <c r="L479" s="32">
        <f t="shared" si="91"/>
        <v>3.2067216655606329E-2</v>
      </c>
      <c r="M479" s="32">
        <f t="shared" si="92"/>
        <v>1.5994535247523589E-2</v>
      </c>
      <c r="N479" s="33">
        <f t="shared" si="86"/>
        <v>5.2141960987062737</v>
      </c>
      <c r="O479" s="59">
        <f>+'CPT C9 &amp; Bearing Capacity'!N479</f>
        <v>341</v>
      </c>
      <c r="P479" s="59">
        <f>+'CPT C9 &amp; Bearing Capacity'!O479</f>
        <v>422.20000000000005</v>
      </c>
      <c r="Q479" s="35">
        <f>+'CPT C9 &amp; Bearing Capacity'!K479</f>
        <v>181.07</v>
      </c>
      <c r="R479" s="34">
        <f>+'CPT C9 &amp; Bearing Capacity'!L479</f>
        <v>48.637979999999999</v>
      </c>
      <c r="S479" s="35">
        <f>+'CPT C9 &amp; Bearing Capacity'!M479</f>
        <v>132.43201999999999</v>
      </c>
      <c r="T479" s="34">
        <f t="shared" si="93"/>
        <v>9.8566428169318119</v>
      </c>
      <c r="U479" s="36">
        <f t="shared" si="94"/>
        <v>3538.5843942382362</v>
      </c>
      <c r="V479" s="33">
        <f t="shared" si="95"/>
        <v>1205.6500000000003</v>
      </c>
      <c r="W479" s="37">
        <f t="shared" si="87"/>
        <v>2.9470519946881987E-2</v>
      </c>
      <c r="X479" s="37">
        <f t="shared" si="88"/>
        <v>8.6496016235328016E-2</v>
      </c>
    </row>
    <row r="480" spans="5:24" x14ac:dyDescent="0.2">
      <c r="E480" s="28"/>
      <c r="F480" s="28">
        <f>+'CPT C9 &amp; Bearing Capacity'!I480</f>
        <v>9.5500000000000007</v>
      </c>
      <c r="G480" s="29">
        <f>'CPT C9 &amp; Bearing Capacity'!H480</f>
        <v>2.000000000000135E-2</v>
      </c>
      <c r="H480" s="29">
        <f t="shared" si="84"/>
        <v>9.0928000000000004</v>
      </c>
      <c r="I480" s="31">
        <f t="shared" si="85"/>
        <v>1.5959318027110438</v>
      </c>
      <c r="J480" s="31">
        <f t="shared" si="89"/>
        <v>1.5456608508787493</v>
      </c>
      <c r="K480" s="31">
        <f t="shared" si="90"/>
        <v>-5.0249780645818171E-2</v>
      </c>
      <c r="L480" s="32">
        <f t="shared" si="91"/>
        <v>3.1996742914219341E-2</v>
      </c>
      <c r="M480" s="32">
        <f t="shared" si="92"/>
        <v>1.5946543758113441E-2</v>
      </c>
      <c r="N480" s="33">
        <f t="shared" si="86"/>
        <v>5.2027369218357729</v>
      </c>
      <c r="O480" s="59">
        <f>+'CPT C9 &amp; Bearing Capacity'!N480</f>
        <v>341</v>
      </c>
      <c r="P480" s="59">
        <f>+'CPT C9 &amp; Bearing Capacity'!O480</f>
        <v>423.4</v>
      </c>
      <c r="Q480" s="35">
        <f>+'CPT C9 &amp; Bearing Capacity'!K480</f>
        <v>181.45000000000002</v>
      </c>
      <c r="R480" s="34">
        <f>+'CPT C9 &amp; Bearing Capacity'!L480</f>
        <v>48.834180000000011</v>
      </c>
      <c r="S480" s="35">
        <f>+'CPT C9 &amp; Bearing Capacity'!M480</f>
        <v>132.61582000000001</v>
      </c>
      <c r="T480" s="34">
        <f t="shared" si="93"/>
        <v>9.8532258164393554</v>
      </c>
      <c r="U480" s="36">
        <f t="shared" si="94"/>
        <v>3538.7932105232803</v>
      </c>
      <c r="V480" s="33">
        <f t="shared" si="95"/>
        <v>1209.7499999999998</v>
      </c>
      <c r="W480" s="37">
        <f t="shared" si="87"/>
        <v>2.9404017767213908E-2</v>
      </c>
      <c r="X480" s="37">
        <f t="shared" si="88"/>
        <v>8.6013422968979125E-2</v>
      </c>
    </row>
    <row r="481" spans="5:24" x14ac:dyDescent="0.2">
      <c r="E481" s="28"/>
      <c r="F481" s="28">
        <f>+'CPT C9 &amp; Bearing Capacity'!I481</f>
        <v>9.57</v>
      </c>
      <c r="G481" s="29">
        <f>'CPT C9 &amp; Bearing Capacity'!H481</f>
        <v>1.9999999999999574E-2</v>
      </c>
      <c r="H481" s="29">
        <f t="shared" si="84"/>
        <v>9.1128</v>
      </c>
      <c r="I481" s="31">
        <f t="shared" si="85"/>
        <v>1.5958766606578254</v>
      </c>
      <c r="J481" s="31">
        <f t="shared" si="89"/>
        <v>1.5457159929319677</v>
      </c>
      <c r="K481" s="31">
        <f t="shared" si="90"/>
        <v>-5.0139635557941452E-2</v>
      </c>
      <c r="L481" s="32">
        <f t="shared" si="91"/>
        <v>3.1926578122465799E-2</v>
      </c>
      <c r="M481" s="32">
        <f t="shared" si="92"/>
        <v>1.5898799628305538E-2</v>
      </c>
      <c r="N481" s="33">
        <f t="shared" si="86"/>
        <v>5.1913279808180031</v>
      </c>
      <c r="O481" s="59">
        <f>+'CPT C9 &amp; Bearing Capacity'!N481</f>
        <v>341</v>
      </c>
      <c r="P481" s="59">
        <f>+'CPT C9 &amp; Bearing Capacity'!O481</f>
        <v>424.79999999999995</v>
      </c>
      <c r="Q481" s="35">
        <f>+'CPT C9 &amp; Bearing Capacity'!K481</f>
        <v>181.83</v>
      </c>
      <c r="R481" s="34">
        <f>+'CPT C9 &amp; Bearing Capacity'!L481</f>
        <v>49.030380000000008</v>
      </c>
      <c r="S481" s="35">
        <f>+'CPT C9 &amp; Bearing Capacity'!M481</f>
        <v>132.79962</v>
      </c>
      <c r="T481" s="34">
        <f t="shared" si="93"/>
        <v>9.8498147306004391</v>
      </c>
      <c r="U481" s="36">
        <f t="shared" si="94"/>
        <v>3539.0016776485213</v>
      </c>
      <c r="V481" s="33">
        <f t="shared" si="95"/>
        <v>1214.8499999999997</v>
      </c>
      <c r="W481" s="37">
        <f t="shared" si="87"/>
        <v>2.933781022826332E-2</v>
      </c>
      <c r="X481" s="37">
        <f t="shared" si="88"/>
        <v>8.546450970601957E-2</v>
      </c>
    </row>
    <row r="482" spans="5:24" x14ac:dyDescent="0.2">
      <c r="E482" s="28"/>
      <c r="F482" s="28">
        <f>+'CPT C9 &amp; Bearing Capacity'!I482</f>
        <v>9.59</v>
      </c>
      <c r="G482" s="29">
        <f>'CPT C9 &amp; Bearing Capacity'!H482</f>
        <v>1.9999999999999574E-2</v>
      </c>
      <c r="H482" s="29">
        <f t="shared" si="84"/>
        <v>9.1327999999999996</v>
      </c>
      <c r="I482" s="31">
        <f t="shared" si="85"/>
        <v>1.5958217599652003</v>
      </c>
      <c r="J482" s="31">
        <f t="shared" si="89"/>
        <v>1.5457708936245929</v>
      </c>
      <c r="K482" s="31">
        <f t="shared" si="90"/>
        <v>-5.002997197692588E-2</v>
      </c>
      <c r="L482" s="32">
        <f t="shared" si="91"/>
        <v>3.1856720254032377E-2</v>
      </c>
      <c r="M482" s="32">
        <f t="shared" si="92"/>
        <v>1.5851301054057965E-2</v>
      </c>
      <c r="N482" s="33">
        <f t="shared" si="86"/>
        <v>5.179968946170205</v>
      </c>
      <c r="O482" s="59">
        <f>+'CPT C9 &amp; Bearing Capacity'!N482</f>
        <v>341</v>
      </c>
      <c r="P482" s="59">
        <f>+'CPT C9 &amp; Bearing Capacity'!O482</f>
        <v>425.79999999999995</v>
      </c>
      <c r="Q482" s="35">
        <f>+'CPT C9 &amp; Bearing Capacity'!K482</f>
        <v>182.21</v>
      </c>
      <c r="R482" s="34">
        <f>+'CPT C9 &amp; Bearing Capacity'!L482</f>
        <v>49.226579999999998</v>
      </c>
      <c r="S482" s="35">
        <f>+'CPT C9 &amp; Bearing Capacity'!M482</f>
        <v>132.98342000000002</v>
      </c>
      <c r="T482" s="34">
        <f t="shared" si="93"/>
        <v>9.8464095410122088</v>
      </c>
      <c r="U482" s="36">
        <f t="shared" si="94"/>
        <v>3539.209796675585</v>
      </c>
      <c r="V482" s="33">
        <f t="shared" si="95"/>
        <v>1217.9499999999998</v>
      </c>
      <c r="W482" s="37">
        <f t="shared" si="87"/>
        <v>2.9271895387697509E-2</v>
      </c>
      <c r="X482" s="37">
        <f t="shared" si="88"/>
        <v>8.5060453157684554E-2</v>
      </c>
    </row>
    <row r="483" spans="5:24" x14ac:dyDescent="0.2">
      <c r="E483" s="28"/>
      <c r="F483" s="28">
        <f>+'CPT C9 &amp; Bearing Capacity'!I483</f>
        <v>9.61</v>
      </c>
      <c r="G483" s="29">
        <f>'CPT C9 &amp; Bearing Capacity'!H483</f>
        <v>1.9999999999999574E-2</v>
      </c>
      <c r="H483" s="29">
        <f t="shared" si="84"/>
        <v>9.1527999999999992</v>
      </c>
      <c r="I483" s="31">
        <f t="shared" si="85"/>
        <v>1.5957670990522796</v>
      </c>
      <c r="J483" s="31">
        <f t="shared" si="89"/>
        <v>1.5458255545375135</v>
      </c>
      <c r="K483" s="31">
        <f t="shared" si="90"/>
        <v>-4.9920786754222297E-2</v>
      </c>
      <c r="L483" s="32">
        <f t="shared" si="91"/>
        <v>3.1787167300279723E-2</v>
      </c>
      <c r="M483" s="32">
        <f t="shared" si="92"/>
        <v>1.5804046248320214E-2</v>
      </c>
      <c r="N483" s="33">
        <f t="shared" si="86"/>
        <v>5.1686594912834432</v>
      </c>
      <c r="O483" s="59">
        <f>+'CPT C9 &amp; Bearing Capacity'!N483</f>
        <v>341</v>
      </c>
      <c r="P483" s="59">
        <f>+'CPT C9 &amp; Bearing Capacity'!O483</f>
        <v>427</v>
      </c>
      <c r="Q483" s="35">
        <f>+'CPT C9 &amp; Bearing Capacity'!K483</f>
        <v>182.58999999999997</v>
      </c>
      <c r="R483" s="34">
        <f>+'CPT C9 &amp; Bearing Capacity'!L483</f>
        <v>49.422779999999996</v>
      </c>
      <c r="S483" s="35">
        <f>+'CPT C9 &amp; Bearing Capacity'!M483</f>
        <v>133.16721999999999</v>
      </c>
      <c r="T483" s="34">
        <f t="shared" si="93"/>
        <v>9.8430102293544053</v>
      </c>
      <c r="U483" s="36">
        <f t="shared" si="94"/>
        <v>3539.417568661414</v>
      </c>
      <c r="V483" s="33">
        <f t="shared" si="95"/>
        <v>1222.0500000000002</v>
      </c>
      <c r="W483" s="37">
        <f t="shared" si="87"/>
        <v>2.9206271320160106E-2</v>
      </c>
      <c r="X483" s="37">
        <f t="shared" si="88"/>
        <v>8.4589983900549615E-2</v>
      </c>
    </row>
    <row r="484" spans="5:24" x14ac:dyDescent="0.2">
      <c r="E484" s="28"/>
      <c r="F484" s="28">
        <f>+'CPT C9 &amp; Bearing Capacity'!I484</f>
        <v>9.629999999999999</v>
      </c>
      <c r="G484" s="29">
        <f>'CPT C9 &amp; Bearing Capacity'!H484</f>
        <v>2.000000000000135E-2</v>
      </c>
      <c r="H484" s="29">
        <f t="shared" si="84"/>
        <v>9.1727999999999987</v>
      </c>
      <c r="I484" s="31">
        <f t="shared" si="85"/>
        <v>1.595712676351948</v>
      </c>
      <c r="J484" s="31">
        <f t="shared" si="89"/>
        <v>1.5458799772378451</v>
      </c>
      <c r="K484" s="31">
        <f t="shared" si="90"/>
        <v>-4.9812076768655594E-2</v>
      </c>
      <c r="L484" s="32">
        <f t="shared" si="91"/>
        <v>3.1717917270050196E-2</v>
      </c>
      <c r="M484" s="32">
        <f t="shared" si="92"/>
        <v>1.5757033440835122E-2</v>
      </c>
      <c r="N484" s="33">
        <f t="shared" si="86"/>
        <v>5.1573992923913465</v>
      </c>
      <c r="O484" s="59">
        <f>+'CPT C9 &amp; Bearing Capacity'!N484</f>
        <v>341</v>
      </c>
      <c r="P484" s="59">
        <f>+'CPT C9 &amp; Bearing Capacity'!O484</f>
        <v>428.4</v>
      </c>
      <c r="Q484" s="35">
        <f>+'CPT C9 &amp; Bearing Capacity'!K484</f>
        <v>182.96999999999997</v>
      </c>
      <c r="R484" s="34">
        <f>+'CPT C9 &amp; Bearing Capacity'!L484</f>
        <v>49.618979999999993</v>
      </c>
      <c r="S484" s="35">
        <f>+'CPT C9 &amp; Bearing Capacity'!M484</f>
        <v>133.35101999999998</v>
      </c>
      <c r="T484" s="34">
        <f t="shared" si="93"/>
        <v>9.8396167773888763</v>
      </c>
      <c r="U484" s="36">
        <f t="shared" si="94"/>
        <v>3539.6249946583011</v>
      </c>
      <c r="V484" s="33">
        <f t="shared" si="95"/>
        <v>1227.1500000000001</v>
      </c>
      <c r="W484" s="37">
        <f t="shared" si="87"/>
        <v>2.9140936117101671E-2</v>
      </c>
      <c r="X484" s="37">
        <f t="shared" si="88"/>
        <v>8.4054912478371741E-2</v>
      </c>
    </row>
    <row r="485" spans="5:24" x14ac:dyDescent="0.2">
      <c r="E485" s="28"/>
      <c r="F485" s="28">
        <f>+'CPT C9 &amp; Bearing Capacity'!I485</f>
        <v>9.65</v>
      </c>
      <c r="G485" s="29">
        <f>'CPT C9 &amp; Bearing Capacity'!H485</f>
        <v>1.9999999999999574E-2</v>
      </c>
      <c r="H485" s="29">
        <f t="shared" si="84"/>
        <v>9.1928000000000001</v>
      </c>
      <c r="I485" s="31">
        <f t="shared" si="85"/>
        <v>1.5956584903107134</v>
      </c>
      <c r="J485" s="31">
        <f t="shared" si="89"/>
        <v>1.5459341632790797</v>
      </c>
      <c r="K485" s="31">
        <f t="shared" si="90"/>
        <v>-4.9703838926128042E-2</v>
      </c>
      <c r="L485" s="32">
        <f t="shared" si="91"/>
        <v>3.1648968189478176E-2</v>
      </c>
      <c r="M485" s="32">
        <f t="shared" si="92"/>
        <v>1.5710260877949911E-2</v>
      </c>
      <c r="N485" s="33">
        <f t="shared" si="86"/>
        <v>5.1461880285392603</v>
      </c>
      <c r="O485" s="59">
        <f>+'CPT C9 &amp; Bearing Capacity'!N485</f>
        <v>341</v>
      </c>
      <c r="P485" s="59">
        <f>+'CPT C9 &amp; Bearing Capacity'!O485</f>
        <v>430</v>
      </c>
      <c r="Q485" s="35">
        <f>+'CPT C9 &amp; Bearing Capacity'!K485</f>
        <v>183.35</v>
      </c>
      <c r="R485" s="34">
        <f>+'CPT C9 &amp; Bearing Capacity'!L485</f>
        <v>49.815180000000005</v>
      </c>
      <c r="S485" s="35">
        <f>+'CPT C9 &amp; Bearing Capacity'!M485</f>
        <v>133.53482</v>
      </c>
      <c r="T485" s="34">
        <f t="shared" si="93"/>
        <v>9.8362291669590967</v>
      </c>
      <c r="U485" s="36">
        <f t="shared" si="94"/>
        <v>3539.8320757139104</v>
      </c>
      <c r="V485" s="33">
        <f t="shared" si="95"/>
        <v>1233.25</v>
      </c>
      <c r="W485" s="37">
        <f t="shared" si="87"/>
        <v>2.9075887886581577E-2</v>
      </c>
      <c r="X485" s="37">
        <f t="shared" si="88"/>
        <v>8.3457336769335505E-2</v>
      </c>
    </row>
    <row r="486" spans="5:24" x14ac:dyDescent="0.2">
      <c r="E486" s="28"/>
      <c r="F486" s="28">
        <f>+'CPT C9 &amp; Bearing Capacity'!I486</f>
        <v>9.67</v>
      </c>
      <c r="G486" s="29">
        <f>'CPT C9 &amp; Bearing Capacity'!H486</f>
        <v>1.9999999999999574E-2</v>
      </c>
      <c r="H486" s="29">
        <f t="shared" si="84"/>
        <v>9.2127999999999997</v>
      </c>
      <c r="I486" s="31">
        <f t="shared" si="85"/>
        <v>1.5956045393885603</v>
      </c>
      <c r="J486" s="31">
        <f t="shared" si="89"/>
        <v>1.5459881142012328</v>
      </c>
      <c r="K486" s="31">
        <f t="shared" si="90"/>
        <v>-4.9596070159326544E-2</v>
      </c>
      <c r="L486" s="32">
        <f t="shared" si="91"/>
        <v>3.1580318101803298E-2</v>
      </c>
      <c r="M486" s="32">
        <f t="shared" si="92"/>
        <v>1.5663726822421564E-2</v>
      </c>
      <c r="N486" s="33">
        <f t="shared" si="86"/>
        <v>5.1350253815538816</v>
      </c>
      <c r="O486" s="59">
        <f>+'CPT C9 &amp; Bearing Capacity'!N486</f>
        <v>341</v>
      </c>
      <c r="P486" s="59">
        <f>+'CPT C9 &amp; Bearing Capacity'!O486</f>
        <v>431.8</v>
      </c>
      <c r="Q486" s="35">
        <f>+'CPT C9 &amp; Bearing Capacity'!K486</f>
        <v>183.73</v>
      </c>
      <c r="R486" s="34">
        <f>+'CPT C9 &amp; Bearing Capacity'!L486</f>
        <v>50.011380000000003</v>
      </c>
      <c r="S486" s="35">
        <f>+'CPT C9 &amp; Bearing Capacity'!M486</f>
        <v>133.71861999999999</v>
      </c>
      <c r="T486" s="34">
        <f t="shared" si="93"/>
        <v>9.8328473799896976</v>
      </c>
      <c r="U486" s="36">
        <f t="shared" si="94"/>
        <v>3540.0388128713016</v>
      </c>
      <c r="V486" s="33">
        <f t="shared" si="95"/>
        <v>1240.3500000000001</v>
      </c>
      <c r="W486" s="37">
        <f t="shared" si="87"/>
        <v>2.901112475311415E-2</v>
      </c>
      <c r="X486" s="37">
        <f t="shared" si="88"/>
        <v>8.2799619164812696E-2</v>
      </c>
    </row>
    <row r="487" spans="5:24" x14ac:dyDescent="0.2">
      <c r="E487" s="28"/>
      <c r="F487" s="28">
        <f>+'CPT C9 &amp; Bearing Capacity'!I487</f>
        <v>9.69</v>
      </c>
      <c r="G487" s="29">
        <f>'CPT C9 &amp; Bearing Capacity'!H487</f>
        <v>1.9999999999999574E-2</v>
      </c>
      <c r="H487" s="29">
        <f t="shared" si="84"/>
        <v>9.2327999999999992</v>
      </c>
      <c r="I487" s="31">
        <f t="shared" si="85"/>
        <v>1.5955508220588028</v>
      </c>
      <c r="J487" s="31">
        <f t="shared" si="89"/>
        <v>1.5460418315309903</v>
      </c>
      <c r="K487" s="31">
        <f t="shared" si="90"/>
        <v>-4.9488767427433543E-2</v>
      </c>
      <c r="L487" s="32">
        <f t="shared" si="91"/>
        <v>3.1511965067184844E-2</v>
      </c>
      <c r="M487" s="32">
        <f t="shared" si="92"/>
        <v>1.5617429553231532E-2</v>
      </c>
      <c r="N487" s="33">
        <f t="shared" si="86"/>
        <v>5.1239110360130766</v>
      </c>
      <c r="O487" s="59">
        <f>+'CPT C9 &amp; Bearing Capacity'!N487</f>
        <v>341</v>
      </c>
      <c r="P487" s="59">
        <f>+'CPT C9 &amp; Bearing Capacity'!O487</f>
        <v>433</v>
      </c>
      <c r="Q487" s="35">
        <f>+'CPT C9 &amp; Bearing Capacity'!K487</f>
        <v>184.10999999999999</v>
      </c>
      <c r="R487" s="34">
        <f>+'CPT C9 &amp; Bearing Capacity'!L487</f>
        <v>50.20758</v>
      </c>
      <c r="S487" s="35">
        <f>+'CPT C9 &amp; Bearing Capacity'!M487</f>
        <v>133.90241999999998</v>
      </c>
      <c r="T487" s="34">
        <f t="shared" si="93"/>
        <v>9.8294713984859818</v>
      </c>
      <c r="U487" s="36">
        <f t="shared" si="94"/>
        <v>3540.2452071689663</v>
      </c>
      <c r="V487" s="33">
        <f t="shared" si="95"/>
        <v>1244.45</v>
      </c>
      <c r="W487" s="37">
        <f t="shared" si="87"/>
        <v>2.8946644857464059E-2</v>
      </c>
      <c r="X487" s="37">
        <f t="shared" si="88"/>
        <v>8.2348202595732542E-2</v>
      </c>
    </row>
    <row r="488" spans="5:24" x14ac:dyDescent="0.2">
      <c r="E488" s="28"/>
      <c r="F488" s="28">
        <f>+'CPT C9 &amp; Bearing Capacity'!I488</f>
        <v>9.7100000000000009</v>
      </c>
      <c r="G488" s="29">
        <f>'CPT C9 &amp; Bearing Capacity'!H488</f>
        <v>2.000000000000135E-2</v>
      </c>
      <c r="H488" s="29">
        <f t="shared" si="84"/>
        <v>9.2528000000000006</v>
      </c>
      <c r="I488" s="31">
        <f t="shared" si="85"/>
        <v>1.5954973368079417</v>
      </c>
      <c r="J488" s="31">
        <f t="shared" si="89"/>
        <v>1.5460953167818514</v>
      </c>
      <c r="K488" s="31">
        <f t="shared" si="90"/>
        <v>-4.9381927715841753E-2</v>
      </c>
      <c r="L488" s="32">
        <f t="shared" si="91"/>
        <v>3.1443907162519914E-2</v>
      </c>
      <c r="M488" s="32">
        <f t="shared" si="92"/>
        <v>1.557136736539777E-2</v>
      </c>
      <c r="N488" s="33">
        <f t="shared" si="86"/>
        <v>5.1128446792163142</v>
      </c>
      <c r="O488" s="59">
        <f>+'CPT C9 &amp; Bearing Capacity'!N488</f>
        <v>341</v>
      </c>
      <c r="P488" s="59">
        <f>+'CPT C9 &amp; Bearing Capacity'!O488</f>
        <v>433.6</v>
      </c>
      <c r="Q488" s="35">
        <f>+'CPT C9 &amp; Bearing Capacity'!K488</f>
        <v>184.49</v>
      </c>
      <c r="R488" s="34">
        <f>+'CPT C9 &amp; Bearing Capacity'!L488</f>
        <v>50.403780000000012</v>
      </c>
      <c r="S488" s="35">
        <f>+'CPT C9 &amp; Bearing Capacity'!M488</f>
        <v>134.08622</v>
      </c>
      <c r="T488" s="34">
        <f t="shared" si="93"/>
        <v>9.8261012045334599</v>
      </c>
      <c r="U488" s="36">
        <f t="shared" si="94"/>
        <v>3540.4512596408458</v>
      </c>
      <c r="V488" s="33">
        <f t="shared" si="95"/>
        <v>1245.5500000000002</v>
      </c>
      <c r="W488" s="37">
        <f t="shared" si="87"/>
        <v>2.8882446356486895E-2</v>
      </c>
      <c r="X488" s="37">
        <f t="shared" si="88"/>
        <v>8.2097782974857023E-2</v>
      </c>
    </row>
    <row r="489" spans="5:24" x14ac:dyDescent="0.2">
      <c r="E489" s="28"/>
      <c r="F489" s="28">
        <f>+'CPT C9 &amp; Bearing Capacity'!I489</f>
        <v>9.73</v>
      </c>
      <c r="G489" s="29">
        <f>'CPT C9 &amp; Bearing Capacity'!H489</f>
        <v>1.9999999999999574E-2</v>
      </c>
      <c r="H489" s="29">
        <f t="shared" si="84"/>
        <v>9.2728000000000002</v>
      </c>
      <c r="I489" s="31">
        <f t="shared" si="85"/>
        <v>1.5954440821355218</v>
      </c>
      <c r="J489" s="31">
        <f t="shared" si="89"/>
        <v>1.5461485714542713</v>
      </c>
      <c r="K489" s="31">
        <f t="shared" si="90"/>
        <v>-4.9275548035872523E-2</v>
      </c>
      <c r="L489" s="32">
        <f t="shared" si="91"/>
        <v>3.1376142481263178E-2</v>
      </c>
      <c r="M489" s="32">
        <f t="shared" si="92"/>
        <v>1.5525538569793995E-2</v>
      </c>
      <c r="N489" s="33">
        <f t="shared" si="86"/>
        <v>5.101826001155362</v>
      </c>
      <c r="O489" s="59">
        <f>+'CPT C9 &amp; Bearing Capacity'!N489</f>
        <v>341</v>
      </c>
      <c r="P489" s="59">
        <f>+'CPT C9 &amp; Bearing Capacity'!O489</f>
        <v>433.6</v>
      </c>
      <c r="Q489" s="35">
        <f>+'CPT C9 &amp; Bearing Capacity'!K489</f>
        <v>184.87</v>
      </c>
      <c r="R489" s="34">
        <f>+'CPT C9 &amp; Bearing Capacity'!L489</f>
        <v>50.599980000000009</v>
      </c>
      <c r="S489" s="35">
        <f>+'CPT C9 &amp; Bearing Capacity'!M489</f>
        <v>134.27001999999999</v>
      </c>
      <c r="T489" s="34">
        <f t="shared" si="93"/>
        <v>9.8227367802973831</v>
      </c>
      <c r="U489" s="36">
        <f t="shared" si="94"/>
        <v>3540.6569713163617</v>
      </c>
      <c r="V489" s="33">
        <f t="shared" si="95"/>
        <v>1243.6500000000001</v>
      </c>
      <c r="W489" s="37">
        <f t="shared" si="87"/>
        <v>2.8818527422940225E-2</v>
      </c>
      <c r="X489" s="37">
        <f t="shared" si="88"/>
        <v>8.2046009748003912E-2</v>
      </c>
    </row>
    <row r="490" spans="5:24" x14ac:dyDescent="0.2">
      <c r="E490" s="28"/>
      <c r="F490" s="28">
        <f>+'CPT C9 &amp; Bearing Capacity'!I490</f>
        <v>9.75</v>
      </c>
      <c r="G490" s="29">
        <f>'CPT C9 &amp; Bearing Capacity'!H490</f>
        <v>1.9999999999999574E-2</v>
      </c>
      <c r="H490" s="29">
        <f t="shared" si="84"/>
        <v>9.2927999999999997</v>
      </c>
      <c r="I490" s="31">
        <f t="shared" si="85"/>
        <v>1.5953910565539922</v>
      </c>
      <c r="J490" s="31">
        <f t="shared" si="89"/>
        <v>1.546201597035801</v>
      </c>
      <c r="K490" s="31">
        <f t="shared" si="90"/>
        <v>-4.9169625424497862E-2</v>
      </c>
      <c r="L490" s="32">
        <f t="shared" si="91"/>
        <v>3.1308669133249159E-2</v>
      </c>
      <c r="M490" s="32">
        <f t="shared" si="92"/>
        <v>1.5479941492968607E-2</v>
      </c>
      <c r="N490" s="33">
        <f t="shared" si="86"/>
        <v>5.0908546944853814</v>
      </c>
      <c r="O490" s="59">
        <f>+'CPT C9 &amp; Bearing Capacity'!N490</f>
        <v>331.5</v>
      </c>
      <c r="P490" s="59">
        <f>+'CPT C9 &amp; Bearing Capacity'!O490</f>
        <v>424.5</v>
      </c>
      <c r="Q490" s="35">
        <f>+'CPT C9 &amp; Bearing Capacity'!K490</f>
        <v>185.25</v>
      </c>
      <c r="R490" s="34">
        <f>+'CPT C9 &amp; Bearing Capacity'!L490</f>
        <v>50.79618</v>
      </c>
      <c r="S490" s="35">
        <f>+'CPT C9 &amp; Bearing Capacity'!M490</f>
        <v>134.45382000000001</v>
      </c>
      <c r="T490" s="34">
        <f t="shared" si="93"/>
        <v>9.6816317607762983</v>
      </c>
      <c r="U490" s="36">
        <f t="shared" si="94"/>
        <v>3450.4146931944074</v>
      </c>
      <c r="V490" s="33">
        <f t="shared" si="95"/>
        <v>1196.25</v>
      </c>
      <c r="W490" s="37">
        <f t="shared" si="87"/>
        <v>2.9508654159898329E-2</v>
      </c>
      <c r="X490" s="37">
        <f t="shared" si="88"/>
        <v>8.511355811051656E-2</v>
      </c>
    </row>
    <row r="491" spans="5:24" x14ac:dyDescent="0.2">
      <c r="E491" s="28"/>
      <c r="F491" s="28">
        <f>+'CPT C9 &amp; Bearing Capacity'!I491</f>
        <v>9.77</v>
      </c>
      <c r="G491" s="29">
        <f>'CPT C9 &amp; Bearing Capacity'!H491</f>
        <v>1.9999999999999574E-2</v>
      </c>
      <c r="H491" s="29">
        <f t="shared" si="84"/>
        <v>9.3127999999999993</v>
      </c>
      <c r="I491" s="31">
        <f t="shared" si="85"/>
        <v>1.5953382585885671</v>
      </c>
      <c r="J491" s="31">
        <f t="shared" si="89"/>
        <v>1.546254395001226</v>
      </c>
      <c r="K491" s="31">
        <f t="shared" si="90"/>
        <v>-4.9064156944066004E-2</v>
      </c>
      <c r="L491" s="32">
        <f t="shared" si="91"/>
        <v>3.1241485244516573E-2</v>
      </c>
      <c r="M491" s="32">
        <f t="shared" si="92"/>
        <v>1.5434574476965612E-2</v>
      </c>
      <c r="N491" s="33">
        <f t="shared" si="86"/>
        <v>5.079930454496373</v>
      </c>
      <c r="O491" s="59">
        <f>+'CPT C9 &amp; Bearing Capacity'!N491</f>
        <v>331.5</v>
      </c>
      <c r="P491" s="59">
        <f>+'CPT C9 &amp; Bearing Capacity'!O491</f>
        <v>425.3</v>
      </c>
      <c r="Q491" s="35">
        <f>+'CPT C9 &amp; Bearing Capacity'!K491</f>
        <v>185.63</v>
      </c>
      <c r="R491" s="34">
        <f>+'CPT C9 &amp; Bearing Capacity'!L491</f>
        <v>50.992379999999997</v>
      </c>
      <c r="S491" s="35">
        <f>+'CPT C9 &amp; Bearing Capacity'!M491</f>
        <v>134.63762</v>
      </c>
      <c r="T491" s="34">
        <f t="shared" si="93"/>
        <v>9.6783258578376063</v>
      </c>
      <c r="U491" s="36">
        <f t="shared" si="94"/>
        <v>3450.6116861709365</v>
      </c>
      <c r="V491" s="33">
        <f t="shared" si="95"/>
        <v>1198.3500000000001</v>
      </c>
      <c r="W491" s="37">
        <f t="shared" si="87"/>
        <v>2.9443651830515567E-2</v>
      </c>
      <c r="X491" s="37">
        <f t="shared" si="88"/>
        <v>8.478208293897882E-2</v>
      </c>
    </row>
    <row r="492" spans="5:24" x14ac:dyDescent="0.2">
      <c r="E492" s="28"/>
      <c r="F492" s="28">
        <f>+'CPT C9 &amp; Bearing Capacity'!I492</f>
        <v>9.7899999999999991</v>
      </c>
      <c r="G492" s="29">
        <f>'CPT C9 &amp; Bearing Capacity'!H492</f>
        <v>2.000000000000135E-2</v>
      </c>
      <c r="H492" s="29">
        <f t="shared" si="84"/>
        <v>9.3327999999999989</v>
      </c>
      <c r="I492" s="31">
        <f t="shared" si="85"/>
        <v>1.5952856867770906</v>
      </c>
      <c r="J492" s="31">
        <f t="shared" si="89"/>
        <v>1.5463069668127025</v>
      </c>
      <c r="K492" s="31">
        <f t="shared" si="90"/>
        <v>-4.8959139682030479E-2</v>
      </c>
      <c r="L492" s="32">
        <f t="shared" si="91"/>
        <v>3.1174588957135554E-2</v>
      </c>
      <c r="M492" s="32">
        <f t="shared" si="92"/>
        <v>1.5389435879149427E-2</v>
      </c>
      <c r="N492" s="33">
        <f t="shared" si="86"/>
        <v>5.069052979085078</v>
      </c>
      <c r="O492" s="59">
        <f>+'CPT C9 &amp; Bearing Capacity'!N492</f>
        <v>341</v>
      </c>
      <c r="P492" s="59">
        <f>+'CPT C9 &amp; Bearing Capacity'!O492</f>
        <v>435.2</v>
      </c>
      <c r="Q492" s="35">
        <f>+'CPT C9 &amp; Bearing Capacity'!K492</f>
        <v>186.01</v>
      </c>
      <c r="R492" s="34">
        <f>+'CPT C9 &amp; Bearing Capacity'!L492</f>
        <v>51.188579999999995</v>
      </c>
      <c r="S492" s="35">
        <f>+'CPT C9 &amp; Bearing Capacity'!M492</f>
        <v>134.82141999999999</v>
      </c>
      <c r="T492" s="34">
        <f t="shared" si="93"/>
        <v>9.8126779487267548</v>
      </c>
      <c r="U492" s="36">
        <f t="shared" si="94"/>
        <v>3541.2720717916341</v>
      </c>
      <c r="V492" s="33">
        <f t="shared" si="95"/>
        <v>1245.95</v>
      </c>
      <c r="W492" s="37">
        <f t="shared" si="87"/>
        <v>2.8628429989683551E-2</v>
      </c>
      <c r="X492" s="37">
        <f t="shared" si="88"/>
        <v>8.1368481545574384E-2</v>
      </c>
    </row>
    <row r="493" spans="5:24" x14ac:dyDescent="0.2">
      <c r="E493" s="28"/>
      <c r="F493" s="28">
        <f>+'CPT C9 &amp; Bearing Capacity'!I493</f>
        <v>9.81</v>
      </c>
      <c r="G493" s="29">
        <f>'CPT C9 &amp; Bearing Capacity'!H493</f>
        <v>1.9999999999999574E-2</v>
      </c>
      <c r="H493" s="29">
        <f t="shared" si="84"/>
        <v>9.3528000000000002</v>
      </c>
      <c r="I493" s="31">
        <f t="shared" si="85"/>
        <v>1.5952333396699003</v>
      </c>
      <c r="J493" s="31">
        <f t="shared" si="89"/>
        <v>1.5463593139198928</v>
      </c>
      <c r="K493" s="31">
        <f t="shared" si="90"/>
        <v>-4.8854570750682655E-2</v>
      </c>
      <c r="L493" s="32">
        <f t="shared" si="91"/>
        <v>3.1107978429036301E-2</v>
      </c>
      <c r="M493" s="32">
        <f t="shared" si="92"/>
        <v>1.5344524072032462E-2</v>
      </c>
      <c r="N493" s="33">
        <f t="shared" si="86"/>
        <v>5.0582219687271159</v>
      </c>
      <c r="O493" s="59">
        <f>+'CPT C9 &amp; Bearing Capacity'!N493</f>
        <v>341</v>
      </c>
      <c r="P493" s="59">
        <f>+'CPT C9 &amp; Bearing Capacity'!O493</f>
        <v>436</v>
      </c>
      <c r="Q493" s="35">
        <f>+'CPT C9 &amp; Bearing Capacity'!K493</f>
        <v>186.39000000000001</v>
      </c>
      <c r="R493" s="34">
        <f>+'CPT C9 &amp; Bearing Capacity'!L493</f>
        <v>51.384780000000006</v>
      </c>
      <c r="S493" s="35">
        <f>+'CPT C9 &amp; Bearing Capacity'!M493</f>
        <v>135.00522000000001</v>
      </c>
      <c r="T493" s="34">
        <f t="shared" si="93"/>
        <v>9.8093364265876382</v>
      </c>
      <c r="U493" s="36">
        <f t="shared" si="94"/>
        <v>3541.4764304863616</v>
      </c>
      <c r="V493" s="33">
        <f t="shared" si="95"/>
        <v>1248.05</v>
      </c>
      <c r="W493" s="37">
        <f t="shared" si="87"/>
        <v>2.8565611365835616E-2</v>
      </c>
      <c r="X493" s="37">
        <f t="shared" si="88"/>
        <v>8.1058001982725197E-2</v>
      </c>
    </row>
    <row r="494" spans="5:24" x14ac:dyDescent="0.2">
      <c r="E494" s="28"/>
      <c r="F494" s="28">
        <f>+'CPT C9 &amp; Bearing Capacity'!I494</f>
        <v>9.83</v>
      </c>
      <c r="G494" s="29">
        <f>'CPT C9 &amp; Bearing Capacity'!H494</f>
        <v>1.9999999999999574E-2</v>
      </c>
      <c r="H494" s="29">
        <f t="shared" si="84"/>
        <v>9.3727999999999998</v>
      </c>
      <c r="I494" s="31">
        <f t="shared" si="85"/>
        <v>1.5951812158296952</v>
      </c>
      <c r="J494" s="31">
        <f t="shared" si="89"/>
        <v>1.5464114377600979</v>
      </c>
      <c r="K494" s="31">
        <f t="shared" si="90"/>
        <v>-4.8750447286887766E-2</v>
      </c>
      <c r="L494" s="32">
        <f t="shared" si="91"/>
        <v>3.1041651833840368E-2</v>
      </c>
      <c r="M494" s="32">
        <f t="shared" si="92"/>
        <v>1.529983744310337E-2</v>
      </c>
      <c r="N494" s="33">
        <f t="shared" si="86"/>
        <v>5.0474371264495543</v>
      </c>
      <c r="O494" s="59">
        <f>+'CPT C9 &amp; Bearing Capacity'!N494</f>
        <v>341</v>
      </c>
      <c r="P494" s="59">
        <f>+'CPT C9 &amp; Bearing Capacity'!O494</f>
        <v>436.8</v>
      </c>
      <c r="Q494" s="35">
        <f>+'CPT C9 &amp; Bearing Capacity'!K494</f>
        <v>186.77</v>
      </c>
      <c r="R494" s="34">
        <f>+'CPT C9 &amp; Bearing Capacity'!L494</f>
        <v>51.580980000000004</v>
      </c>
      <c r="S494" s="35">
        <f>+'CPT C9 &amp; Bearing Capacity'!M494</f>
        <v>135.18902</v>
      </c>
      <c r="T494" s="34">
        <f t="shared" si="93"/>
        <v>9.8060005861712245</v>
      </c>
      <c r="U494" s="36">
        <f t="shared" si="94"/>
        <v>3541.6804534648991</v>
      </c>
      <c r="V494" s="33">
        <f t="shared" si="95"/>
        <v>1250.1500000000001</v>
      </c>
      <c r="W494" s="37">
        <f t="shared" si="87"/>
        <v>2.8503063406024872E-2</v>
      </c>
      <c r="X494" s="37">
        <f t="shared" si="88"/>
        <v>8.0749304106698339E-2</v>
      </c>
    </row>
    <row r="495" spans="5:24" x14ac:dyDescent="0.2">
      <c r="E495" s="28"/>
      <c r="F495" s="28">
        <f>+'CPT C9 &amp; Bearing Capacity'!I495</f>
        <v>9.85</v>
      </c>
      <c r="G495" s="29">
        <f>'CPT C9 &amp; Bearing Capacity'!H495</f>
        <v>1.9999999999999574E-2</v>
      </c>
      <c r="H495" s="29">
        <f t="shared" si="84"/>
        <v>9.3927999999999994</v>
      </c>
      <c r="I495" s="31">
        <f t="shared" si="85"/>
        <v>1.595129313831404</v>
      </c>
      <c r="J495" s="31">
        <f t="shared" si="89"/>
        <v>1.5464633397583891</v>
      </c>
      <c r="K495" s="31">
        <f t="shared" si="90"/>
        <v>-4.8646766451824114E-2</v>
      </c>
      <c r="L495" s="32">
        <f t="shared" si="91"/>
        <v>3.0975607360694254E-2</v>
      </c>
      <c r="M495" s="32">
        <f t="shared" si="92"/>
        <v>1.5255374394658405E-2</v>
      </c>
      <c r="N495" s="33">
        <f t="shared" si="86"/>
        <v>5.0366981578038494</v>
      </c>
      <c r="O495" s="59">
        <f>+'CPT C9 &amp; Bearing Capacity'!N495</f>
        <v>360</v>
      </c>
      <c r="P495" s="59">
        <f>+'CPT C9 &amp; Bearing Capacity'!O495</f>
        <v>456.8</v>
      </c>
      <c r="Q495" s="35">
        <f>+'CPT C9 &amp; Bearing Capacity'!K495</f>
        <v>187.15</v>
      </c>
      <c r="R495" s="34">
        <f>+'CPT C9 &amp; Bearing Capacity'!L495</f>
        <v>51.777180000000001</v>
      </c>
      <c r="S495" s="35">
        <f>+'CPT C9 &amp; Bearing Capacity'!M495</f>
        <v>135.37281999999999</v>
      </c>
      <c r="T495" s="34">
        <f t="shared" si="93"/>
        <v>10.072063652487753</v>
      </c>
      <c r="U495" s="36">
        <f t="shared" si="94"/>
        <v>3721.8770585908842</v>
      </c>
      <c r="V495" s="33">
        <f t="shared" si="95"/>
        <v>1348.25</v>
      </c>
      <c r="W495" s="37">
        <f t="shared" si="87"/>
        <v>2.7065365558907817E-2</v>
      </c>
      <c r="X495" s="37">
        <f t="shared" si="88"/>
        <v>7.4714602748803885E-2</v>
      </c>
    </row>
    <row r="496" spans="5:24" x14ac:dyDescent="0.2">
      <c r="E496" s="28"/>
      <c r="F496" s="28">
        <f>+'CPT C9 &amp; Bearing Capacity'!I496</f>
        <v>9.870000000000001</v>
      </c>
      <c r="G496" s="29">
        <f>'CPT C9 &amp; Bearing Capacity'!H496</f>
        <v>2.000000000000135E-2</v>
      </c>
      <c r="H496" s="29">
        <f t="shared" si="84"/>
        <v>9.4128000000000007</v>
      </c>
      <c r="I496" s="31">
        <f t="shared" si="85"/>
        <v>1.5950776322620546</v>
      </c>
      <c r="J496" s="31">
        <f t="shared" si="89"/>
        <v>1.5465150213277385</v>
      </c>
      <c r="K496" s="31">
        <f t="shared" si="90"/>
        <v>-4.8543525430725744E-2</v>
      </c>
      <c r="L496" s="32">
        <f t="shared" si="91"/>
        <v>3.0909843214104098E-2</v>
      </c>
      <c r="M496" s="32">
        <f t="shared" si="92"/>
        <v>1.521113334363311E-2</v>
      </c>
      <c r="N496" s="33">
        <f t="shared" si="86"/>
        <v>5.0260047708389664</v>
      </c>
      <c r="O496" s="59">
        <f>+'CPT C9 &amp; Bearing Capacity'!N496</f>
        <v>379</v>
      </c>
      <c r="P496" s="59">
        <f>+'CPT C9 &amp; Bearing Capacity'!O496</f>
        <v>477.8</v>
      </c>
      <c r="Q496" s="35">
        <f>+'CPT C9 &amp; Bearing Capacity'!K496</f>
        <v>187.53000000000003</v>
      </c>
      <c r="R496" s="34">
        <f>+'CPT C9 &amp; Bearing Capacity'!L496</f>
        <v>51.973380000000013</v>
      </c>
      <c r="S496" s="35">
        <f>+'CPT C9 &amp; Bearing Capacity'!M496</f>
        <v>135.55662000000001</v>
      </c>
      <c r="T496" s="34">
        <f t="shared" si="93"/>
        <v>10.330931987701662</v>
      </c>
      <c r="U496" s="36">
        <f t="shared" si="94"/>
        <v>3900.8317613083154</v>
      </c>
      <c r="V496" s="33">
        <f t="shared" si="95"/>
        <v>1451.35</v>
      </c>
      <c r="W496" s="37">
        <f t="shared" si="87"/>
        <v>2.5768887654635041E-2</v>
      </c>
      <c r="X496" s="37">
        <f t="shared" si="88"/>
        <v>6.9259720547618503E-2</v>
      </c>
    </row>
    <row r="497" spans="5:24" x14ac:dyDescent="0.2">
      <c r="E497" s="28"/>
      <c r="F497" s="28">
        <f>+'CPT C9 &amp; Bearing Capacity'!I497</f>
        <v>9.89</v>
      </c>
      <c r="G497" s="29">
        <f>'CPT C9 &amp; Bearing Capacity'!H497</f>
        <v>1.9999999999999574E-2</v>
      </c>
      <c r="H497" s="29">
        <f t="shared" si="84"/>
        <v>9.4328000000000003</v>
      </c>
      <c r="I497" s="31">
        <f t="shared" si="85"/>
        <v>1.5950261697206471</v>
      </c>
      <c r="J497" s="31">
        <f t="shared" si="89"/>
        <v>1.546566483869146</v>
      </c>
      <c r="K497" s="31">
        <f t="shared" si="90"/>
        <v>-4.8440721432628363E-2</v>
      </c>
      <c r="L497" s="32">
        <f t="shared" si="91"/>
        <v>3.0844357613774239E-2</v>
      </c>
      <c r="M497" s="32">
        <f t="shared" si="92"/>
        <v>1.5167112721442888E-2</v>
      </c>
      <c r="N497" s="33">
        <f t="shared" si="86"/>
        <v>5.0153566760751298</v>
      </c>
      <c r="O497" s="59">
        <f>+'CPT C9 &amp; Bearing Capacity'!N497</f>
        <v>464</v>
      </c>
      <c r="P497" s="59">
        <f>+'CPT C9 &amp; Bearing Capacity'!O497</f>
        <v>564</v>
      </c>
      <c r="Q497" s="35">
        <f>+'CPT C9 &amp; Bearing Capacity'!K497</f>
        <v>187.91000000000003</v>
      </c>
      <c r="R497" s="34">
        <f>+'CPT C9 &amp; Bearing Capacity'!L497</f>
        <v>52.169580000000011</v>
      </c>
      <c r="S497" s="35">
        <f>+'CPT C9 &amp; Bearing Capacity'!M497</f>
        <v>135.74042000000003</v>
      </c>
      <c r="T497" s="34">
        <f t="shared" si="93"/>
        <v>11.42698805628372</v>
      </c>
      <c r="U497" s="36">
        <f t="shared" si="94"/>
        <v>4686.1433556036036</v>
      </c>
      <c r="V497" s="33">
        <f t="shared" si="95"/>
        <v>1880.4499999999998</v>
      </c>
      <c r="W497" s="37">
        <f t="shared" si="87"/>
        <v>2.1405050146738481E-2</v>
      </c>
      <c r="X497" s="37">
        <f t="shared" si="88"/>
        <v>5.3342090202611325E-2</v>
      </c>
    </row>
    <row r="498" spans="5:24" x14ac:dyDescent="0.2">
      <c r="E498" s="28"/>
      <c r="F498" s="28">
        <f>+'CPT C9 &amp; Bearing Capacity'!I498</f>
        <v>9.91</v>
      </c>
      <c r="G498" s="29">
        <f>'CPT C9 &amp; Bearing Capacity'!H498</f>
        <v>1.9999999999999574E-2</v>
      </c>
      <c r="H498" s="29">
        <f t="shared" si="84"/>
        <v>9.4527999999999999</v>
      </c>
      <c r="I498" s="31">
        <f t="shared" si="85"/>
        <v>1.5949749248180272</v>
      </c>
      <c r="J498" s="31">
        <f t="shared" si="89"/>
        <v>1.546617728771766</v>
      </c>
      <c r="K498" s="31">
        <f t="shared" si="90"/>
        <v>-4.8338351690118353E-2</v>
      </c>
      <c r="L498" s="32">
        <f t="shared" si="91"/>
        <v>3.0779148794446279E-2</v>
      </c>
      <c r="M498" s="32">
        <f t="shared" si="92"/>
        <v>1.5123310973814474E-2</v>
      </c>
      <c r="N498" s="33">
        <f t="shared" si="86"/>
        <v>5.0047535864776531</v>
      </c>
      <c r="O498" s="59">
        <f>+'CPT C9 &amp; Bearing Capacity'!N498</f>
        <v>653.5</v>
      </c>
      <c r="P498" s="59">
        <f>+'CPT C9 &amp; Bearing Capacity'!O498</f>
        <v>753.9</v>
      </c>
      <c r="Q498" s="35">
        <f>+'CPT C9 &amp; Bearing Capacity'!K498</f>
        <v>188.29</v>
      </c>
      <c r="R498" s="34">
        <f>+'CPT C9 &amp; Bearing Capacity'!L498</f>
        <v>52.365780000000001</v>
      </c>
      <c r="S498" s="35">
        <f>+'CPT C9 &amp; Bearing Capacity'!M498</f>
        <v>135.92421999999999</v>
      </c>
      <c r="T498" s="34">
        <f t="shared" si="93"/>
        <v>13.556533884230818</v>
      </c>
      <c r="U498" s="36">
        <f t="shared" si="94"/>
        <v>6361.6766014209697</v>
      </c>
      <c r="V498" s="33">
        <f t="shared" si="95"/>
        <v>2828.05</v>
      </c>
      <c r="W498" s="37">
        <f t="shared" si="87"/>
        <v>1.573407106346671E-2</v>
      </c>
      <c r="X498" s="37">
        <f t="shared" si="88"/>
        <v>3.5393671161949372E-2</v>
      </c>
    </row>
    <row r="499" spans="5:24" x14ac:dyDescent="0.2">
      <c r="E499" s="28"/>
      <c r="F499" s="28">
        <f>+'CPT C9 &amp; Bearing Capacity'!I499</f>
        <v>9.93</v>
      </c>
      <c r="G499" s="29">
        <f>'CPT C9 &amp; Bearing Capacity'!H499</f>
        <v>1.9999999999999574E-2</v>
      </c>
      <c r="H499" s="29">
        <f t="shared" si="84"/>
        <v>9.4727999999999994</v>
      </c>
      <c r="I499" s="31">
        <f t="shared" si="85"/>
        <v>1.5949238961767598</v>
      </c>
      <c r="J499" s="31">
        <f t="shared" si="89"/>
        <v>1.5466687574130333</v>
      </c>
      <c r="K499" s="31">
        <f t="shared" si="90"/>
        <v>-4.8236413459085158E-2</v>
      </c>
      <c r="L499" s="32">
        <f t="shared" si="91"/>
        <v>3.071421500574046E-2</v>
      </c>
      <c r="M499" s="32">
        <f t="shared" si="92"/>
        <v>1.5079726560632722E-2</v>
      </c>
      <c r="N499" s="33">
        <f t="shared" si="86"/>
        <v>4.994195217431149</v>
      </c>
      <c r="O499" s="59">
        <f>+'CPT C9 &amp; Bearing Capacity'!N499</f>
        <v>852.5</v>
      </c>
      <c r="P499" s="59">
        <f>+'CPT C9 &amp; Bearing Capacity'!O499</f>
        <v>946.9</v>
      </c>
      <c r="Q499" s="35">
        <f>+'CPT C9 &amp; Bearing Capacity'!K499</f>
        <v>188.67</v>
      </c>
      <c r="R499" s="34">
        <f>+'CPT C9 &amp; Bearing Capacity'!L499</f>
        <v>52.561979999999998</v>
      </c>
      <c r="S499" s="35">
        <f>+'CPT C9 &amp; Bearing Capacity'!M499</f>
        <v>136.10801999999998</v>
      </c>
      <c r="T499" s="34">
        <f t="shared" si="93"/>
        <v>15.478409957637302</v>
      </c>
      <c r="U499" s="36">
        <f t="shared" si="94"/>
        <v>8027.9805752110315</v>
      </c>
      <c r="V499" s="33">
        <f t="shared" si="95"/>
        <v>3791.15</v>
      </c>
      <c r="W499" s="37">
        <f t="shared" si="87"/>
        <v>1.2441971354171496E-2</v>
      </c>
      <c r="X499" s="37">
        <f t="shared" si="88"/>
        <v>2.6346597826153242E-2</v>
      </c>
    </row>
    <row r="500" spans="5:24" x14ac:dyDescent="0.2">
      <c r="E500" s="28"/>
      <c r="F500" s="28">
        <f>+'CPT C9 &amp; Bearing Capacity'!I500</f>
        <v>9.9499999999999993</v>
      </c>
      <c r="G500" s="29">
        <f>'CPT C9 &amp; Bearing Capacity'!H500</f>
        <v>2.000000000000135E-2</v>
      </c>
      <c r="H500" s="29">
        <f t="shared" si="84"/>
        <v>9.492799999999999</v>
      </c>
      <c r="I500" s="31">
        <f t="shared" si="85"/>
        <v>1.5948730824310078</v>
      </c>
      <c r="J500" s="31">
        <f t="shared" si="89"/>
        <v>1.5467195711587853</v>
      </c>
      <c r="K500" s="31">
        <f t="shared" si="90"/>
        <v>-4.8134904018476497E-2</v>
      </c>
      <c r="L500" s="32">
        <f t="shared" si="91"/>
        <v>3.0649554511999955E-2</v>
      </c>
      <c r="M500" s="32">
        <f t="shared" si="92"/>
        <v>1.5036357955776847E-2</v>
      </c>
      <c r="N500" s="33">
        <f t="shared" si="86"/>
        <v>4.9836812867142086</v>
      </c>
      <c r="O500" s="59">
        <f>+'CPT C9 &amp; Bearing Capacity'!N500</f>
        <v>881</v>
      </c>
      <c r="P500" s="59">
        <f>+'CPT C9 &amp; Bearing Capacity'!O500</f>
        <v>947</v>
      </c>
      <c r="Q500" s="35">
        <f>+'CPT C9 &amp; Bearing Capacity'!K500</f>
        <v>189.04999999999998</v>
      </c>
      <c r="R500" s="34">
        <f>+'CPT C9 &amp; Bearing Capacity'!L500</f>
        <v>52.758179999999996</v>
      </c>
      <c r="S500" s="35">
        <f>+'CPT C9 &amp; Bearing Capacity'!M500</f>
        <v>136.29181999999997</v>
      </c>
      <c r="T500" s="34">
        <f t="shared" si="93"/>
        <v>15.729705325249697</v>
      </c>
      <c r="U500" s="36">
        <f t="shared" si="94"/>
        <v>8260.438810041951</v>
      </c>
      <c r="V500" s="33">
        <f t="shared" si="95"/>
        <v>3789.75</v>
      </c>
      <c r="W500" s="37">
        <f t="shared" si="87"/>
        <v>1.2066383884246062E-2</v>
      </c>
      <c r="X500" s="37">
        <f t="shared" si="88"/>
        <v>2.6300844576631944E-2</v>
      </c>
    </row>
    <row r="501" spans="5:24" x14ac:dyDescent="0.2">
      <c r="E501" s="28"/>
      <c r="F501" s="28">
        <f>+'CPT C9 &amp; Bearing Capacity'!I501</f>
        <v>9.9700000000000006</v>
      </c>
      <c r="G501" s="29">
        <f>'CPT C9 &amp; Bearing Capacity'!H501</f>
        <v>1.9999999999999574E-2</v>
      </c>
      <c r="H501" s="29">
        <f t="shared" si="84"/>
        <v>9.5128000000000004</v>
      </c>
      <c r="I501" s="31">
        <f t="shared" si="85"/>
        <v>1.5948224822264088</v>
      </c>
      <c r="J501" s="31">
        <f t="shared" si="89"/>
        <v>1.5467701713633843</v>
      </c>
      <c r="K501" s="31">
        <f t="shared" si="90"/>
        <v>-4.8033820670056973E-2</v>
      </c>
      <c r="L501" s="32">
        <f t="shared" si="91"/>
        <v>3.0585165592135879E-2</v>
      </c>
      <c r="M501" s="32">
        <f t="shared" si="92"/>
        <v>1.4993203646967768E-2</v>
      </c>
      <c r="N501" s="33">
        <f t="shared" si="86"/>
        <v>4.9732115144742011</v>
      </c>
      <c r="O501" s="59">
        <f>+'CPT C9 &amp; Bearing Capacity'!N501</f>
        <v>890.5</v>
      </c>
      <c r="P501" s="59">
        <f>+'CPT C9 &amp; Bearing Capacity'!O501</f>
        <v>932.9</v>
      </c>
      <c r="Q501" s="35">
        <f>+'CPT C9 &amp; Bearing Capacity'!K501</f>
        <v>189.43</v>
      </c>
      <c r="R501" s="34">
        <f>+'CPT C9 &amp; Bearing Capacity'!L501</f>
        <v>52.954380000000008</v>
      </c>
      <c r="S501" s="35">
        <f>+'CPT C9 &amp; Bearing Capacity'!M501</f>
        <v>136.47561999999999</v>
      </c>
      <c r="T501" s="34">
        <f t="shared" si="93"/>
        <v>15.80895900391166</v>
      </c>
      <c r="U501" s="36">
        <f t="shared" si="94"/>
        <v>8338.0929326664136</v>
      </c>
      <c r="V501" s="33">
        <f t="shared" si="95"/>
        <v>3717.3500000000004</v>
      </c>
      <c r="W501" s="37">
        <f t="shared" si="87"/>
        <v>1.1928894423784569E-2</v>
      </c>
      <c r="X501" s="37">
        <f t="shared" si="88"/>
        <v>2.6756756907335033E-2</v>
      </c>
    </row>
    <row r="502" spans="5:24" x14ac:dyDescent="0.2">
      <c r="E502" s="28"/>
      <c r="F502" s="28">
        <f>+'CPT C9 &amp; Bearing Capacity'!I502</f>
        <v>9.99</v>
      </c>
      <c r="G502" s="29">
        <f>'CPT C9 &amp; Bearing Capacity'!H502</f>
        <v>1.9999999999999574E-2</v>
      </c>
      <c r="H502" s="29">
        <f t="shared" si="84"/>
        <v>9.5327999999999999</v>
      </c>
      <c r="I502" s="31">
        <f t="shared" si="85"/>
        <v>1.5947720942199555</v>
      </c>
      <c r="J502" s="31">
        <f t="shared" si="89"/>
        <v>1.5468205593698376</v>
      </c>
      <c r="K502" s="31">
        <f t="shared" si="90"/>
        <v>-4.7933160738169493E-2</v>
      </c>
      <c r="L502" s="32">
        <f t="shared" si="91"/>
        <v>3.0521046539475155E-2</v>
      </c>
      <c r="M502" s="32">
        <f t="shared" si="92"/>
        <v>1.4950262135614456E-2</v>
      </c>
      <c r="N502" s="33">
        <f t="shared" si="86"/>
        <v>4.9627856232025351</v>
      </c>
      <c r="O502" s="59">
        <f>+'CPT C9 &amp; Bearing Capacity'!N502</f>
        <v>1202.9999999999998</v>
      </c>
      <c r="P502" s="59">
        <f>+'CPT C9 &amp; Bearing Capacity'!O502</f>
        <v>1254</v>
      </c>
      <c r="Q502" s="35">
        <f>+'CPT C9 &amp; Bearing Capacity'!K502</f>
        <v>189.81</v>
      </c>
      <c r="R502" s="34">
        <f>+'CPT C9 &amp; Bearing Capacity'!L502</f>
        <v>53.150580000000005</v>
      </c>
      <c r="S502" s="35">
        <f>+'CPT C9 &amp; Bearing Capacity'!M502</f>
        <v>136.65942000000001</v>
      </c>
      <c r="T502" s="34">
        <f t="shared" si="93"/>
        <v>18.368470736158319</v>
      </c>
      <c r="U502" s="36">
        <f t="shared" si="94"/>
        <v>10777.104569792644</v>
      </c>
      <c r="V502" s="33">
        <f t="shared" si="95"/>
        <v>5320.9500000000007</v>
      </c>
      <c r="W502" s="37">
        <f t="shared" si="87"/>
        <v>9.2098681813160051E-3</v>
      </c>
      <c r="X502" s="37">
        <f t="shared" si="88"/>
        <v>1.8653757780856532E-2</v>
      </c>
    </row>
    <row r="503" spans="5:24" x14ac:dyDescent="0.2">
      <c r="E503" s="28"/>
      <c r="F503" s="28">
        <f>+'CPT C9 &amp; Bearing Capacity'!I503</f>
        <v>10.01</v>
      </c>
      <c r="G503" s="29">
        <f>'CPT C9 &amp; Bearing Capacity'!H503</f>
        <v>1.9999999999999574E-2</v>
      </c>
      <c r="H503" s="29">
        <f t="shared" si="84"/>
        <v>9.5527999999999995</v>
      </c>
      <c r="I503" s="31">
        <f t="shared" si="85"/>
        <v>1.594721917079877</v>
      </c>
      <c r="J503" s="31">
        <f t="shared" si="89"/>
        <v>1.5468707365099161</v>
      </c>
      <c r="K503" s="31">
        <f t="shared" si="90"/>
        <v>-4.7832921569499705E-2</v>
      </c>
      <c r="L503" s="32">
        <f t="shared" si="91"/>
        <v>3.0457195661609891E-2</v>
      </c>
      <c r="M503" s="32">
        <f t="shared" si="92"/>
        <v>1.4907531936661167E-2</v>
      </c>
      <c r="N503" s="33">
        <f t="shared" si="86"/>
        <v>4.9524033377101704</v>
      </c>
      <c r="O503" s="59">
        <f>+'CPT C9 &amp; Bearing Capacity'!N503</f>
        <v>1591.5</v>
      </c>
      <c r="P503" s="59">
        <f>+'CPT C9 &amp; Bearing Capacity'!O503</f>
        <v>1648.7</v>
      </c>
      <c r="Q503" s="35">
        <f>+'CPT C9 &amp; Bearing Capacity'!K503</f>
        <v>190.19</v>
      </c>
      <c r="R503" s="34">
        <f>+'CPT C9 &amp; Bearing Capacity'!L503</f>
        <v>53.346780000000003</v>
      </c>
      <c r="S503" s="35">
        <f>+'CPT C9 &amp; Bearing Capacity'!M503</f>
        <v>136.84322</v>
      </c>
      <c r="T503" s="34">
        <f t="shared" si="93"/>
        <v>21.120178316267033</v>
      </c>
      <c r="U503" s="36">
        <f t="shared" si="94"/>
        <v>13595.816851238256</v>
      </c>
      <c r="V503" s="33">
        <f t="shared" si="95"/>
        <v>7292.55</v>
      </c>
      <c r="W503" s="37">
        <f t="shared" si="87"/>
        <v>7.2851868952015465E-3</v>
      </c>
      <c r="X503" s="37">
        <f t="shared" si="88"/>
        <v>1.3582089496020088E-2</v>
      </c>
    </row>
    <row r="504" spans="5:24" x14ac:dyDescent="0.2">
      <c r="E504" s="28"/>
      <c r="F504" s="28">
        <f>+'CPT C9 &amp; Bearing Capacity'!I504</f>
        <v>10.029999999999999</v>
      </c>
      <c r="G504" s="29">
        <f>'CPT C9 &amp; Bearing Capacity'!H504</f>
        <v>1.9999999999999574E-2</v>
      </c>
      <c r="H504" s="29">
        <f t="shared" si="84"/>
        <v>9.5727999999999991</v>
      </c>
      <c r="I504" s="31">
        <f t="shared" si="85"/>
        <v>1.594671949485521</v>
      </c>
      <c r="J504" s="31">
        <f t="shared" si="89"/>
        <v>1.5469207041042721</v>
      </c>
      <c r="K504" s="31">
        <f t="shared" si="90"/>
        <v>-4.7733100532843478E-2</v>
      </c>
      <c r="L504" s="32">
        <f t="shared" si="91"/>
        <v>3.0393611280248468E-2</v>
      </c>
      <c r="M504" s="32">
        <f t="shared" si="92"/>
        <v>1.486501157843767E-2</v>
      </c>
      <c r="N504" s="33">
        <f t="shared" si="86"/>
        <v>4.9420643851033983</v>
      </c>
      <c r="O504" s="59">
        <f>+'CPT C9 &amp; Bearing Capacity'!N504</f>
        <v>1620</v>
      </c>
      <c r="P504" s="59">
        <f>+'CPT C9 &amp; Bearing Capacity'!O504</f>
        <v>1662.4</v>
      </c>
      <c r="Q504" s="35">
        <f>+'CPT C9 &amp; Bearing Capacity'!K504</f>
        <v>190.57</v>
      </c>
      <c r="R504" s="34">
        <f>+'CPT C9 &amp; Bearing Capacity'!L504</f>
        <v>53.542979999999993</v>
      </c>
      <c r="S504" s="35">
        <f>+'CPT C9 &amp; Bearing Capacity'!M504</f>
        <v>137.02701999999999</v>
      </c>
      <c r="T504" s="34">
        <f t="shared" si="93"/>
        <v>21.301296345102809</v>
      </c>
      <c r="U504" s="36">
        <f t="shared" si="94"/>
        <v>13796.066908563045</v>
      </c>
      <c r="V504" s="33">
        <f t="shared" si="95"/>
        <v>7359.1500000000005</v>
      </c>
      <c r="W504" s="37">
        <f t="shared" si="87"/>
        <v>7.1644540692040511E-3</v>
      </c>
      <c r="X504" s="37">
        <f t="shared" si="88"/>
        <v>1.3431073928655599E-2</v>
      </c>
    </row>
    <row r="505" spans="5:24" x14ac:dyDescent="0.2">
      <c r="E505" s="28"/>
      <c r="F505" s="28">
        <f>+'CPT C9 &amp; Bearing Capacity'!I505</f>
        <v>10.050000000000001</v>
      </c>
      <c r="G505" s="29">
        <f>'CPT C9 &amp; Bearing Capacity'!H505</f>
        <v>2.000000000000135E-2</v>
      </c>
      <c r="H505" s="29">
        <f t="shared" si="84"/>
        <v>9.5928000000000004</v>
      </c>
      <c r="I505" s="31">
        <f t="shared" si="85"/>
        <v>1.5946221901272388</v>
      </c>
      <c r="J505" s="31">
        <f t="shared" si="89"/>
        <v>1.5469704634625543</v>
      </c>
      <c r="K505" s="31">
        <f t="shared" si="90"/>
        <v>-4.7633695018877084E-2</v>
      </c>
      <c r="L505" s="32">
        <f t="shared" si="91"/>
        <v>3.0330291731068999E-2</v>
      </c>
      <c r="M505" s="32">
        <f t="shared" si="92"/>
        <v>1.4822699602514477E-2</v>
      </c>
      <c r="N505" s="33">
        <f t="shared" si="86"/>
        <v>4.9317684947600222</v>
      </c>
      <c r="O505" s="59">
        <f>+'CPT C9 &amp; Bearing Capacity'!N505</f>
        <v>1459</v>
      </c>
      <c r="P505" s="59">
        <f>+'CPT C9 &amp; Bearing Capacity'!O505</f>
        <v>1491.4</v>
      </c>
      <c r="Q505" s="35">
        <f>+'CPT C9 &amp; Bearing Capacity'!K505</f>
        <v>190.95000000000002</v>
      </c>
      <c r="R505" s="34">
        <f>+'CPT C9 &amp; Bearing Capacity'!L505</f>
        <v>53.739180000000012</v>
      </c>
      <c r="S505" s="35">
        <f>+'CPT C9 &amp; Bearing Capacity'!M505</f>
        <v>137.21082000000001</v>
      </c>
      <c r="T505" s="34">
        <f t="shared" si="93"/>
        <v>20.208339821628236</v>
      </c>
      <c r="U505" s="36">
        <f t="shared" si="94"/>
        <v>12661.72110449631</v>
      </c>
      <c r="V505" s="33">
        <f t="shared" si="95"/>
        <v>6502.25</v>
      </c>
      <c r="W505" s="37">
        <f t="shared" si="87"/>
        <v>7.7900444245435673E-3</v>
      </c>
      <c r="X505" s="37">
        <f t="shared" si="88"/>
        <v>1.5169421338030238E-2</v>
      </c>
    </row>
    <row r="506" spans="5:24" x14ac:dyDescent="0.2">
      <c r="E506" s="28"/>
      <c r="F506" s="28">
        <f>+'CPT C9 &amp; Bearing Capacity'!I506</f>
        <v>10.07</v>
      </c>
      <c r="G506" s="29">
        <f>'CPT C9 &amp; Bearing Capacity'!H506</f>
        <v>1.9999999999999574E-2</v>
      </c>
      <c r="H506" s="29">
        <f t="shared" si="84"/>
        <v>9.6128</v>
      </c>
      <c r="I506" s="31">
        <f t="shared" si="85"/>
        <v>1.5945726377062708</v>
      </c>
      <c r="J506" s="31">
        <f t="shared" si="89"/>
        <v>1.5470200158835223</v>
      </c>
      <c r="K506" s="31">
        <f t="shared" si="90"/>
        <v>-4.7534702439930542E-2</v>
      </c>
      <c r="L506" s="32">
        <f t="shared" si="91"/>
        <v>3.0267235363574549E-2</v>
      </c>
      <c r="M506" s="32">
        <f t="shared" si="92"/>
        <v>1.4780594563551519E-2</v>
      </c>
      <c r="N506" s="33">
        <f t="shared" si="86"/>
        <v>4.9215153983058064</v>
      </c>
      <c r="O506" s="59">
        <f>+'CPT C9 &amp; Bearing Capacity'!N506</f>
        <v>1459</v>
      </c>
      <c r="P506" s="59">
        <f>+'CPT C9 &amp; Bearing Capacity'!O506</f>
        <v>1494.6</v>
      </c>
      <c r="Q506" s="35">
        <f>+'CPT C9 &amp; Bearing Capacity'!K506</f>
        <v>191.33</v>
      </c>
      <c r="R506" s="34">
        <f>+'CPT C9 &amp; Bearing Capacity'!L506</f>
        <v>53.935380000000002</v>
      </c>
      <c r="S506" s="35">
        <f>+'CPT C9 &amp; Bearing Capacity'!M506</f>
        <v>137.39462</v>
      </c>
      <c r="T506" s="34">
        <f t="shared" si="93"/>
        <v>20.201577989148301</v>
      </c>
      <c r="U506" s="36">
        <f t="shared" si="94"/>
        <v>12663.199734313353</v>
      </c>
      <c r="V506" s="33">
        <f t="shared" si="95"/>
        <v>6516.35</v>
      </c>
      <c r="W506" s="37">
        <f t="shared" si="87"/>
        <v>7.7729412811359481E-3</v>
      </c>
      <c r="X506" s="37">
        <f t="shared" si="88"/>
        <v>1.5105129093144785E-2</v>
      </c>
    </row>
    <row r="507" spans="5:24" x14ac:dyDescent="0.2">
      <c r="E507" s="28"/>
      <c r="F507" s="28">
        <f>+'CPT C9 &amp; Bearing Capacity'!I507</f>
        <v>10.09</v>
      </c>
      <c r="G507" s="29">
        <f>'CPT C9 &amp; Bearing Capacity'!H507</f>
        <v>1.9999999999999574E-2</v>
      </c>
      <c r="H507" s="29">
        <f t="shared" si="84"/>
        <v>9.6327999999999996</v>
      </c>
      <c r="I507" s="31">
        <f t="shared" si="85"/>
        <v>1.5945232909346325</v>
      </c>
      <c r="J507" s="31">
        <f t="shared" si="89"/>
        <v>1.5470693626551606</v>
      </c>
      <c r="K507" s="31">
        <f t="shared" si="90"/>
        <v>-4.7436120229763408E-2</v>
      </c>
      <c r="L507" s="32">
        <f t="shared" si="91"/>
        <v>3.0204440540949073E-2</v>
      </c>
      <c r="M507" s="32">
        <f t="shared" si="92"/>
        <v>1.4738695029158699E-2</v>
      </c>
      <c r="N507" s="33">
        <f t="shared" si="86"/>
        <v>4.9113048295910611</v>
      </c>
      <c r="O507" s="59">
        <f>+'CPT C9 &amp; Bearing Capacity'!N507</f>
        <v>1999</v>
      </c>
      <c r="P507" s="59">
        <f>+'CPT C9 &amp; Bearing Capacity'!O507</f>
        <v>2038.6</v>
      </c>
      <c r="Q507" s="35">
        <f>+'CPT C9 &amp; Bearing Capacity'!K507</f>
        <v>191.71</v>
      </c>
      <c r="R507" s="34">
        <f>+'CPT C9 &amp; Bearing Capacity'!L507</f>
        <v>54.13158</v>
      </c>
      <c r="S507" s="35">
        <f>+'CPT C9 &amp; Bearing Capacity'!M507</f>
        <v>137.57841999999999</v>
      </c>
      <c r="T507" s="34">
        <f t="shared" si="93"/>
        <v>23.638444667969853</v>
      </c>
      <c r="U507" s="36">
        <f t="shared" si="94"/>
        <v>16350.25231814339</v>
      </c>
      <c r="V507" s="33">
        <f t="shared" si="95"/>
        <v>9234.4499999999989</v>
      </c>
      <c r="W507" s="37">
        <f t="shared" si="87"/>
        <v>6.0076196183725273E-3</v>
      </c>
      <c r="X507" s="37">
        <f t="shared" si="88"/>
        <v>1.0636918992665416E-2</v>
      </c>
    </row>
    <row r="508" spans="5:24" x14ac:dyDescent="0.2">
      <c r="E508" s="28"/>
      <c r="F508" s="28">
        <f>+'CPT C9 &amp; Bearing Capacity'!I508</f>
        <v>10.11</v>
      </c>
      <c r="G508" s="29">
        <f>'CPT C9 &amp; Bearing Capacity'!H508</f>
        <v>1.9999999999999574E-2</v>
      </c>
      <c r="H508" s="29">
        <f t="shared" si="84"/>
        <v>9.6527999999999992</v>
      </c>
      <c r="I508" s="31">
        <f t="shared" si="85"/>
        <v>1.5944741485350051</v>
      </c>
      <c r="J508" s="31">
        <f t="shared" si="89"/>
        <v>1.547118505054788</v>
      </c>
      <c r="K508" s="31">
        <f t="shared" si="90"/>
        <v>-4.7337945843343637E-2</v>
      </c>
      <c r="L508" s="32">
        <f t="shared" si="91"/>
        <v>3.0141905639917251E-2</v>
      </c>
      <c r="M508" s="32">
        <f t="shared" si="92"/>
        <v>1.469699957975279E-2</v>
      </c>
      <c r="N508" s="33">
        <f t="shared" si="86"/>
        <v>4.9011365246678427</v>
      </c>
      <c r="O508" s="59">
        <f>+'CPT C9 &amp; Bearing Capacity'!N508</f>
        <v>2974.5</v>
      </c>
      <c r="P508" s="59">
        <f>+'CPT C9 &amp; Bearing Capacity'!O508</f>
        <v>3012.1</v>
      </c>
      <c r="Q508" s="35">
        <f>+'CPT C9 &amp; Bearing Capacity'!K508</f>
        <v>192.08999999999997</v>
      </c>
      <c r="R508" s="34">
        <f>+'CPT C9 &amp; Bearing Capacity'!L508</f>
        <v>54.327779999999997</v>
      </c>
      <c r="S508" s="35">
        <f>+'CPT C9 &amp; Bearing Capacity'!M508</f>
        <v>137.76221999999999</v>
      </c>
      <c r="T508" s="34">
        <f t="shared" si="93"/>
        <v>28.825346318981627</v>
      </c>
      <c r="U508" s="36">
        <f t="shared" si="94"/>
        <v>22244.5628731998</v>
      </c>
      <c r="V508" s="33">
        <f t="shared" si="95"/>
        <v>14100.05</v>
      </c>
      <c r="W508" s="37">
        <f t="shared" si="87"/>
        <v>4.4065927953770819E-3</v>
      </c>
      <c r="X508" s="37">
        <f t="shared" si="88"/>
        <v>6.951942049379595E-3</v>
      </c>
    </row>
    <row r="509" spans="5:24" x14ac:dyDescent="0.2">
      <c r="E509" s="28"/>
      <c r="F509" s="28">
        <f>+'CPT C9 &amp; Bearing Capacity'!I509</f>
        <v>10.129999999999999</v>
      </c>
      <c r="G509" s="29">
        <f>'CPT C9 &amp; Bearing Capacity'!H509</f>
        <v>2.000000000000135E-2</v>
      </c>
      <c r="H509" s="29">
        <f t="shared" si="84"/>
        <v>9.6727999999999987</v>
      </c>
      <c r="I509" s="31">
        <f t="shared" si="85"/>
        <v>1.594425209240623</v>
      </c>
      <c r="J509" s="31">
        <f t="shared" si="89"/>
        <v>1.5471674443491701</v>
      </c>
      <c r="K509" s="31">
        <f t="shared" si="90"/>
        <v>-4.7240176756629046E-2</v>
      </c>
      <c r="L509" s="32">
        <f t="shared" si="91"/>
        <v>3.0079629050603473E-2</v>
      </c>
      <c r="M509" s="32">
        <f t="shared" si="92"/>
        <v>1.4655506808416763E-2</v>
      </c>
      <c r="N509" s="33">
        <f t="shared" si="86"/>
        <v>4.8910102217670302</v>
      </c>
      <c r="O509" s="59">
        <f>+'CPT C9 &amp; Bearing Capacity'!N509</f>
        <v>3751.0000000000005</v>
      </c>
      <c r="P509" s="59">
        <f>+'CPT C9 &amp; Bearing Capacity'!O509</f>
        <v>3784</v>
      </c>
      <c r="Q509" s="35">
        <f>+'CPT C9 &amp; Bearing Capacity'!K509</f>
        <v>192.46999999999997</v>
      </c>
      <c r="R509" s="34">
        <f>+'CPT C9 &amp; Bearing Capacity'!L509</f>
        <v>54.523979999999995</v>
      </c>
      <c r="S509" s="35">
        <f>+'CPT C9 &amp; Bearing Capacity'!M509</f>
        <v>137.94601999999998</v>
      </c>
      <c r="T509" s="34">
        <f t="shared" si="93"/>
        <v>32.359091400084026</v>
      </c>
      <c r="U509" s="36">
        <f t="shared" si="94"/>
        <v>26390.880407333254</v>
      </c>
      <c r="V509" s="33">
        <f t="shared" si="95"/>
        <v>17957.650000000001</v>
      </c>
      <c r="W509" s="37">
        <f t="shared" si="87"/>
        <v>3.7065911756458811E-3</v>
      </c>
      <c r="X509" s="37">
        <f t="shared" si="88"/>
        <v>5.4472720225278472E-3</v>
      </c>
    </row>
    <row r="510" spans="5:24" x14ac:dyDescent="0.2">
      <c r="E510" s="28"/>
      <c r="F510" s="28">
        <f>+'CPT C9 &amp; Bearing Capacity'!I510</f>
        <v>10.15</v>
      </c>
      <c r="G510" s="29">
        <f>'CPT C9 &amp; Bearing Capacity'!H510</f>
        <v>1.9999999999999574E-2</v>
      </c>
      <c r="H510" s="29">
        <f t="shared" si="84"/>
        <v>9.6928000000000001</v>
      </c>
      <c r="I510" s="31">
        <f t="shared" si="85"/>
        <v>1.5943764717951669</v>
      </c>
      <c r="J510" s="31">
        <f t="shared" si="89"/>
        <v>1.5472161817946262</v>
      </c>
      <c r="K510" s="31">
        <f t="shared" si="90"/>
        <v>-4.7142810466351444E-2</v>
      </c>
      <c r="L510" s="32">
        <f t="shared" si="91"/>
        <v>3.0017609176395042E-2</v>
      </c>
      <c r="M510" s="32">
        <f t="shared" si="92"/>
        <v>1.4614215320760571E-2</v>
      </c>
      <c r="N510" s="33">
        <f t="shared" si="86"/>
        <v>4.8809256612760805</v>
      </c>
      <c r="O510" s="59">
        <f>+'CPT C9 &amp; Bearing Capacity'!N510</f>
        <v>3997</v>
      </c>
      <c r="P510" s="59">
        <f>+'CPT C9 &amp; Bearing Capacity'!O510</f>
        <v>4028.2000000000003</v>
      </c>
      <c r="Q510" s="35">
        <f>+'CPT C9 &amp; Bearing Capacity'!K510</f>
        <v>192.85</v>
      </c>
      <c r="R510" s="34">
        <f>+'CPT C9 &amp; Bearing Capacity'!L510</f>
        <v>54.720180000000006</v>
      </c>
      <c r="S510" s="35">
        <f>+'CPT C9 &amp; Bearing Capacity'!M510</f>
        <v>138.12982</v>
      </c>
      <c r="T510" s="34">
        <f t="shared" si="93"/>
        <v>33.392219997588484</v>
      </c>
      <c r="U510" s="36">
        <f t="shared" si="94"/>
        <v>27624.377376578082</v>
      </c>
      <c r="V510" s="33">
        <f t="shared" si="95"/>
        <v>19176.75</v>
      </c>
      <c r="W510" s="37">
        <f t="shared" si="87"/>
        <v>3.5337814820140512E-3</v>
      </c>
      <c r="X510" s="37">
        <f t="shared" si="88"/>
        <v>5.0904617949089157E-3</v>
      </c>
    </row>
    <row r="511" spans="5:24" x14ac:dyDescent="0.2">
      <c r="E511" s="28"/>
      <c r="F511" s="28">
        <f>+'CPT C9 &amp; Bearing Capacity'!I511</f>
        <v>10.17</v>
      </c>
      <c r="G511" s="29">
        <f>'CPT C9 &amp; Bearing Capacity'!H511</f>
        <v>1.9999999999999574E-2</v>
      </c>
      <c r="H511" s="29">
        <f t="shared" si="84"/>
        <v>9.7127999999999997</v>
      </c>
      <c r="I511" s="31">
        <f t="shared" si="85"/>
        <v>1.5943279349526553</v>
      </c>
      <c r="J511" s="31">
        <f t="shared" si="89"/>
        <v>1.5472647186371378</v>
      </c>
      <c r="K511" s="31">
        <f t="shared" si="90"/>
        <v>-4.7045844489803562E-2</v>
      </c>
      <c r="L511" s="32">
        <f t="shared" si="91"/>
        <v>2.9955844433805209E-2</v>
      </c>
      <c r="M511" s="32">
        <f t="shared" si="92"/>
        <v>1.4573123734786142E-2</v>
      </c>
      <c r="N511" s="33">
        <f t="shared" si="86"/>
        <v>4.8708825857167559</v>
      </c>
      <c r="O511" s="59">
        <f>+'CPT C9 &amp; Bearing Capacity'!N511</f>
        <v>3873.9999999999995</v>
      </c>
      <c r="P511" s="59">
        <f>+'CPT C9 &amp; Bearing Capacity'!O511</f>
        <v>3904.6000000000004</v>
      </c>
      <c r="Q511" s="35">
        <f>+'CPT C9 &amp; Bearing Capacity'!K511</f>
        <v>193.23</v>
      </c>
      <c r="R511" s="34">
        <f>+'CPT C9 &amp; Bearing Capacity'!L511</f>
        <v>54.916380000000004</v>
      </c>
      <c r="S511" s="35">
        <f>+'CPT C9 &amp; Bearing Capacity'!M511</f>
        <v>138.31361999999999</v>
      </c>
      <c r="T511" s="34">
        <f t="shared" si="93"/>
        <v>32.863487673255115</v>
      </c>
      <c r="U511" s="36">
        <f t="shared" si="94"/>
        <v>27019.882670350355</v>
      </c>
      <c r="V511" s="33">
        <f t="shared" si="95"/>
        <v>18556.850000000002</v>
      </c>
      <c r="W511" s="37">
        <f t="shared" si="87"/>
        <v>3.6054061708133199E-3</v>
      </c>
      <c r="X511" s="37">
        <f t="shared" si="88"/>
        <v>5.2496868657306078E-3</v>
      </c>
    </row>
    <row r="512" spans="5:24" x14ac:dyDescent="0.2">
      <c r="E512" s="28"/>
      <c r="F512" s="28">
        <f>+'CPT C9 &amp; Bearing Capacity'!I512</f>
        <v>10.19</v>
      </c>
      <c r="G512" s="29">
        <f>'CPT C9 &amp; Bearing Capacity'!H512</f>
        <v>1.9999999999999574E-2</v>
      </c>
      <c r="H512" s="29">
        <f t="shared" si="84"/>
        <v>9.7327999999999992</v>
      </c>
      <c r="I512" s="31">
        <f t="shared" si="85"/>
        <v>1.5942795974773392</v>
      </c>
      <c r="J512" s="31">
        <f t="shared" si="89"/>
        <v>1.547313056112454</v>
      </c>
      <c r="K512" s="31">
        <f t="shared" si="90"/>
        <v>-4.6949276364628395E-2</v>
      </c>
      <c r="L512" s="32">
        <f t="shared" si="91"/>
        <v>2.9894333252339107E-2</v>
      </c>
      <c r="M512" s="32">
        <f t="shared" si="92"/>
        <v>1.4532230680753266E-2</v>
      </c>
      <c r="N512" s="33">
        <f t="shared" si="86"/>
        <v>4.8608807397233242</v>
      </c>
      <c r="O512" s="59">
        <f>+'CPT C9 &amp; Bearing Capacity'!N512</f>
        <v>3912</v>
      </c>
      <c r="P512" s="59">
        <f>+'CPT C9 &amp; Bearing Capacity'!O512</f>
        <v>3943.2</v>
      </c>
      <c r="Q512" s="35">
        <f>+'CPT C9 &amp; Bearing Capacity'!K512</f>
        <v>193.60999999999999</v>
      </c>
      <c r="R512" s="34">
        <f>+'CPT C9 &amp; Bearing Capacity'!L512</f>
        <v>55.112579999999994</v>
      </c>
      <c r="S512" s="35">
        <f>+'CPT C9 &amp; Bearing Capacity'!M512</f>
        <v>138.49741999999998</v>
      </c>
      <c r="T512" s="34">
        <f t="shared" si="93"/>
        <v>33.013310956004958</v>
      </c>
      <c r="U512" s="36">
        <f t="shared" si="94"/>
        <v>27214.415674841293</v>
      </c>
      <c r="V512" s="33">
        <f t="shared" si="95"/>
        <v>18747.949999999997</v>
      </c>
      <c r="W512" s="37">
        <f t="shared" si="87"/>
        <v>3.572283746820934E-3</v>
      </c>
      <c r="X512" s="37">
        <f t="shared" si="88"/>
        <v>5.1855064044049846E-3</v>
      </c>
    </row>
    <row r="513" spans="5:24" x14ac:dyDescent="0.2">
      <c r="E513" s="28"/>
      <c r="F513" s="28">
        <f>+'CPT C9 &amp; Bearing Capacity'!I513</f>
        <v>10.210000000000001</v>
      </c>
      <c r="G513" s="29">
        <f>'CPT C9 &amp; Bearing Capacity'!H513</f>
        <v>2.000000000000135E-2</v>
      </c>
      <c r="H513" s="29">
        <f t="shared" si="84"/>
        <v>9.7528000000000006</v>
      </c>
      <c r="I513" s="31">
        <f t="shared" si="85"/>
        <v>1.5942314581435963</v>
      </c>
      <c r="J513" s="31">
        <f t="shared" si="89"/>
        <v>1.5473611954461968</v>
      </c>
      <c r="K513" s="31">
        <f t="shared" si="90"/>
        <v>-4.6853103648611276E-2</v>
      </c>
      <c r="L513" s="32">
        <f t="shared" si="91"/>
        <v>2.9833074074360436E-2</v>
      </c>
      <c r="M513" s="32">
        <f t="shared" si="92"/>
        <v>1.4491534801041928E-2</v>
      </c>
      <c r="N513" s="33">
        <f t="shared" si="86"/>
        <v>4.8509198700208866</v>
      </c>
      <c r="O513" s="59">
        <f>+'CPT C9 &amp; Bearing Capacity'!N513</f>
        <v>5067.5</v>
      </c>
      <c r="P513" s="59">
        <f>+'CPT C9 &amp; Bearing Capacity'!O513</f>
        <v>5099.5</v>
      </c>
      <c r="Q513" s="35">
        <f>+'CPT C9 &amp; Bearing Capacity'!K513</f>
        <v>193.99</v>
      </c>
      <c r="R513" s="34">
        <f>+'CPT C9 &amp; Bearing Capacity'!L513</f>
        <v>55.308780000000013</v>
      </c>
      <c r="S513" s="35">
        <f>+'CPT C9 &amp; Bearing Capacity'!M513</f>
        <v>138.68122</v>
      </c>
      <c r="T513" s="34">
        <f t="shared" si="93"/>
        <v>37.561466991091351</v>
      </c>
      <c r="U513" s="36">
        <f t="shared" si="94"/>
        <v>32589.879519001155</v>
      </c>
      <c r="V513" s="33">
        <f t="shared" si="95"/>
        <v>24527.550000000003</v>
      </c>
      <c r="W513" s="37">
        <f t="shared" si="87"/>
        <v>2.9769486365808389E-3</v>
      </c>
      <c r="X513" s="37">
        <f t="shared" si="88"/>
        <v>3.9554866833590909E-3</v>
      </c>
    </row>
    <row r="514" spans="5:24" x14ac:dyDescent="0.2">
      <c r="E514" s="28"/>
      <c r="F514" s="28">
        <f>+'CPT C9 &amp; Bearing Capacity'!I514</f>
        <v>10.23</v>
      </c>
      <c r="G514" s="29">
        <f>'CPT C9 &amp; Bearing Capacity'!H514</f>
        <v>1.9999999999999574E-2</v>
      </c>
      <c r="H514" s="29">
        <f t="shared" si="84"/>
        <v>9.7728000000000002</v>
      </c>
      <c r="I514" s="31">
        <f t="shared" si="85"/>
        <v>1.5941835157358284</v>
      </c>
      <c r="J514" s="31">
        <f t="shared" si="89"/>
        <v>1.5474091378539647</v>
      </c>
      <c r="K514" s="31">
        <f t="shared" si="90"/>
        <v>-4.67573239194745E-2</v>
      </c>
      <c r="L514" s="32">
        <f t="shared" si="91"/>
        <v>2.9772065354960204E-2</v>
      </c>
      <c r="M514" s="32">
        <f t="shared" si="92"/>
        <v>1.4451034750027736E-2</v>
      </c>
      <c r="N514" s="33">
        <f t="shared" si="86"/>
        <v>4.8409997254040276</v>
      </c>
      <c r="O514" s="59">
        <f>+'CPT C9 &amp; Bearing Capacity'!N514</f>
        <v>6583</v>
      </c>
      <c r="P514" s="59">
        <f>+'CPT C9 &amp; Bearing Capacity'!O514</f>
        <v>6612.6</v>
      </c>
      <c r="Q514" s="35">
        <f>+'CPT C9 &amp; Bearing Capacity'!K514</f>
        <v>194.37</v>
      </c>
      <c r="R514" s="34">
        <f>+'CPT C9 &amp; Bearing Capacity'!L514</f>
        <v>55.504980000000003</v>
      </c>
      <c r="S514" s="35">
        <f>+'CPT C9 &amp; Bearing Capacity'!M514</f>
        <v>138.86502000000002</v>
      </c>
      <c r="T514" s="34">
        <f t="shared" si="93"/>
        <v>42.797045908381797</v>
      </c>
      <c r="U514" s="36">
        <f t="shared" si="94"/>
        <v>38676.397116833286</v>
      </c>
      <c r="V514" s="33">
        <f t="shared" si="95"/>
        <v>32091.15</v>
      </c>
      <c r="W514" s="37">
        <f t="shared" si="87"/>
        <v>2.5033354119207533E-3</v>
      </c>
      <c r="X514" s="37">
        <f t="shared" si="88"/>
        <v>3.0170310041266355E-3</v>
      </c>
    </row>
    <row r="515" spans="5:24" x14ac:dyDescent="0.2">
      <c r="E515" s="28"/>
      <c r="F515" s="28">
        <f>+'CPT C9 &amp; Bearing Capacity'!I515</f>
        <v>10.25</v>
      </c>
      <c r="G515" s="29">
        <f>'CPT C9 &amp; Bearing Capacity'!H515</f>
        <v>1.9999999999999574E-2</v>
      </c>
      <c r="H515" s="29">
        <f t="shared" ref="H515:H539" si="96">IF(F515&lt;$B$4,0,F515-$B$4)</f>
        <v>9.7927999999999997</v>
      </c>
      <c r="I515" s="31">
        <f t="shared" ref="I515:I578" si="97">IF($D$2&lt;$B$2/2, PI()+ATAN(H515/($D$2-$B$2/2)),ATAN(H515/($D$2-$B$2/2)))</f>
        <v>1.5941357690483584</v>
      </c>
      <c r="J515" s="31">
        <f t="shared" si="89"/>
        <v>1.5474568845414347</v>
      </c>
      <c r="K515" s="31">
        <f t="shared" si="90"/>
        <v>-4.6661934774674382E-2</v>
      </c>
      <c r="L515" s="32">
        <f t="shared" si="91"/>
        <v>2.9711305561827262E-2</v>
      </c>
      <c r="M515" s="32">
        <f t="shared" si="92"/>
        <v>1.4410729193946148E-2</v>
      </c>
      <c r="N515" s="33">
        <f t="shared" ref="N515:N539" si="98">+$D$4*L515</f>
        <v>4.8311200567157702</v>
      </c>
      <c r="O515" s="59">
        <f>+'CPT C9 &amp; Bearing Capacity'!N515</f>
        <v>7558.5</v>
      </c>
      <c r="P515" s="59">
        <f>+'CPT C9 &amp; Bearing Capacity'!O515</f>
        <v>7581.7000000000007</v>
      </c>
      <c r="Q515" s="35">
        <f>+'CPT C9 &amp; Bearing Capacity'!K515</f>
        <v>194.75</v>
      </c>
      <c r="R515" s="34">
        <f>+'CPT C9 &amp; Bearing Capacity'!L515</f>
        <v>55.701180000000001</v>
      </c>
      <c r="S515" s="35">
        <f>+'CPT C9 &amp; Bearing Capacity'!M515</f>
        <v>139.04882000000001</v>
      </c>
      <c r="T515" s="34">
        <f t="shared" si="93"/>
        <v>45.843320015904716</v>
      </c>
      <c r="U515" s="36">
        <f t="shared" si="94"/>
        <v>42131.868235789028</v>
      </c>
      <c r="V515" s="33">
        <f t="shared" si="95"/>
        <v>36934.75</v>
      </c>
      <c r="W515" s="37">
        <f t="shared" ref="W515:W539" si="99">IF(F515&lt;$B$4,0,N515/U515*G515*1000)</f>
        <v>2.2933329372808869E-3</v>
      </c>
      <c r="X515" s="37">
        <f t="shared" ref="X515:X539" si="100">IF(F515&lt;$B$4,0,N515/V515*G515*1000)</f>
        <v>2.6160296505137663E-3</v>
      </c>
    </row>
    <row r="516" spans="5:24" x14ac:dyDescent="0.2">
      <c r="E516" s="28"/>
      <c r="F516" s="28">
        <f>+'CPT C9 &amp; Bearing Capacity'!I516</f>
        <v>10.27</v>
      </c>
      <c r="G516" s="29">
        <f>'CPT C9 &amp; Bearing Capacity'!H516</f>
        <v>1.9999999999999574E-2</v>
      </c>
      <c r="H516" s="29">
        <f t="shared" si="96"/>
        <v>9.8127999999999993</v>
      </c>
      <c r="I516" s="31">
        <f t="shared" si="97"/>
        <v>1.5940882168853303</v>
      </c>
      <c r="J516" s="31">
        <f t="shared" ref="J516:J539" si="101">ATAN(H516/($D$2+$B$2/2))</f>
        <v>1.5475044367044628</v>
      </c>
      <c r="K516" s="31">
        <f t="shared" ref="K516:K539" si="102">$B$2*H516*($D$2^2-H516^2-$B$2^2/4)/(($D$2^2+H516^2-$B$2^2/4)^2+$B$2^2*H516^2)</f>
        <v>-4.6566933831200724E-2</v>
      </c>
      <c r="L516" s="32">
        <f t="shared" ref="L516:L539" si="103">1/PI()*(I516-J516-K516)</f>
        <v>2.9650793175120274E-2</v>
      </c>
      <c r="M516" s="32">
        <f t="shared" ref="M516:M539" si="104">IF(H516=0,1,1-(1/(1+($B$2/2/H516)^1.38))^2.6)</f>
        <v>1.4370616810768011E-2</v>
      </c>
      <c r="N516" s="33">
        <f t="shared" si="98"/>
        <v>4.8212806168267512</v>
      </c>
      <c r="O516" s="59">
        <f>+'CPT C9 &amp; Bearing Capacity'!N516</f>
        <v>8458.5</v>
      </c>
      <c r="P516" s="59">
        <f>+'CPT C9 &amp; Bearing Capacity'!O516</f>
        <v>8478.5</v>
      </c>
      <c r="Q516" s="35">
        <f>+'CPT C9 &amp; Bearing Capacity'!K516</f>
        <v>195.13</v>
      </c>
      <c r="R516" s="34">
        <f>+'CPT C9 &amp; Bearing Capacity'!L516</f>
        <v>55.897379999999998</v>
      </c>
      <c r="S516" s="35">
        <f>+'CPT C9 &amp; Bearing Capacity'!M516</f>
        <v>139.23262</v>
      </c>
      <c r="T516" s="34">
        <f t="shared" ref="T516:T539" si="105">100*SQRT(O516/(305*SQRT(100*S516)))</f>
        <v>48.479876885296221</v>
      </c>
      <c r="U516" s="36">
        <f t="shared" ref="U516:U539" si="106">+O516*10^(1.09-0.0075*T516)</f>
        <v>45049.946234900104</v>
      </c>
      <c r="V516" s="33">
        <f t="shared" ref="V516:V539" si="107">5*(P516-Q516)</f>
        <v>41416.850000000006</v>
      </c>
      <c r="W516" s="37">
        <f t="shared" si="99"/>
        <v>2.1404157029122546E-3</v>
      </c>
      <c r="X516" s="37">
        <f t="shared" si="100"/>
        <v>2.3281734930718522E-3</v>
      </c>
    </row>
    <row r="517" spans="5:24" x14ac:dyDescent="0.2">
      <c r="E517" s="28"/>
      <c r="F517" s="28">
        <f>+'CPT C9 &amp; Bearing Capacity'!I517</f>
        <v>10.29</v>
      </c>
      <c r="G517" s="29">
        <f>'CPT C9 &amp; Bearing Capacity'!H517</f>
        <v>2.000000000000135E-2</v>
      </c>
      <c r="H517" s="29">
        <f t="shared" si="96"/>
        <v>9.8327999999999989</v>
      </c>
      <c r="I517" s="31">
        <f t="shared" si="97"/>
        <v>1.5940408580606082</v>
      </c>
      <c r="J517" s="31">
        <f t="shared" si="101"/>
        <v>1.5475517955291849</v>
      </c>
      <c r="K517" s="31">
        <f t="shared" si="102"/>
        <v>-4.6472318725378943E-2</v>
      </c>
      <c r="L517" s="32">
        <f t="shared" si="103"/>
        <v>2.9590526687340718E-2</v>
      </c>
      <c r="M517" s="32">
        <f t="shared" si="104"/>
        <v>1.433069629007111E-2</v>
      </c>
      <c r="N517" s="33">
        <f t="shared" si="98"/>
        <v>4.8114811606145773</v>
      </c>
      <c r="O517" s="59">
        <f>+'CPT C9 &amp; Bearing Capacity'!N517</f>
        <v>8733.5</v>
      </c>
      <c r="P517" s="59">
        <f>+'CPT C9 &amp; Bearing Capacity'!O517</f>
        <v>8754.5</v>
      </c>
      <c r="Q517" s="35">
        <f>+'CPT C9 &amp; Bearing Capacity'!K517</f>
        <v>195.51</v>
      </c>
      <c r="R517" s="34">
        <f>+'CPT C9 &amp; Bearing Capacity'!L517</f>
        <v>56.093579999999996</v>
      </c>
      <c r="S517" s="35">
        <f>+'CPT C9 &amp; Bearing Capacity'!M517</f>
        <v>139.41641999999999</v>
      </c>
      <c r="T517" s="34">
        <f t="shared" si="105"/>
        <v>49.2454103858922</v>
      </c>
      <c r="U517" s="36">
        <f t="shared" si="106"/>
        <v>45903.70571562503</v>
      </c>
      <c r="V517" s="33">
        <f t="shared" si="107"/>
        <v>42794.95</v>
      </c>
      <c r="W517" s="37">
        <f t="shared" si="99"/>
        <v>2.0963367055471232E-3</v>
      </c>
      <c r="X517" s="37">
        <f t="shared" si="100"/>
        <v>2.2486209987930363E-3</v>
      </c>
    </row>
    <row r="518" spans="5:24" x14ac:dyDescent="0.2">
      <c r="E518" s="28"/>
      <c r="F518" s="28">
        <f>+'CPT C9 &amp; Bearing Capacity'!I518</f>
        <v>10.31</v>
      </c>
      <c r="G518" s="29">
        <f>'CPT C9 &amp; Bearing Capacity'!H518</f>
        <v>1.9999999999999574E-2</v>
      </c>
      <c r="H518" s="29">
        <f t="shared" si="96"/>
        <v>9.8528000000000002</v>
      </c>
      <c r="I518" s="31">
        <f t="shared" si="97"/>
        <v>1.5939936913976793</v>
      </c>
      <c r="J518" s="31">
        <f t="shared" si="101"/>
        <v>1.5475989621921138</v>
      </c>
      <c r="K518" s="31">
        <f t="shared" si="102"/>
        <v>-4.6378087112674403E-2</v>
      </c>
      <c r="L518" s="32">
        <f t="shared" si="103"/>
        <v>2.9530504603208677E-2</v>
      </c>
      <c r="M518" s="32">
        <f t="shared" si="104"/>
        <v>1.4290966332917265E-2</v>
      </c>
      <c r="N518" s="33">
        <f t="shared" si="98"/>
        <v>4.8017214449436265</v>
      </c>
      <c r="O518" s="59">
        <f>+'CPT C9 &amp; Bearing Capacity'!N518</f>
        <v>8306.9999999999982</v>
      </c>
      <c r="P518" s="59">
        <f>+'CPT C9 &amp; Bearing Capacity'!O518</f>
        <v>8328.2000000000007</v>
      </c>
      <c r="Q518" s="35">
        <f>+'CPT C9 &amp; Bearing Capacity'!K518</f>
        <v>195.89000000000001</v>
      </c>
      <c r="R518" s="34">
        <f>+'CPT C9 &amp; Bearing Capacity'!L518</f>
        <v>56.289780000000007</v>
      </c>
      <c r="S518" s="35">
        <f>+'CPT C9 &amp; Bearing Capacity'!M518</f>
        <v>139.60022000000001</v>
      </c>
      <c r="T518" s="34">
        <f t="shared" si="105"/>
        <v>48.012095346128483</v>
      </c>
      <c r="U518" s="36">
        <f t="shared" si="106"/>
        <v>44601.913938070313</v>
      </c>
      <c r="V518" s="33">
        <f t="shared" si="107"/>
        <v>40661.550000000003</v>
      </c>
      <c r="W518" s="37">
        <f t="shared" si="99"/>
        <v>2.1531459172853913E-3</v>
      </c>
      <c r="X518" s="37">
        <f t="shared" si="100"/>
        <v>2.3617995108123147E-3</v>
      </c>
    </row>
    <row r="519" spans="5:24" x14ac:dyDescent="0.2">
      <c r="E519" s="28"/>
      <c r="F519" s="28">
        <f>+'CPT C9 &amp; Bearing Capacity'!I519</f>
        <v>10.33</v>
      </c>
      <c r="G519" s="29">
        <f>'CPT C9 &amp; Bearing Capacity'!H519</f>
        <v>1.9999999999999574E-2</v>
      </c>
      <c r="H519" s="29">
        <f t="shared" si="96"/>
        <v>9.8727999999999998</v>
      </c>
      <c r="I519" s="31">
        <f t="shared" si="97"/>
        <v>1.5939467157295544</v>
      </c>
      <c r="J519" s="31">
        <f t="shared" si="101"/>
        <v>1.5476459378602387</v>
      </c>
      <c r="K519" s="31">
        <f t="shared" si="102"/>
        <v>-4.628423666749916E-2</v>
      </c>
      <c r="L519" s="32">
        <f t="shared" si="103"/>
        <v>2.9470725439538124E-2</v>
      </c>
      <c r="M519" s="32">
        <f t="shared" si="104"/>
        <v>1.4251425651727323E-2</v>
      </c>
      <c r="N519" s="33">
        <f t="shared" si="98"/>
        <v>4.7920012286447662</v>
      </c>
      <c r="O519" s="59">
        <f>+'CPT C9 &amp; Bearing Capacity'!N519</f>
        <v>6848</v>
      </c>
      <c r="P519" s="59">
        <f>+'CPT C9 &amp; Bearing Capacity'!O519</f>
        <v>6868</v>
      </c>
      <c r="Q519" s="35">
        <f>+'CPT C9 &amp; Bearing Capacity'!K519</f>
        <v>196.27</v>
      </c>
      <c r="R519" s="34">
        <f>+'CPT C9 &amp; Bearing Capacity'!L519</f>
        <v>56.485980000000005</v>
      </c>
      <c r="S519" s="35">
        <f>+'CPT C9 &amp; Bearing Capacity'!M519</f>
        <v>139.78402</v>
      </c>
      <c r="T519" s="34">
        <f t="shared" si="105"/>
        <v>43.578028106398897</v>
      </c>
      <c r="U519" s="36">
        <f t="shared" si="106"/>
        <v>39694.335939041775</v>
      </c>
      <c r="V519" s="33">
        <f t="shared" si="107"/>
        <v>33358.649999999994</v>
      </c>
      <c r="W519" s="37">
        <f t="shared" si="99"/>
        <v>2.4144508858914763E-3</v>
      </c>
      <c r="X519" s="37">
        <f t="shared" si="100"/>
        <v>2.8730186794997188E-3</v>
      </c>
    </row>
    <row r="520" spans="5:24" x14ac:dyDescent="0.2">
      <c r="E520" s="28"/>
      <c r="F520" s="28">
        <f>+'CPT C9 &amp; Bearing Capacity'!I520</f>
        <v>10.35</v>
      </c>
      <c r="G520" s="29">
        <f>'CPT C9 &amp; Bearing Capacity'!H520</f>
        <v>1.9999999999999574E-2</v>
      </c>
      <c r="H520" s="29">
        <f t="shared" si="96"/>
        <v>9.8927999999999994</v>
      </c>
      <c r="I520" s="31">
        <f t="shared" si="97"/>
        <v>1.5938999298986736</v>
      </c>
      <c r="J520" s="31">
        <f t="shared" si="101"/>
        <v>1.5476927236911195</v>
      </c>
      <c r="K520" s="31">
        <f t="shared" si="102"/>
        <v>-4.6190765083021092E-2</v>
      </c>
      <c r="L520" s="32">
        <f t="shared" si="103"/>
        <v>2.9411187725116125E-2</v>
      </c>
      <c r="M520" s="32">
        <f t="shared" si="104"/>
        <v>1.4212072970161138E-2</v>
      </c>
      <c r="N520" s="33">
        <f t="shared" si="98"/>
        <v>4.7823202724957135</v>
      </c>
      <c r="O520" s="59">
        <f>+'CPT C9 &amp; Bearing Capacity'!N520</f>
        <v>5209.5</v>
      </c>
      <c r="P520" s="59">
        <f>+'CPT C9 &amp; Bearing Capacity'!O520</f>
        <v>5228.1000000000004</v>
      </c>
      <c r="Q520" s="35">
        <f>+'CPT C9 &amp; Bearing Capacity'!K520</f>
        <v>196.65</v>
      </c>
      <c r="R520" s="34">
        <f>+'CPT C9 &amp; Bearing Capacity'!L520</f>
        <v>56.682179999999995</v>
      </c>
      <c r="S520" s="35">
        <f>+'CPT C9 &amp; Bearing Capacity'!M520</f>
        <v>139.96782000000002</v>
      </c>
      <c r="T520" s="34">
        <f t="shared" si="105"/>
        <v>37.996277593111635</v>
      </c>
      <c r="U520" s="36">
        <f t="shared" si="106"/>
        <v>33252.473836097961</v>
      </c>
      <c r="V520" s="33">
        <f t="shared" si="107"/>
        <v>25157.250000000004</v>
      </c>
      <c r="W520" s="37">
        <f t="shared" si="99"/>
        <v>2.8763696175314679E-3</v>
      </c>
      <c r="X520" s="37">
        <f t="shared" si="100"/>
        <v>3.8019420027988839E-3</v>
      </c>
    </row>
    <row r="521" spans="5:24" x14ac:dyDescent="0.2">
      <c r="E521" s="28"/>
      <c r="F521" s="28">
        <f>+'CPT C9 &amp; Bearing Capacity'!I521</f>
        <v>10.370000000000001</v>
      </c>
      <c r="G521" s="29">
        <f>'CPT C9 &amp; Bearing Capacity'!H521</f>
        <v>2.000000000000135E-2</v>
      </c>
      <c r="H521" s="29">
        <f t="shared" si="96"/>
        <v>9.9128000000000007</v>
      </c>
      <c r="I521" s="31">
        <f t="shared" si="97"/>
        <v>1.593853332756811</v>
      </c>
      <c r="J521" s="31">
        <f t="shared" si="101"/>
        <v>1.5477393208329822</v>
      </c>
      <c r="K521" s="31">
        <f t="shared" si="102"/>
        <v>-4.6097670070975275E-2</v>
      </c>
      <c r="L521" s="32">
        <f t="shared" si="103"/>
        <v>2.9351890000581988E-2</v>
      </c>
      <c r="M521" s="32">
        <f t="shared" si="104"/>
        <v>1.4172907022994341E-2</v>
      </c>
      <c r="N521" s="33">
        <f t="shared" si="98"/>
        <v>4.7726783392013878</v>
      </c>
      <c r="O521" s="59">
        <f>+'CPT C9 &amp; Bearing Capacity'!N521</f>
        <v>4281.4999999999991</v>
      </c>
      <c r="P521" s="59">
        <f>+'CPT C9 &amp; Bearing Capacity'!O521</f>
        <v>4298.7</v>
      </c>
      <c r="Q521" s="35">
        <f>+'CPT C9 &amp; Bearing Capacity'!K521</f>
        <v>197.03000000000003</v>
      </c>
      <c r="R521" s="34">
        <f>+'CPT C9 &amp; Bearing Capacity'!L521</f>
        <v>56.878380000000014</v>
      </c>
      <c r="S521" s="35">
        <f>+'CPT C9 &amp; Bearing Capacity'!M521</f>
        <v>140.15162000000001</v>
      </c>
      <c r="T521" s="34">
        <f t="shared" si="105"/>
        <v>34.434876043756638</v>
      </c>
      <c r="U521" s="36">
        <f t="shared" si="106"/>
        <v>29062.594208256291</v>
      </c>
      <c r="V521" s="33">
        <f t="shared" si="107"/>
        <v>20508.349999999999</v>
      </c>
      <c r="W521" s="37">
        <f t="shared" si="99"/>
        <v>3.2844131566519661E-3</v>
      </c>
      <c r="X521" s="37">
        <f t="shared" si="100"/>
        <v>4.6543757437353186E-3</v>
      </c>
    </row>
    <row r="522" spans="5:24" x14ac:dyDescent="0.2">
      <c r="E522" s="28"/>
      <c r="F522" s="28">
        <f>+'CPT C9 &amp; Bearing Capacity'!I522</f>
        <v>10.39</v>
      </c>
      <c r="G522" s="29">
        <f>'CPT C9 &amp; Bearing Capacity'!H522</f>
        <v>1.9999999999999574E-2</v>
      </c>
      <c r="H522" s="29">
        <f t="shared" si="96"/>
        <v>9.9328000000000003</v>
      </c>
      <c r="I522" s="31">
        <f t="shared" si="97"/>
        <v>1.5938069231649796</v>
      </c>
      <c r="J522" s="31">
        <f t="shared" si="101"/>
        <v>1.5477857304248135</v>
      </c>
      <c r="K522" s="31">
        <f t="shared" si="102"/>
        <v>-4.6004949361477684E-2</v>
      </c>
      <c r="L522" s="32">
        <f t="shared" si="103"/>
        <v>2.9292830818307594E-2</v>
      </c>
      <c r="M522" s="32">
        <f t="shared" si="104"/>
        <v>1.4133926556006093E-2</v>
      </c>
      <c r="N522" s="33">
        <f t="shared" si="98"/>
        <v>4.763075193374446</v>
      </c>
      <c r="O522" s="59">
        <f>+'CPT C9 &amp; Bearing Capacity'!N522</f>
        <v>3116.5000000000005</v>
      </c>
      <c r="P522" s="59">
        <f>+'CPT C9 &amp; Bearing Capacity'!O522</f>
        <v>3132.7</v>
      </c>
      <c r="Q522" s="35">
        <f>+'CPT C9 &amp; Bearing Capacity'!K522</f>
        <v>197.41000000000003</v>
      </c>
      <c r="R522" s="34">
        <f>+'CPT C9 &amp; Bearing Capacity'!L522</f>
        <v>57.074580000000005</v>
      </c>
      <c r="S522" s="35">
        <f>+'CPT C9 &amp; Bearing Capacity'!M522</f>
        <v>140.33542000000003</v>
      </c>
      <c r="T522" s="34">
        <f t="shared" si="105"/>
        <v>29.369180016779961</v>
      </c>
      <c r="U522" s="36">
        <f t="shared" si="106"/>
        <v>23088.636218185326</v>
      </c>
      <c r="V522" s="33">
        <f t="shared" si="107"/>
        <v>14676.45</v>
      </c>
      <c r="W522" s="37">
        <f t="shared" si="99"/>
        <v>4.1259043179196521E-3</v>
      </c>
      <c r="X522" s="37">
        <f t="shared" si="100"/>
        <v>6.4907728958628879E-3</v>
      </c>
    </row>
    <row r="523" spans="5:24" x14ac:dyDescent="0.2">
      <c r="E523" s="28"/>
      <c r="F523" s="28">
        <f>+'CPT C9 &amp; Bearing Capacity'!I523</f>
        <v>10.41</v>
      </c>
      <c r="G523" s="29">
        <f>'CPT C9 &amp; Bearing Capacity'!H523</f>
        <v>1.9999999999999574E-2</v>
      </c>
      <c r="H523" s="29">
        <f t="shared" si="96"/>
        <v>9.9527999999999999</v>
      </c>
      <c r="I523" s="31">
        <f t="shared" si="97"/>
        <v>1.5937606999933402</v>
      </c>
      <c r="J523" s="31">
        <f t="shared" si="101"/>
        <v>1.5478319535964529</v>
      </c>
      <c r="K523" s="31">
        <f t="shared" si="102"/>
        <v>-4.5912600702841089E-2</v>
      </c>
      <c r="L523" s="32">
        <f t="shared" si="103"/>
        <v>2.9234008742280583E-2</v>
      </c>
      <c r="M523" s="32">
        <f t="shared" si="104"/>
        <v>1.4095130325853189E-2</v>
      </c>
      <c r="N523" s="33">
        <f t="shared" si="98"/>
        <v>4.7535106015162922</v>
      </c>
      <c r="O523" s="59">
        <f>+'CPT C9 &amp; Bearing Capacity'!N523</f>
        <v>2140.5</v>
      </c>
      <c r="P523" s="59">
        <f>+'CPT C9 &amp; Bearing Capacity'!O523</f>
        <v>2156.1</v>
      </c>
      <c r="Q523" s="35">
        <f>+'CPT C9 &amp; Bearing Capacity'!K523</f>
        <v>197.79</v>
      </c>
      <c r="R523" s="34">
        <f>+'CPT C9 &amp; Bearing Capacity'!L523</f>
        <v>57.270780000000002</v>
      </c>
      <c r="S523" s="35">
        <f>+'CPT C9 &amp; Bearing Capacity'!M523</f>
        <v>140.51921999999999</v>
      </c>
      <c r="T523" s="34">
        <f t="shared" si="105"/>
        <v>24.331773430684596</v>
      </c>
      <c r="U523" s="36">
        <f t="shared" si="106"/>
        <v>17299.236317968491</v>
      </c>
      <c r="V523" s="33">
        <f t="shared" si="107"/>
        <v>9791.5499999999993</v>
      </c>
      <c r="W523" s="37">
        <f t="shared" si="99"/>
        <v>5.4956305748350082E-3</v>
      </c>
      <c r="X523" s="37">
        <f t="shared" si="100"/>
        <v>9.7094139365395508E-3</v>
      </c>
    </row>
    <row r="524" spans="5:24" x14ac:dyDescent="0.2">
      <c r="E524" s="28"/>
      <c r="F524" s="28">
        <f>+'CPT C9 &amp; Bearing Capacity'!I524</f>
        <v>10.43</v>
      </c>
      <c r="G524" s="29">
        <f>'CPT C9 &amp; Bearing Capacity'!H524</f>
        <v>1.9999999999999574E-2</v>
      </c>
      <c r="H524" s="29">
        <f t="shared" si="96"/>
        <v>9.9727999999999994</v>
      </c>
      <c r="I524" s="31">
        <f t="shared" si="97"/>
        <v>1.5937146621211087</v>
      </c>
      <c r="J524" s="31">
        <f t="shared" si="101"/>
        <v>1.5478779914686844</v>
      </c>
      <c r="K524" s="31">
        <f t="shared" si="102"/>
        <v>-4.5820621861393136E-2</v>
      </c>
      <c r="L524" s="32">
        <f t="shared" si="103"/>
        <v>2.9175422347987621E-2</v>
      </c>
      <c r="M524" s="32">
        <f t="shared" si="104"/>
        <v>1.405651709996325E-2</v>
      </c>
      <c r="N524" s="33">
        <f t="shared" si="98"/>
        <v>4.7439843319980985</v>
      </c>
      <c r="O524" s="59">
        <f>+'CPT C9 &amp; Bearing Capacity'!N524</f>
        <v>1742.5</v>
      </c>
      <c r="P524" s="59">
        <f>+'CPT C9 &amp; Bearing Capacity'!O524</f>
        <v>1758.1</v>
      </c>
      <c r="Q524" s="35">
        <f>+'CPT C9 &amp; Bearing Capacity'!K524</f>
        <v>198.17</v>
      </c>
      <c r="R524" s="34">
        <f>+'CPT C9 &amp; Bearing Capacity'!L524</f>
        <v>57.46698</v>
      </c>
      <c r="S524" s="35">
        <f>+'CPT C9 &amp; Bearing Capacity'!M524</f>
        <v>140.70301999999998</v>
      </c>
      <c r="T524" s="34">
        <f t="shared" si="105"/>
        <v>21.946264998158295</v>
      </c>
      <c r="U524" s="36">
        <f t="shared" si="106"/>
        <v>14674.9219228163</v>
      </c>
      <c r="V524" s="33">
        <f t="shared" si="107"/>
        <v>7799.65</v>
      </c>
      <c r="W524" s="37">
        <f t="shared" si="99"/>
        <v>6.4654304219801499E-3</v>
      </c>
      <c r="X524" s="37">
        <f t="shared" si="100"/>
        <v>1.2164608237543987E-2</v>
      </c>
    </row>
    <row r="525" spans="5:24" x14ac:dyDescent="0.2">
      <c r="E525" s="28"/>
      <c r="F525" s="28">
        <f>+'CPT C9 &amp; Bearing Capacity'!I525</f>
        <v>10.45</v>
      </c>
      <c r="G525" s="29">
        <f>'CPT C9 &amp; Bearing Capacity'!H525</f>
        <v>2.000000000000135E-2</v>
      </c>
      <c r="H525" s="29">
        <f t="shared" si="96"/>
        <v>9.992799999999999</v>
      </c>
      <c r="I525" s="31">
        <f t="shared" si="97"/>
        <v>1.5936688084364656</v>
      </c>
      <c r="J525" s="31">
        <f t="shared" si="101"/>
        <v>1.5479238451533275</v>
      </c>
      <c r="K525" s="31">
        <f t="shared" si="102"/>
        <v>-4.5729010621296702E-2</v>
      </c>
      <c r="L525" s="32">
        <f t="shared" si="103"/>
        <v>2.9117070222299694E-2</v>
      </c>
      <c r="M525" s="32">
        <f t="shared" si="104"/>
        <v>1.4018085656412715E-2</v>
      </c>
      <c r="N525" s="33">
        <f t="shared" si="98"/>
        <v>4.734496155042148</v>
      </c>
      <c r="O525" s="59">
        <f>+'CPT C9 &amp; Bearing Capacity'!N525</f>
        <v>1609.9999999999998</v>
      </c>
      <c r="P525" s="59">
        <f>+'CPT C9 &amp; Bearing Capacity'!O525</f>
        <v>1627.4</v>
      </c>
      <c r="Q525" s="35">
        <f>+'CPT C9 &amp; Bearing Capacity'!K525</f>
        <v>198.54999999999998</v>
      </c>
      <c r="R525" s="34">
        <f>+'CPT C9 &amp; Bearing Capacity'!L525</f>
        <v>57.663179999999997</v>
      </c>
      <c r="S525" s="35">
        <f>+'CPT C9 &amp; Bearing Capacity'!M525</f>
        <v>140.88682</v>
      </c>
      <c r="T525" s="34">
        <f t="shared" si="105"/>
        <v>21.088487214426884</v>
      </c>
      <c r="U525" s="36">
        <f t="shared" si="106"/>
        <v>13761.387430910148</v>
      </c>
      <c r="V525" s="33">
        <f t="shared" si="107"/>
        <v>7144.2500000000009</v>
      </c>
      <c r="W525" s="37">
        <f t="shared" si="99"/>
        <v>6.880841308788496E-3</v>
      </c>
      <c r="X525" s="37">
        <f t="shared" si="100"/>
        <v>1.3254004703201783E-2</v>
      </c>
    </row>
    <row r="526" spans="5:24" x14ac:dyDescent="0.2">
      <c r="E526" s="28"/>
      <c r="F526" s="28">
        <f>+'CPT C9 &amp; Bearing Capacity'!I526</f>
        <v>10.47</v>
      </c>
      <c r="G526" s="29">
        <f>'CPT C9 &amp; Bearing Capacity'!H526</f>
        <v>1.9999999999999574E-2</v>
      </c>
      <c r="H526" s="29">
        <f t="shared" si="96"/>
        <v>10.0128</v>
      </c>
      <c r="I526" s="31">
        <f t="shared" si="97"/>
        <v>1.5936231378364671</v>
      </c>
      <c r="J526" s="31">
        <f t="shared" si="101"/>
        <v>1.547969515753326</v>
      </c>
      <c r="K526" s="31">
        <f t="shared" si="102"/>
        <v>-4.5637764784372287E-2</v>
      </c>
      <c r="L526" s="32">
        <f t="shared" si="103"/>
        <v>2.9058950963358612E-2</v>
      </c>
      <c r="M526" s="32">
        <f t="shared" si="104"/>
        <v>1.3979834783820366E-2</v>
      </c>
      <c r="N526" s="33">
        <f t="shared" si="98"/>
        <v>4.7250458427033841</v>
      </c>
      <c r="O526" s="59">
        <f>+'CPT C9 &amp; Bearing Capacity'!N526</f>
        <v>1496.5000000000002</v>
      </c>
      <c r="P526" s="59">
        <f>+'CPT C9 &amp; Bearing Capacity'!O526</f>
        <v>1517.5</v>
      </c>
      <c r="Q526" s="35">
        <f>+'CPT C9 &amp; Bearing Capacity'!K526</f>
        <v>198.93</v>
      </c>
      <c r="R526" s="34">
        <f>+'CPT C9 &amp; Bearing Capacity'!L526</f>
        <v>57.859380000000009</v>
      </c>
      <c r="S526" s="35">
        <f>+'CPT C9 &amp; Bearing Capacity'!M526</f>
        <v>141.07061999999999</v>
      </c>
      <c r="T526" s="34">
        <f t="shared" si="105"/>
        <v>20.324941167042866</v>
      </c>
      <c r="U526" s="36">
        <f t="shared" si="106"/>
        <v>12961.034374286763</v>
      </c>
      <c r="V526" s="33">
        <f t="shared" si="107"/>
        <v>6592.8499999999995</v>
      </c>
      <c r="W526" s="37">
        <f t="shared" si="99"/>
        <v>7.2911554838204027E-3</v>
      </c>
      <c r="X526" s="37">
        <f t="shared" si="100"/>
        <v>1.4333849071959118E-2</v>
      </c>
    </row>
    <row r="527" spans="5:24" x14ac:dyDescent="0.2">
      <c r="E527" s="28"/>
      <c r="F527" s="28">
        <f>+'CPT C9 &amp; Bearing Capacity'!I527</f>
        <v>10.49</v>
      </c>
      <c r="G527" s="29">
        <f>'CPT C9 &amp; Bearing Capacity'!H527</f>
        <v>1.9999999999999574E-2</v>
      </c>
      <c r="H527" s="29">
        <f t="shared" si="96"/>
        <v>10.0328</v>
      </c>
      <c r="I527" s="31">
        <f t="shared" si="97"/>
        <v>1.5935776492269569</v>
      </c>
      <c r="J527" s="31">
        <f t="shared" si="101"/>
        <v>1.5480150043628362</v>
      </c>
      <c r="K527" s="31">
        <f t="shared" si="102"/>
        <v>-4.554688216992258E-2</v>
      </c>
      <c r="L527" s="32">
        <f t="shared" si="103"/>
        <v>2.9001063180465303E-2</v>
      </c>
      <c r="M527" s="32">
        <f t="shared" si="104"/>
        <v>1.3941763281233088E-2</v>
      </c>
      <c r="N527" s="33">
        <f t="shared" si="98"/>
        <v>4.7156331688512463</v>
      </c>
      <c r="O527" s="59">
        <f>+'CPT C9 &amp; Bearing Capacity'!N527</f>
        <v>1250.5000000000002</v>
      </c>
      <c r="P527" s="59">
        <f>+'CPT C9 &amp; Bearing Capacity'!O527</f>
        <v>1273.9000000000001</v>
      </c>
      <c r="Q527" s="35">
        <f>+'CPT C9 &amp; Bearing Capacity'!K527</f>
        <v>199.31</v>
      </c>
      <c r="R527" s="34">
        <f>+'CPT C9 &amp; Bearing Capacity'!L527</f>
        <v>58.055580000000006</v>
      </c>
      <c r="S527" s="35">
        <f>+'CPT C9 &amp; Bearing Capacity'!M527</f>
        <v>141.25441999999998</v>
      </c>
      <c r="T527" s="34">
        <f t="shared" si="105"/>
        <v>18.573400210633629</v>
      </c>
      <c r="U527" s="36">
        <f t="shared" si="106"/>
        <v>11163.058341142007</v>
      </c>
      <c r="V527" s="33">
        <f t="shared" si="107"/>
        <v>5372.9500000000007</v>
      </c>
      <c r="W527" s="37">
        <f t="shared" si="99"/>
        <v>8.448640192932514E-3</v>
      </c>
      <c r="X527" s="37">
        <f t="shared" si="100"/>
        <v>1.7553236746484315E-2</v>
      </c>
    </row>
    <row r="528" spans="5:24" x14ac:dyDescent="0.2">
      <c r="E528" s="28"/>
      <c r="F528" s="28">
        <f>+'CPT C9 &amp; Bearing Capacity'!I528</f>
        <v>10.51</v>
      </c>
      <c r="G528" s="29">
        <f>'CPT C9 &amp; Bearing Capacity'!H528</f>
        <v>1.9999999999999574E-2</v>
      </c>
      <c r="H528" s="29">
        <f t="shared" si="96"/>
        <v>10.0528</v>
      </c>
      <c r="I528" s="31">
        <f t="shared" si="97"/>
        <v>1.5935323415224776</v>
      </c>
      <c r="J528" s="31">
        <f t="shared" si="101"/>
        <v>1.5480603120673155</v>
      </c>
      <c r="K528" s="31">
        <f t="shared" si="102"/>
        <v>-4.5456360614559092E-2</v>
      </c>
      <c r="L528" s="32">
        <f t="shared" si="103"/>
        <v>2.8943405493968261E-2</v>
      </c>
      <c r="M528" s="32">
        <f t="shared" si="104"/>
        <v>1.3903869958015291E-2</v>
      </c>
      <c r="N528" s="33">
        <f t="shared" si="98"/>
        <v>4.7062579091515326</v>
      </c>
      <c r="O528" s="59">
        <f>+'CPT C9 &amp; Bearing Capacity'!N528</f>
        <v>1004</v>
      </c>
      <c r="P528" s="59">
        <f>+'CPT C9 &amp; Bearing Capacity'!O528</f>
        <v>1028.8</v>
      </c>
      <c r="Q528" s="35">
        <f>+'CPT C9 &amp; Bearing Capacity'!K528</f>
        <v>199.69</v>
      </c>
      <c r="R528" s="34">
        <f>+'CPT C9 &amp; Bearing Capacity'!L528</f>
        <v>58.251780000000004</v>
      </c>
      <c r="S528" s="35">
        <f>+'CPT C9 &amp; Bearing Capacity'!M528</f>
        <v>141.43822</v>
      </c>
      <c r="T528" s="34">
        <f t="shared" si="105"/>
        <v>16.637008603718062</v>
      </c>
      <c r="U528" s="36">
        <f t="shared" si="106"/>
        <v>9267.3624395175266</v>
      </c>
      <c r="V528" s="33">
        <f t="shared" si="107"/>
        <v>4145.5499999999993</v>
      </c>
      <c r="W528" s="37">
        <f t="shared" si="99"/>
        <v>1.0156628576612458E-2</v>
      </c>
      <c r="X528" s="37">
        <f t="shared" si="100"/>
        <v>2.2705107448475755E-2</v>
      </c>
    </row>
    <row r="529" spans="5:24" x14ac:dyDescent="0.2">
      <c r="E529" s="28"/>
      <c r="F529" s="28">
        <f>+'CPT C9 &amp; Bearing Capacity'!I529</f>
        <v>10.53</v>
      </c>
      <c r="G529" s="29">
        <f>'CPT C9 &amp; Bearing Capacity'!H529</f>
        <v>1.9999999999999574E-2</v>
      </c>
      <c r="H529" s="29">
        <f t="shared" si="96"/>
        <v>10.072799999999999</v>
      </c>
      <c r="I529" s="31">
        <f t="shared" si="97"/>
        <v>1.5934872136461857</v>
      </c>
      <c r="J529" s="31">
        <f t="shared" si="101"/>
        <v>1.5481054399436074</v>
      </c>
      <c r="K529" s="31">
        <f t="shared" si="102"/>
        <v>-4.5366197972030897E-2</v>
      </c>
      <c r="L529" s="32">
        <f t="shared" si="103"/>
        <v>2.888597653515473E-2</v>
      </c>
      <c r="M529" s="32">
        <f t="shared" si="104"/>
        <v>1.386615363374144E-2</v>
      </c>
      <c r="N529" s="33">
        <f t="shared" si="98"/>
        <v>4.6969198410487021</v>
      </c>
      <c r="O529" s="59">
        <f>+'CPT C9 &amp; Bearing Capacity'!N529</f>
        <v>1069.9999999999998</v>
      </c>
      <c r="P529" s="59">
        <f>+'CPT C9 &amp; Bearing Capacity'!O529</f>
        <v>1097</v>
      </c>
      <c r="Q529" s="35">
        <f>+'CPT C9 &amp; Bearing Capacity'!K529</f>
        <v>200.07</v>
      </c>
      <c r="R529" s="34">
        <f>+'CPT C9 &amp; Bearing Capacity'!L529</f>
        <v>58.447979999999994</v>
      </c>
      <c r="S529" s="35">
        <f>+'CPT C9 &amp; Bearing Capacity'!M529</f>
        <v>141.62201999999999</v>
      </c>
      <c r="T529" s="34">
        <f t="shared" si="105"/>
        <v>17.169564241145014</v>
      </c>
      <c r="U529" s="36">
        <f t="shared" si="106"/>
        <v>9786.1540026023722</v>
      </c>
      <c r="V529" s="33">
        <f t="shared" si="107"/>
        <v>4484.6500000000005</v>
      </c>
      <c r="W529" s="37">
        <f t="shared" si="99"/>
        <v>9.5991128686500928E-3</v>
      </c>
      <c r="X529" s="37">
        <f t="shared" si="100"/>
        <v>2.0946650646309527E-2</v>
      </c>
    </row>
    <row r="530" spans="5:24" x14ac:dyDescent="0.2">
      <c r="E530" s="28"/>
      <c r="F530" s="28">
        <f>+'CPT C9 &amp; Bearing Capacity'!I530</f>
        <v>10.55</v>
      </c>
      <c r="G530" s="29">
        <f>'CPT C9 &amp; Bearing Capacity'!H530</f>
        <v>2.000000000000135E-2</v>
      </c>
      <c r="H530" s="29">
        <f t="shared" si="96"/>
        <v>10.0928</v>
      </c>
      <c r="I530" s="31">
        <f t="shared" si="97"/>
        <v>1.5934422645297661</v>
      </c>
      <c r="J530" s="31">
        <f t="shared" si="101"/>
        <v>1.548150389060027</v>
      </c>
      <c r="K530" s="31">
        <f t="shared" si="102"/>
        <v>-4.5276392113055279E-2</v>
      </c>
      <c r="L530" s="32">
        <f t="shared" si="103"/>
        <v>2.8828774946142388E-2</v>
      </c>
      <c r="M530" s="32">
        <f t="shared" si="104"/>
        <v>1.3828613138089585E-2</v>
      </c>
      <c r="N530" s="33">
        <f t="shared" si="98"/>
        <v>4.6876187437482661</v>
      </c>
      <c r="O530" s="59">
        <f>+'CPT C9 &amp; Bearing Capacity'!N530</f>
        <v>1335.5</v>
      </c>
      <c r="P530" s="59">
        <f>+'CPT C9 &amp; Bearing Capacity'!O530</f>
        <v>1372.7</v>
      </c>
      <c r="Q530" s="35">
        <f>+'CPT C9 &amp; Bearing Capacity'!K530</f>
        <v>200.45000000000002</v>
      </c>
      <c r="R530" s="34">
        <f>+'CPT C9 &amp; Bearing Capacity'!L530</f>
        <v>58.644180000000013</v>
      </c>
      <c r="S530" s="35">
        <f>+'CPT C9 &amp; Bearing Capacity'!M530</f>
        <v>141.80582000000001</v>
      </c>
      <c r="T530" s="34">
        <f t="shared" si="105"/>
        <v>19.175580166890686</v>
      </c>
      <c r="U530" s="36">
        <f t="shared" si="106"/>
        <v>11798.506635131815</v>
      </c>
      <c r="V530" s="33">
        <f t="shared" si="107"/>
        <v>5861.25</v>
      </c>
      <c r="W530" s="37">
        <f t="shared" si="99"/>
        <v>7.9461221470020597E-3</v>
      </c>
      <c r="X530" s="37">
        <f t="shared" si="100"/>
        <v>1.5995286820212694E-2</v>
      </c>
    </row>
    <row r="531" spans="5:24" x14ac:dyDescent="0.2">
      <c r="E531" s="28"/>
      <c r="F531" s="28">
        <f>+'CPT C9 &amp; Bearing Capacity'!I531</f>
        <v>10.57</v>
      </c>
      <c r="G531" s="29">
        <f>'CPT C9 &amp; Bearing Capacity'!H531</f>
        <v>1.9999999999999574E-2</v>
      </c>
      <c r="H531" s="29">
        <f t="shared" si="96"/>
        <v>10.1128</v>
      </c>
      <c r="I531" s="31">
        <f t="shared" si="97"/>
        <v>1.5933974931133472</v>
      </c>
      <c r="J531" s="31">
        <f t="shared" si="101"/>
        <v>1.5481951604764459</v>
      </c>
      <c r="K531" s="31">
        <f t="shared" si="102"/>
        <v>-4.5186940925150514E-2</v>
      </c>
      <c r="L531" s="32">
        <f t="shared" si="103"/>
        <v>2.8771799379772242E-2</v>
      </c>
      <c r="M531" s="32">
        <f t="shared" si="104"/>
        <v>1.3791247310734334E-2</v>
      </c>
      <c r="N531" s="33">
        <f t="shared" si="98"/>
        <v>4.6783543981993718</v>
      </c>
      <c r="O531" s="59">
        <f>+'CPT C9 &amp; Bearing Capacity'!N531</f>
        <v>1231.5</v>
      </c>
      <c r="P531" s="59">
        <f>+'CPT C9 &amp; Bearing Capacity'!O531</f>
        <v>1275.0999999999999</v>
      </c>
      <c r="Q531" s="35">
        <f>+'CPT C9 &amp; Bearing Capacity'!K531</f>
        <v>200.83</v>
      </c>
      <c r="R531" s="34">
        <f>+'CPT C9 &amp; Bearing Capacity'!L531</f>
        <v>58.840380000000003</v>
      </c>
      <c r="S531" s="35">
        <f>+'CPT C9 &amp; Bearing Capacity'!M531</f>
        <v>141.98962</v>
      </c>
      <c r="T531" s="34">
        <f t="shared" si="105"/>
        <v>18.407853070693879</v>
      </c>
      <c r="U531" s="36">
        <f t="shared" si="106"/>
        <v>11024.921811523245</v>
      </c>
      <c r="V531" s="33">
        <f t="shared" si="107"/>
        <v>5371.35</v>
      </c>
      <c r="W531" s="37">
        <f t="shared" si="99"/>
        <v>8.4868708879358348E-3</v>
      </c>
      <c r="X531" s="37">
        <f t="shared" si="100"/>
        <v>1.7419659482995047E-2</v>
      </c>
    </row>
    <row r="532" spans="5:24" x14ac:dyDescent="0.2">
      <c r="E532" s="28"/>
      <c r="F532" s="28">
        <f>+'CPT C9 &amp; Bearing Capacity'!I532</f>
        <v>10.59</v>
      </c>
      <c r="G532" s="29">
        <f>'CPT C9 &amp; Bearing Capacity'!H532</f>
        <v>1.9999999999999574E-2</v>
      </c>
      <c r="H532" s="29">
        <f t="shared" si="96"/>
        <v>10.1328</v>
      </c>
      <c r="I532" s="31">
        <f t="shared" si="97"/>
        <v>1.5933528983454188</v>
      </c>
      <c r="J532" s="31">
        <f t="shared" si="101"/>
        <v>1.5482397552443743</v>
      </c>
      <c r="K532" s="31">
        <f t="shared" si="102"/>
        <v>-4.5097842312470604E-2</v>
      </c>
      <c r="L532" s="32">
        <f t="shared" si="103"/>
        <v>2.8715048499503605E-2</v>
      </c>
      <c r="M532" s="32">
        <f t="shared" si="104"/>
        <v>1.3754055001241161E-2</v>
      </c>
      <c r="N532" s="33">
        <f t="shared" si="98"/>
        <v>4.6691265870777245</v>
      </c>
      <c r="O532" s="59">
        <f>+'CPT C9 &amp; Bearing Capacity'!N532</f>
        <v>966</v>
      </c>
      <c r="P532" s="59">
        <f>+'CPT C9 &amp; Bearing Capacity'!O532</f>
        <v>1004</v>
      </c>
      <c r="Q532" s="35">
        <f>+'CPT C9 &amp; Bearing Capacity'!K532</f>
        <v>201.21</v>
      </c>
      <c r="R532" s="34">
        <f>+'CPT C9 &amp; Bearing Capacity'!L532</f>
        <v>59.036580000000001</v>
      </c>
      <c r="S532" s="35">
        <f>+'CPT C9 &amp; Bearing Capacity'!M532</f>
        <v>142.17342000000002</v>
      </c>
      <c r="T532" s="34">
        <f t="shared" si="105"/>
        <v>16.29798977103675</v>
      </c>
      <c r="U532" s="36">
        <f t="shared" si="106"/>
        <v>8968.9623954281687</v>
      </c>
      <c r="V532" s="33">
        <f t="shared" si="107"/>
        <v>4013.95</v>
      </c>
      <c r="W532" s="37">
        <f t="shared" si="99"/>
        <v>1.0411743033860109E-2</v>
      </c>
      <c r="X532" s="37">
        <f t="shared" si="100"/>
        <v>2.3264497998617947E-2</v>
      </c>
    </row>
    <row r="533" spans="5:24" x14ac:dyDescent="0.2">
      <c r="E533" s="28"/>
      <c r="F533" s="28">
        <f>+'CPT C9 &amp; Bearing Capacity'!I533</f>
        <v>10.61</v>
      </c>
      <c r="G533" s="29">
        <f>'CPT C9 &amp; Bearing Capacity'!H533</f>
        <v>1.9999999999999574E-2</v>
      </c>
      <c r="H533" s="29">
        <f t="shared" si="96"/>
        <v>10.152799999999999</v>
      </c>
      <c r="I533" s="31">
        <f t="shared" si="97"/>
        <v>1.5933084791827483</v>
      </c>
      <c r="J533" s="31">
        <f t="shared" si="101"/>
        <v>1.5482841744070448</v>
      </c>
      <c r="K533" s="31">
        <f t="shared" si="102"/>
        <v>-4.5009094195641836E-2</v>
      </c>
      <c r="L533" s="32">
        <f t="shared" si="103"/>
        <v>2.8658520979308755E-2</v>
      </c>
      <c r="M533" s="32">
        <f t="shared" si="104"/>
        <v>1.371703506896671E-2</v>
      </c>
      <c r="N533" s="33">
        <f t="shared" si="98"/>
        <v>4.6599350947684597</v>
      </c>
      <c r="O533" s="59">
        <f>+'CPT C9 &amp; Bearing Capacity'!N533</f>
        <v>776.5</v>
      </c>
      <c r="P533" s="59">
        <f>+'CPT C9 &amp; Bearing Capacity'!O533</f>
        <v>813.7</v>
      </c>
      <c r="Q533" s="35">
        <f>+'CPT C9 &amp; Bearing Capacity'!K533</f>
        <v>201.58999999999997</v>
      </c>
      <c r="R533" s="34">
        <f>+'CPT C9 &amp; Bearing Capacity'!L533</f>
        <v>59.232779999999998</v>
      </c>
      <c r="S533" s="35">
        <f>+'CPT C9 &amp; Bearing Capacity'!M533</f>
        <v>142.35721999999998</v>
      </c>
      <c r="T533" s="34">
        <f t="shared" si="105"/>
        <v>14.607501371816269</v>
      </c>
      <c r="U533" s="36">
        <f t="shared" si="106"/>
        <v>7423.0980959639392</v>
      </c>
      <c r="V533" s="33">
        <f t="shared" si="107"/>
        <v>3060.5500000000006</v>
      </c>
      <c r="W533" s="37">
        <f t="shared" si="99"/>
        <v>1.2555229728951161E-2</v>
      </c>
      <c r="X533" s="37">
        <f t="shared" si="100"/>
        <v>3.0451618792493893E-2</v>
      </c>
    </row>
    <row r="534" spans="5:24" x14ac:dyDescent="0.2">
      <c r="E534" s="28"/>
      <c r="F534" s="28">
        <f>+'CPT C9 &amp; Bearing Capacity'!I534</f>
        <v>10.629999999999999</v>
      </c>
      <c r="G534" s="29">
        <f>'CPT C9 &amp; Bearing Capacity'!H534</f>
        <v>2.000000000000135E-2</v>
      </c>
      <c r="H534" s="29">
        <f t="shared" si="96"/>
        <v>10.172799999999999</v>
      </c>
      <c r="I534" s="31">
        <f t="shared" si="97"/>
        <v>1.5932642345903012</v>
      </c>
      <c r="J534" s="31">
        <f t="shared" si="101"/>
        <v>1.5483284189994919</v>
      </c>
      <c r="K534" s="31">
        <f t="shared" si="102"/>
        <v>-4.4920694511601432E-2</v>
      </c>
      <c r="L534" s="32">
        <f t="shared" si="103"/>
        <v>2.8602215503570994E-2</v>
      </c>
      <c r="M534" s="32">
        <f t="shared" si="104"/>
        <v>1.3680186382953208E-2</v>
      </c>
      <c r="N534" s="33">
        <f t="shared" si="98"/>
        <v>4.6507797073495674</v>
      </c>
      <c r="O534" s="59">
        <f>+'CPT C9 &amp; Bearing Capacity'!N534</f>
        <v>625</v>
      </c>
      <c r="P534" s="59">
        <f>+'CPT C9 &amp; Bearing Capacity'!O534</f>
        <v>664.40000000000009</v>
      </c>
      <c r="Q534" s="35">
        <f>+'CPT C9 &amp; Bearing Capacity'!K534</f>
        <v>201.96999999999997</v>
      </c>
      <c r="R534" s="34">
        <f>+'CPT C9 &amp; Bearing Capacity'!L534</f>
        <v>59.428979999999996</v>
      </c>
      <c r="S534" s="35">
        <f>+'CPT C9 &amp; Bearing Capacity'!M534</f>
        <v>142.54101999999997</v>
      </c>
      <c r="T534" s="34">
        <f t="shared" si="105"/>
        <v>13.101020416620631</v>
      </c>
      <c r="U534" s="36">
        <f t="shared" si="106"/>
        <v>6132.2854742447862</v>
      </c>
      <c r="V534" s="33">
        <f t="shared" si="107"/>
        <v>2312.1500000000005</v>
      </c>
      <c r="W534" s="37">
        <f t="shared" si="99"/>
        <v>1.516817743362687E-2</v>
      </c>
      <c r="X534" s="37">
        <f t="shared" si="100"/>
        <v>4.0229048351965752E-2</v>
      </c>
    </row>
    <row r="535" spans="5:24" x14ac:dyDescent="0.2">
      <c r="E535" s="28"/>
      <c r="F535" s="28">
        <f>+'CPT C9 &amp; Bearing Capacity'!I535</f>
        <v>10.65</v>
      </c>
      <c r="G535" s="29">
        <f>'CPT C9 &amp; Bearing Capacity'!H535</f>
        <v>1.9999999999999574E-2</v>
      </c>
      <c r="H535" s="29">
        <f t="shared" si="96"/>
        <v>10.1928</v>
      </c>
      <c r="I535" s="31">
        <f t="shared" si="97"/>
        <v>1.5932201635411587</v>
      </c>
      <c r="J535" s="31">
        <f t="shared" si="101"/>
        <v>1.5483724900486344</v>
      </c>
      <c r="K535" s="31">
        <f t="shared" si="102"/>
        <v>-4.4832641213437947E-2</v>
      </c>
      <c r="L535" s="32">
        <f t="shared" si="103"/>
        <v>2.8546130766981363E-2</v>
      </c>
      <c r="M535" s="32">
        <f t="shared" si="104"/>
        <v>1.3643507821828549E-2</v>
      </c>
      <c r="N535" s="33">
        <f t="shared" si="98"/>
        <v>4.641660212575097</v>
      </c>
      <c r="O535" s="59">
        <f>+'CPT C9 &amp; Bearing Capacity'!N535</f>
        <v>558.5</v>
      </c>
      <c r="P535" s="59">
        <f>+'CPT C9 &amp; Bearing Capacity'!O535</f>
        <v>598.70000000000005</v>
      </c>
      <c r="Q535" s="35">
        <f>+'CPT C9 &amp; Bearing Capacity'!K535</f>
        <v>202.35</v>
      </c>
      <c r="R535" s="34">
        <f>+'CPT C9 &amp; Bearing Capacity'!L535</f>
        <v>59.625180000000007</v>
      </c>
      <c r="S535" s="35">
        <f>+'CPT C9 &amp; Bearing Capacity'!M535</f>
        <v>142.72481999999999</v>
      </c>
      <c r="T535" s="34">
        <f t="shared" si="105"/>
        <v>12.380460334281519</v>
      </c>
      <c r="U535" s="36">
        <f t="shared" si="106"/>
        <v>5548.4250644416352</v>
      </c>
      <c r="V535" s="33">
        <f t="shared" si="107"/>
        <v>1981.75</v>
      </c>
      <c r="W535" s="37">
        <f t="shared" si="99"/>
        <v>1.6731451389051466E-2</v>
      </c>
      <c r="X535" s="37">
        <f t="shared" si="100"/>
        <v>4.684405411959125E-2</v>
      </c>
    </row>
    <row r="536" spans="5:24" x14ac:dyDescent="0.2">
      <c r="E536" s="28"/>
      <c r="F536" s="28">
        <f>+'CPT C9 &amp; Bearing Capacity'!I536</f>
        <v>10.67</v>
      </c>
      <c r="G536" s="29">
        <f>'CPT C9 &amp; Bearing Capacity'!H536</f>
        <v>1.9999999999999574E-2</v>
      </c>
      <c r="H536" s="29">
        <f t="shared" si="96"/>
        <v>10.2128</v>
      </c>
      <c r="I536" s="31">
        <f t="shared" si="97"/>
        <v>1.5931762650164407</v>
      </c>
      <c r="J536" s="31">
        <f t="shared" si="101"/>
        <v>1.5484163885733524</v>
      </c>
      <c r="K536" s="31">
        <f t="shared" si="102"/>
        <v>-4.4744932270233698E-2</v>
      </c>
      <c r="L536" s="32">
        <f t="shared" si="103"/>
        <v>2.8490265474439488E-2</v>
      </c>
      <c r="M536" s="32">
        <f t="shared" si="104"/>
        <v>1.3606998273708482E-2</v>
      </c>
      <c r="N536" s="33">
        <f t="shared" si="98"/>
        <v>4.6325763998590341</v>
      </c>
      <c r="O536" s="59">
        <f>+'CPT C9 &amp; Bearing Capacity'!N536</f>
        <v>539.50000000000011</v>
      </c>
      <c r="P536" s="59">
        <f>+'CPT C9 &amp; Bearing Capacity'!O536</f>
        <v>581.70000000000005</v>
      </c>
      <c r="Q536" s="35">
        <f>+'CPT C9 &amp; Bearing Capacity'!K536</f>
        <v>202.73</v>
      </c>
      <c r="R536" s="34">
        <f>+'CPT C9 &amp; Bearing Capacity'!L536</f>
        <v>59.821380000000005</v>
      </c>
      <c r="S536" s="35">
        <f>+'CPT C9 &amp; Bearing Capacity'!M536</f>
        <v>142.90861999999998</v>
      </c>
      <c r="T536" s="34">
        <f t="shared" si="105"/>
        <v>12.164134078019613</v>
      </c>
      <c r="U536" s="36">
        <f t="shared" si="106"/>
        <v>5379.7295511132625</v>
      </c>
      <c r="V536" s="33">
        <f t="shared" si="107"/>
        <v>1894.8500000000001</v>
      </c>
      <c r="W536" s="37">
        <f t="shared" si="99"/>
        <v>1.7222339360536392E-2</v>
      </c>
      <c r="X536" s="37">
        <f t="shared" si="100"/>
        <v>4.8896497346586118E-2</v>
      </c>
    </row>
    <row r="537" spans="5:24" x14ac:dyDescent="0.2">
      <c r="E537" s="28"/>
      <c r="F537" s="28">
        <f>+'CPT C9 &amp; Bearing Capacity'!I537</f>
        <v>10.69</v>
      </c>
      <c r="G537" s="29">
        <f>'CPT C9 &amp; Bearing Capacity'!H537</f>
        <v>1.9999999999999574E-2</v>
      </c>
      <c r="H537" s="29">
        <f t="shared" si="96"/>
        <v>10.232799999999999</v>
      </c>
      <c r="I537" s="31">
        <f t="shared" si="97"/>
        <v>1.593132538005225</v>
      </c>
      <c r="J537" s="31">
        <f t="shared" si="101"/>
        <v>1.5484601155845681</v>
      </c>
      <c r="K537" s="31">
        <f t="shared" si="102"/>
        <v>-4.465756566690883E-2</v>
      </c>
      <c r="L537" s="32">
        <f t="shared" si="103"/>
        <v>2.8434618340952438E-2</v>
      </c>
      <c r="M537" s="32">
        <f t="shared" si="104"/>
        <v>1.3570656636096801E-2</v>
      </c>
      <c r="N537" s="33">
        <f t="shared" si="98"/>
        <v>4.6235280602588578</v>
      </c>
      <c r="O537" s="59">
        <f>+'CPT C9 &amp; Bearing Capacity'!N537</f>
        <v>539.50000000000011</v>
      </c>
      <c r="P537" s="59">
        <f>+'CPT C9 &amp; Bearing Capacity'!O537</f>
        <v>584.5</v>
      </c>
      <c r="Q537" s="35">
        <f>+'CPT C9 &amp; Bearing Capacity'!K537</f>
        <v>203.10999999999999</v>
      </c>
      <c r="R537" s="34">
        <f>+'CPT C9 &amp; Bearing Capacity'!L537</f>
        <v>60.017579999999995</v>
      </c>
      <c r="S537" s="35">
        <f>+'CPT C9 &amp; Bearing Capacity'!M537</f>
        <v>143.09242</v>
      </c>
      <c r="T537" s="34">
        <f t="shared" si="105"/>
        <v>12.160226034568341</v>
      </c>
      <c r="U537" s="36">
        <f t="shared" si="106"/>
        <v>5380.0926387276195</v>
      </c>
      <c r="V537" s="33">
        <f t="shared" si="107"/>
        <v>1906.9499999999998</v>
      </c>
      <c r="W537" s="37">
        <f t="shared" si="99"/>
        <v>1.7187540701351988E-2</v>
      </c>
      <c r="X537" s="37">
        <f t="shared" si="100"/>
        <v>4.8491340205655736E-2</v>
      </c>
    </row>
    <row r="538" spans="5:24" x14ac:dyDescent="0.2">
      <c r="E538" s="28"/>
      <c r="F538" s="28">
        <f>+'CPT C9 &amp; Bearing Capacity'!I538</f>
        <v>10.71</v>
      </c>
      <c r="G538" s="29">
        <f>'CPT C9 &amp; Bearing Capacity'!H538</f>
        <v>2.000000000000135E-2</v>
      </c>
      <c r="H538" s="29">
        <f t="shared" si="96"/>
        <v>10.252800000000001</v>
      </c>
      <c r="I538" s="31">
        <f t="shared" si="97"/>
        <v>1.5930889815044713</v>
      </c>
      <c r="J538" s="31">
        <f t="shared" si="101"/>
        <v>1.5485036720853218</v>
      </c>
      <c r="K538" s="31">
        <f t="shared" si="102"/>
        <v>-4.4570539404067314E-2</v>
      </c>
      <c r="L538" s="32">
        <f t="shared" si="103"/>
        <v>2.8379188091537395E-2</v>
      </c>
      <c r="M538" s="32">
        <f t="shared" si="104"/>
        <v>1.3534481815787869E-2</v>
      </c>
      <c r="N538" s="33">
        <f t="shared" si="98"/>
        <v>4.6145149864597101</v>
      </c>
      <c r="O538" s="59">
        <f>+'CPT C9 &amp; Bearing Capacity'!N538</f>
        <v>521</v>
      </c>
      <c r="P538" s="59">
        <f>+'CPT C9 &amp; Bearing Capacity'!O538</f>
        <v>569</v>
      </c>
      <c r="Q538" s="35">
        <f>+'CPT C9 &amp; Bearing Capacity'!K538</f>
        <v>203.49</v>
      </c>
      <c r="R538" s="34">
        <f>+'CPT C9 &amp; Bearing Capacity'!L538</f>
        <v>60.213780000000014</v>
      </c>
      <c r="S538" s="35">
        <f>+'CPT C9 &amp; Bearing Capacity'!M538</f>
        <v>143.27622</v>
      </c>
      <c r="T538" s="34">
        <f t="shared" si="105"/>
        <v>11.946079845899792</v>
      </c>
      <c r="U538" s="36">
        <f t="shared" si="106"/>
        <v>5214.8536450883757</v>
      </c>
      <c r="V538" s="33">
        <f t="shared" si="107"/>
        <v>1827.55</v>
      </c>
      <c r="W538" s="37">
        <f t="shared" si="99"/>
        <v>1.769758194769748E-2</v>
      </c>
      <c r="X538" s="37">
        <f t="shared" si="100"/>
        <v>5.0499466350688312E-2</v>
      </c>
    </row>
    <row r="539" spans="5:24" x14ac:dyDescent="0.2">
      <c r="E539" s="28"/>
      <c r="F539" s="28">
        <f>+'CPT C9 &amp; Bearing Capacity'!I539</f>
        <v>10.73</v>
      </c>
      <c r="G539" s="29">
        <f>'CPT C9 &amp; Bearing Capacity'!H539</f>
        <v>1.9999999999999574E-2</v>
      </c>
      <c r="H539" s="29">
        <f t="shared" si="96"/>
        <v>10.2728</v>
      </c>
      <c r="I539" s="31">
        <f t="shared" si="97"/>
        <v>1.5930455945189443</v>
      </c>
      <c r="J539" s="31">
        <f t="shared" si="101"/>
        <v>1.5485470590708488</v>
      </c>
      <c r="K539" s="31">
        <f t="shared" si="102"/>
        <v>-4.4483851497844853E-2</v>
      </c>
      <c r="L539" s="32">
        <f t="shared" si="103"/>
        <v>2.8323973461124318E-2</v>
      </c>
      <c r="M539" s="32">
        <f t="shared" si="104"/>
        <v>1.3498472728772914E-2</v>
      </c>
      <c r="N539" s="33">
        <f t="shared" si="98"/>
        <v>4.6055369727585731</v>
      </c>
      <c r="O539" s="59">
        <f>+'CPT C9 &amp; Bearing Capacity'!N539</f>
        <v>483.5</v>
      </c>
      <c r="P539" s="59">
        <f>+'CPT C9 &amp; Bearing Capacity'!O539</f>
        <v>536.1</v>
      </c>
      <c r="Q539" s="35">
        <f>+'CPT C9 &amp; Bearing Capacity'!K539</f>
        <v>203.87</v>
      </c>
      <c r="R539" s="34">
        <f>+'CPT C9 &amp; Bearing Capacity'!L539</f>
        <v>60.409980000000004</v>
      </c>
      <c r="S539" s="35">
        <f>+'CPT C9 &amp; Bearing Capacity'!M539</f>
        <v>143.46001999999999</v>
      </c>
      <c r="T539" s="34">
        <f t="shared" si="105"/>
        <v>11.504443029041354</v>
      </c>
      <c r="U539" s="36">
        <f t="shared" si="106"/>
        <v>4876.5553250878393</v>
      </c>
      <c r="V539" s="33">
        <f t="shared" si="107"/>
        <v>1661.15</v>
      </c>
      <c r="W539" s="37">
        <f t="shared" si="99"/>
        <v>1.8888484455676782E-2</v>
      </c>
      <c r="X539" s="37">
        <f t="shared" si="100"/>
        <v>5.5449983117219687E-2</v>
      </c>
    </row>
    <row r="540" spans="5:24" x14ac:dyDescent="0.2">
      <c r="E540" s="28"/>
      <c r="F540" s="28">
        <f>+'CPT C9 &amp; Bearing Capacity'!I540</f>
        <v>10.75</v>
      </c>
      <c r="G540" s="29">
        <f>'CPT C9 &amp; Bearing Capacity'!H540</f>
        <v>1.9999999999999574E-2</v>
      </c>
      <c r="H540" s="29">
        <f t="shared" ref="H540:H603" si="108">IF(F540&lt;$B$4,0,F540-$B$4)</f>
        <v>10.2928</v>
      </c>
      <c r="I540" s="31">
        <f t="shared" si="97"/>
        <v>1.5930023760611369</v>
      </c>
      <c r="J540" s="31">
        <f t="shared" ref="J540:J603" si="109">ATAN(H540/($D$2+$B$2/2))</f>
        <v>1.5485902775286562</v>
      </c>
      <c r="K540" s="31">
        <f t="shared" ref="K540:K603" si="110">$B$2*H540*($D$2^2-H540^2-$B$2^2/4)/(($D$2^2+H540^2-$B$2^2/4)^2+$B$2^2*H540^2)</f>
        <v>-4.4397499979758302E-2</v>
      </c>
      <c r="L540" s="32">
        <f t="shared" ref="L540:L603" si="111">1/PI()*(I540-J540-K540)</f>
        <v>2.8268973194458959E-2</v>
      </c>
      <c r="M540" s="32">
        <f t="shared" ref="M540:M603" si="112">IF(H540=0,1,1-(1/(1+($B$2/2/H540)^1.38))^2.6)</f>
        <v>1.346262830014211E-2</v>
      </c>
      <c r="N540" s="33">
        <f t="shared" ref="N540:N603" si="113">+$D$4*L540</f>
        <v>4.5965938150484948</v>
      </c>
      <c r="O540" s="59">
        <f>+'CPT C9 &amp; Bearing Capacity'!N540</f>
        <v>454.99999999999994</v>
      </c>
      <c r="P540" s="59">
        <f>+'CPT C9 &amp; Bearing Capacity'!O540</f>
        <v>514</v>
      </c>
      <c r="Q540" s="35">
        <f>+'CPT C9 &amp; Bearing Capacity'!K540</f>
        <v>204.25</v>
      </c>
      <c r="R540" s="34">
        <f>+'CPT C9 &amp; Bearing Capacity'!L540</f>
        <v>60.606180000000002</v>
      </c>
      <c r="S540" s="35">
        <f>+'CPT C9 &amp; Bearing Capacity'!M540</f>
        <v>143.64382000000001</v>
      </c>
      <c r="T540" s="34">
        <f t="shared" ref="T540:T603" si="114">100*SQRT(O540/(305*SQRT(100*S540)))</f>
        <v>11.156655992985998</v>
      </c>
      <c r="U540" s="36">
        <f t="shared" ref="U540:U603" si="115">+O540*10^(1.09-0.0075*T540)</f>
        <v>4616.7512634206087</v>
      </c>
      <c r="V540" s="33">
        <f t="shared" ref="V540:V603" si="116">5*(P540-Q540)</f>
        <v>1548.75</v>
      </c>
      <c r="W540" s="37">
        <f t="shared" ref="W540:W603" si="117">IF(F540&lt;$B$4,0,N540/U540*G540*1000)</f>
        <v>1.9912676914037267E-2</v>
      </c>
      <c r="X540" s="37">
        <f t="shared" ref="X540:X603" si="118">IF(F540&lt;$B$4,0,N540/V540*G540*1000)</f>
        <v>5.9358757902158471E-2</v>
      </c>
    </row>
    <row r="541" spans="5:24" x14ac:dyDescent="0.2">
      <c r="E541" s="28"/>
      <c r="F541" s="28">
        <f>+'CPT C9 &amp; Bearing Capacity'!I541</f>
        <v>10.77</v>
      </c>
      <c r="G541" s="29">
        <f>'CPT C9 &amp; Bearing Capacity'!H541</f>
        <v>1.9999999999999574E-2</v>
      </c>
      <c r="H541" s="29">
        <f t="shared" si="108"/>
        <v>10.312799999999999</v>
      </c>
      <c r="I541" s="31">
        <f t="shared" si="97"/>
        <v>1.5929593251511969</v>
      </c>
      <c r="J541" s="31">
        <f t="shared" si="109"/>
        <v>1.5486333284385962</v>
      </c>
      <c r="K541" s="31">
        <f t="shared" si="110"/>
        <v>-4.4311482896556988E-2</v>
      </c>
      <c r="L541" s="32">
        <f t="shared" si="111"/>
        <v>2.8214186046009025E-2</v>
      </c>
      <c r="M541" s="32">
        <f t="shared" si="112"/>
        <v>1.3426947463993644E-2</v>
      </c>
      <c r="N541" s="33">
        <f t="shared" si="113"/>
        <v>4.5876853108033364</v>
      </c>
      <c r="O541" s="59">
        <f>+'CPT C9 &amp; Bearing Capacity'!N541</f>
        <v>436</v>
      </c>
      <c r="P541" s="59">
        <f>+'CPT C9 &amp; Bearing Capacity'!O541</f>
        <v>502</v>
      </c>
      <c r="Q541" s="35">
        <f>+'CPT C9 &amp; Bearing Capacity'!K541</f>
        <v>204.63</v>
      </c>
      <c r="R541" s="34">
        <f>+'CPT C9 &amp; Bearing Capacity'!L541</f>
        <v>60.802379999999999</v>
      </c>
      <c r="S541" s="35">
        <f>+'CPT C9 &amp; Bearing Capacity'!M541</f>
        <v>143.82762</v>
      </c>
      <c r="T541" s="34">
        <f t="shared" si="114"/>
        <v>10.917740096945968</v>
      </c>
      <c r="U541" s="36">
        <f t="shared" si="115"/>
        <v>4442.2545262742524</v>
      </c>
      <c r="V541" s="33">
        <f t="shared" si="116"/>
        <v>1486.85</v>
      </c>
      <c r="W541" s="37">
        <f t="shared" si="117"/>
        <v>2.065476115188276E-2</v>
      </c>
      <c r="X541" s="37">
        <f t="shared" si="118"/>
        <v>6.1710129613656239E-2</v>
      </c>
    </row>
    <row r="542" spans="5:24" x14ac:dyDescent="0.2">
      <c r="E542" s="28"/>
      <c r="F542" s="28">
        <f>+'CPT C9 &amp; Bearing Capacity'!I542</f>
        <v>10.79</v>
      </c>
      <c r="G542" s="29">
        <f>'CPT C9 &amp; Bearing Capacity'!H542</f>
        <v>2.000000000000135E-2</v>
      </c>
      <c r="H542" s="29">
        <f t="shared" si="108"/>
        <v>10.332799999999999</v>
      </c>
      <c r="I542" s="31">
        <f t="shared" si="97"/>
        <v>1.5929164408168519</v>
      </c>
      <c r="J542" s="31">
        <f t="shared" si="109"/>
        <v>1.5486762127729412</v>
      </c>
      <c r="K542" s="31">
        <f t="shared" si="110"/>
        <v>-4.4225798310075788E-2</v>
      </c>
      <c r="L542" s="32">
        <f t="shared" si="111"/>
        <v>2.8159610779869663E-2</v>
      </c>
      <c r="M542" s="32">
        <f t="shared" si="112"/>
        <v>1.3391429163341129E-2</v>
      </c>
      <c r="N542" s="33">
        <f t="shared" si="113"/>
        <v>4.5788112590623982</v>
      </c>
      <c r="O542" s="59">
        <f>+'CPT C9 &amp; Bearing Capacity'!N542</f>
        <v>436</v>
      </c>
      <c r="P542" s="59">
        <f>+'CPT C9 &amp; Bearing Capacity'!O542</f>
        <v>507.6</v>
      </c>
      <c r="Q542" s="35">
        <f>+'CPT C9 &amp; Bearing Capacity'!K542</f>
        <v>205.01</v>
      </c>
      <c r="R542" s="34">
        <f>+'CPT C9 &amp; Bearing Capacity'!L542</f>
        <v>60.998579999999997</v>
      </c>
      <c r="S542" s="35">
        <f>+'CPT C9 &amp; Bearing Capacity'!M542</f>
        <v>144.01141999999999</v>
      </c>
      <c r="T542" s="34">
        <f t="shared" si="114"/>
        <v>10.914254884178412</v>
      </c>
      <c r="U542" s="36">
        <f t="shared" si="115"/>
        <v>4442.5219024803218</v>
      </c>
      <c r="V542" s="33">
        <f t="shared" si="116"/>
        <v>1512.9500000000003</v>
      </c>
      <c r="W542" s="37">
        <f t="shared" si="117"/>
        <v>2.0613567516712946E-2</v>
      </c>
      <c r="X542" s="37">
        <f t="shared" si="118"/>
        <v>6.0528256175851232E-2</v>
      </c>
    </row>
    <row r="543" spans="5:24" x14ac:dyDescent="0.2">
      <c r="E543" s="28"/>
      <c r="F543" s="28">
        <f>+'CPT C9 &amp; Bearing Capacity'!I543</f>
        <v>10.81</v>
      </c>
      <c r="G543" s="29">
        <f>'CPT C9 &amp; Bearing Capacity'!H543</f>
        <v>1.9999999999999574E-2</v>
      </c>
      <c r="H543" s="29">
        <f t="shared" si="108"/>
        <v>10.3528</v>
      </c>
      <c r="I543" s="31">
        <f t="shared" si="97"/>
        <v>1.5928737220933367</v>
      </c>
      <c r="J543" s="31">
        <f t="shared" si="109"/>
        <v>1.5487189314964565</v>
      </c>
      <c r="K543" s="31">
        <f t="shared" si="110"/>
        <v>-4.414044429708977E-2</v>
      </c>
      <c r="L543" s="32">
        <f t="shared" si="111"/>
        <v>2.8105246169670649E-2</v>
      </c>
      <c r="M543" s="32">
        <f t="shared" si="112"/>
        <v>1.3356072350018788E-2</v>
      </c>
      <c r="N543" s="33">
        <f t="shared" si="113"/>
        <v>4.5699714604153332</v>
      </c>
      <c r="O543" s="59">
        <f>+'CPT C9 &amp; Bearing Capacity'!N543</f>
        <v>445.5</v>
      </c>
      <c r="P543" s="59">
        <f>+'CPT C9 &amp; Bearing Capacity'!O543</f>
        <v>519.70000000000005</v>
      </c>
      <c r="Q543" s="35">
        <f>+'CPT C9 &amp; Bearing Capacity'!K543</f>
        <v>205.39000000000001</v>
      </c>
      <c r="R543" s="34">
        <f>+'CPT C9 &amp; Bearing Capacity'!L543</f>
        <v>61.194780000000009</v>
      </c>
      <c r="S543" s="35">
        <f>+'CPT C9 &amp; Bearing Capacity'!M543</f>
        <v>144.19522000000001</v>
      </c>
      <c r="T543" s="34">
        <f t="shared" si="114"/>
        <v>11.029002077253628</v>
      </c>
      <c r="U543" s="36">
        <f t="shared" si="115"/>
        <v>4530.3336988610372</v>
      </c>
      <c r="V543" s="33">
        <f t="shared" si="116"/>
        <v>1571.5500000000002</v>
      </c>
      <c r="W543" s="37">
        <f t="shared" si="117"/>
        <v>2.0174988264392818E-2</v>
      </c>
      <c r="X543" s="37">
        <f t="shared" si="118"/>
        <v>5.8158779045085873E-2</v>
      </c>
    </row>
    <row r="544" spans="5:24" x14ac:dyDescent="0.2">
      <c r="E544" s="28"/>
      <c r="F544" s="28">
        <f>+'CPT C9 &amp; Bearing Capacity'!I544</f>
        <v>10.83</v>
      </c>
      <c r="G544" s="29">
        <f>'CPT C9 &amp; Bearing Capacity'!H544</f>
        <v>1.9999999999999574E-2</v>
      </c>
      <c r="H544" s="29">
        <f t="shared" si="108"/>
        <v>10.3728</v>
      </c>
      <c r="I544" s="31">
        <f t="shared" si="97"/>
        <v>1.5928311680233205</v>
      </c>
      <c r="J544" s="31">
        <f t="shared" si="109"/>
        <v>1.5487614855664726</v>
      </c>
      <c r="K544" s="31">
        <f t="shared" si="110"/>
        <v>-4.4055418949170672E-2</v>
      </c>
      <c r="L544" s="32">
        <f t="shared" si="111"/>
        <v>2.8051090998484764E-2</v>
      </c>
      <c r="M544" s="32">
        <f t="shared" si="112"/>
        <v>1.3320875984597635E-2</v>
      </c>
      <c r="N544" s="33">
        <f t="shared" si="113"/>
        <v>4.5611657169872437</v>
      </c>
      <c r="O544" s="59">
        <f>+'CPT C9 &amp; Bearing Capacity'!N544</f>
        <v>464.5</v>
      </c>
      <c r="P544" s="59">
        <f>+'CPT C9 &amp; Bearing Capacity'!O544</f>
        <v>539.5</v>
      </c>
      <c r="Q544" s="35">
        <f>+'CPT C9 &amp; Bearing Capacity'!K544</f>
        <v>205.77</v>
      </c>
      <c r="R544" s="34">
        <f>+'CPT C9 &amp; Bearing Capacity'!L544</f>
        <v>61.390980000000006</v>
      </c>
      <c r="S544" s="35">
        <f>+'CPT C9 &amp; Bearing Capacity'!M544</f>
        <v>144.37902</v>
      </c>
      <c r="T544" s="34">
        <f t="shared" si="114"/>
        <v>11.258147053084848</v>
      </c>
      <c r="U544" s="36">
        <f t="shared" si="115"/>
        <v>4704.8915310236789</v>
      </c>
      <c r="V544" s="33">
        <f t="shared" si="116"/>
        <v>1668.65</v>
      </c>
      <c r="W544" s="37">
        <f t="shared" si="117"/>
        <v>1.9389036652221137E-2</v>
      </c>
      <c r="X544" s="37">
        <f t="shared" si="118"/>
        <v>5.4668932574082597E-2</v>
      </c>
    </row>
    <row r="545" spans="5:24" x14ac:dyDescent="0.2">
      <c r="E545" s="28"/>
      <c r="F545" s="28">
        <f>+'CPT C9 &amp; Bearing Capacity'!I545</f>
        <v>10.85</v>
      </c>
      <c r="G545" s="29">
        <f>'CPT C9 &amp; Bearing Capacity'!H545</f>
        <v>1.9999999999999574E-2</v>
      </c>
      <c r="H545" s="29">
        <f t="shared" si="108"/>
        <v>10.392799999999999</v>
      </c>
      <c r="I545" s="31">
        <f t="shared" si="97"/>
        <v>1.5927887776568359</v>
      </c>
      <c r="J545" s="31">
        <f t="shared" si="109"/>
        <v>1.5488038759329572</v>
      </c>
      <c r="K545" s="31">
        <f t="shared" si="110"/>
        <v>-4.3970720372544833E-2</v>
      </c>
      <c r="L545" s="32">
        <f t="shared" si="111"/>
        <v>2.7997144058737079E-2</v>
      </c>
      <c r="M545" s="32">
        <f t="shared" si="112"/>
        <v>1.328583903628977E-2</v>
      </c>
      <c r="N545" s="33">
        <f t="shared" si="113"/>
        <v>4.5523938324239372</v>
      </c>
      <c r="O545" s="59">
        <f>+'CPT C9 &amp; Bearing Capacity'!N545</f>
        <v>492.5</v>
      </c>
      <c r="P545" s="59">
        <f>+'CPT C9 &amp; Bearing Capacity'!O545</f>
        <v>570.1</v>
      </c>
      <c r="Q545" s="35">
        <f>+'CPT C9 &amp; Bearing Capacity'!K545</f>
        <v>206.15</v>
      </c>
      <c r="R545" s="34">
        <f>+'CPT C9 &amp; Bearing Capacity'!L545</f>
        <v>61.587179999999996</v>
      </c>
      <c r="S545" s="35">
        <f>+'CPT C9 &amp; Bearing Capacity'!M545</f>
        <v>144.56282000000002</v>
      </c>
      <c r="T545" s="34">
        <f t="shared" si="114"/>
        <v>11.588815397392251</v>
      </c>
      <c r="U545" s="36">
        <f t="shared" si="115"/>
        <v>4960.0964253731827</v>
      </c>
      <c r="V545" s="33">
        <f t="shared" si="116"/>
        <v>1819.7500000000002</v>
      </c>
      <c r="W545" s="37">
        <f t="shared" si="117"/>
        <v>1.8356069890642628E-2</v>
      </c>
      <c r="X545" s="37">
        <f t="shared" si="118"/>
        <v>5.0033178540171343E-2</v>
      </c>
    </row>
    <row r="546" spans="5:24" x14ac:dyDescent="0.2">
      <c r="E546" s="28"/>
      <c r="F546" s="28">
        <f>+'CPT C9 &amp; Bearing Capacity'!I546</f>
        <v>10.870000000000001</v>
      </c>
      <c r="G546" s="29">
        <f>'CPT C9 &amp; Bearing Capacity'!H546</f>
        <v>2.000000000000135E-2</v>
      </c>
      <c r="H546" s="29">
        <f t="shared" si="108"/>
        <v>10.412800000000001</v>
      </c>
      <c r="I546" s="31">
        <f t="shared" si="97"/>
        <v>1.5927465500512081</v>
      </c>
      <c r="J546" s="31">
        <f t="shared" si="109"/>
        <v>1.548846103538585</v>
      </c>
      <c r="K546" s="31">
        <f t="shared" si="110"/>
        <v>-4.3886346687952965E-2</v>
      </c>
      <c r="L546" s="32">
        <f t="shared" si="111"/>
        <v>2.7943404152115353E-2</v>
      </c>
      <c r="M546" s="32">
        <f t="shared" si="112"/>
        <v>1.3250960482864338E-2</v>
      </c>
      <c r="N546" s="33">
        <f t="shared" si="113"/>
        <v>4.5436556118773517</v>
      </c>
      <c r="O546" s="59">
        <f>+'CPT C9 &amp; Bearing Capacity'!N546</f>
        <v>548.99999999999989</v>
      </c>
      <c r="P546" s="59">
        <f>+'CPT C9 &amp; Bearing Capacity'!O546</f>
        <v>631.6</v>
      </c>
      <c r="Q546" s="35">
        <f>+'CPT C9 &amp; Bearing Capacity'!K546</f>
        <v>206.53000000000003</v>
      </c>
      <c r="R546" s="34">
        <f>+'CPT C9 &amp; Bearing Capacity'!L546</f>
        <v>61.783380000000015</v>
      </c>
      <c r="S546" s="35">
        <f>+'CPT C9 &amp; Bearing Capacity'!M546</f>
        <v>144.74662000000001</v>
      </c>
      <c r="T546" s="34">
        <f t="shared" si="114"/>
        <v>12.231624629181939</v>
      </c>
      <c r="U546" s="36">
        <f t="shared" si="115"/>
        <v>5468.0837759917104</v>
      </c>
      <c r="V546" s="33">
        <f t="shared" si="116"/>
        <v>2125.35</v>
      </c>
      <c r="W546" s="37">
        <f t="shared" si="117"/>
        <v>1.6618822234681675E-2</v>
      </c>
      <c r="X546" s="37">
        <f t="shared" si="118"/>
        <v>4.2756775231163419E-2</v>
      </c>
    </row>
    <row r="547" spans="5:24" x14ac:dyDescent="0.2">
      <c r="E547" s="28"/>
      <c r="F547" s="28">
        <f>+'CPT C9 &amp; Bearing Capacity'!I547</f>
        <v>10.89</v>
      </c>
      <c r="G547" s="29">
        <f>'CPT C9 &amp; Bearing Capacity'!H547</f>
        <v>1.9999999999999574E-2</v>
      </c>
      <c r="H547" s="29">
        <f t="shared" si="108"/>
        <v>10.4328</v>
      </c>
      <c r="I547" s="31">
        <f t="shared" si="97"/>
        <v>1.592704484270985</v>
      </c>
      <c r="J547" s="31">
        <f t="shared" si="109"/>
        <v>1.5488881693188081</v>
      </c>
      <c r="K547" s="31">
        <f t="shared" si="110"/>
        <v>-4.380229603051141E-2</v>
      </c>
      <c r="L547" s="32">
        <f t="shared" si="111"/>
        <v>2.788987008948134E-2</v>
      </c>
      <c r="M547" s="32">
        <f t="shared" si="112"/>
        <v>1.3216239310560041E-2</v>
      </c>
      <c r="N547" s="33">
        <f t="shared" si="113"/>
        <v>4.5349508619911347</v>
      </c>
      <c r="O547" s="59">
        <f>+'CPT C9 &amp; Bearing Capacity'!N547</f>
        <v>1222</v>
      </c>
      <c r="P547" s="59">
        <f>+'CPT C9 &amp; Bearing Capacity'!O547</f>
        <v>1309</v>
      </c>
      <c r="Q547" s="35">
        <f>+'CPT C9 &amp; Bearing Capacity'!K547</f>
        <v>206.91000000000003</v>
      </c>
      <c r="R547" s="34">
        <f>+'CPT C9 &amp; Bearing Capacity'!L547</f>
        <v>61.979580000000006</v>
      </c>
      <c r="S547" s="35">
        <f>+'CPT C9 &amp; Bearing Capacity'!M547</f>
        <v>144.93042000000003</v>
      </c>
      <c r="T547" s="34">
        <f t="shared" si="114"/>
        <v>18.242980570336222</v>
      </c>
      <c r="U547" s="36">
        <f t="shared" si="115"/>
        <v>10971.066604372885</v>
      </c>
      <c r="V547" s="33">
        <f t="shared" si="116"/>
        <v>5510.45</v>
      </c>
      <c r="W547" s="37">
        <f t="shared" si="117"/>
        <v>8.2671102555944408E-3</v>
      </c>
      <c r="X547" s="37">
        <f t="shared" si="118"/>
        <v>1.6459457438107734E-2</v>
      </c>
    </row>
    <row r="548" spans="5:24" x14ac:dyDescent="0.2">
      <c r="E548" s="28"/>
      <c r="F548" s="28">
        <f>+'CPT C9 &amp; Bearing Capacity'!I548</f>
        <v>10.91</v>
      </c>
      <c r="G548" s="29">
        <f>'CPT C9 &amp; Bearing Capacity'!H548</f>
        <v>1.9999999999999574E-2</v>
      </c>
      <c r="H548" s="29">
        <f t="shared" si="108"/>
        <v>10.4528</v>
      </c>
      <c r="I548" s="31">
        <f t="shared" si="97"/>
        <v>1.5926625793878681</v>
      </c>
      <c r="J548" s="31">
        <f t="shared" si="109"/>
        <v>1.548930074201925</v>
      </c>
      <c r="K548" s="31">
        <f t="shared" si="110"/>
        <v>-4.37185665495749E-2</v>
      </c>
      <c r="L548" s="32">
        <f t="shared" si="111"/>
        <v>2.7836540690783274E-2</v>
      </c>
      <c r="M548" s="32">
        <f t="shared" si="112"/>
        <v>1.3181674513997099E-2</v>
      </c>
      <c r="N548" s="33">
        <f t="shared" si="113"/>
        <v>4.5262793908864172</v>
      </c>
      <c r="O548" s="59">
        <f>+'CPT C9 &amp; Bearing Capacity'!N548</f>
        <v>1819</v>
      </c>
      <c r="P548" s="59">
        <f>+'CPT C9 &amp; Bearing Capacity'!O548</f>
        <v>1893.4</v>
      </c>
      <c r="Q548" s="35">
        <f>+'CPT C9 &amp; Bearing Capacity'!K548</f>
        <v>207.29</v>
      </c>
      <c r="R548" s="34">
        <f>+'CPT C9 &amp; Bearing Capacity'!L548</f>
        <v>62.175780000000003</v>
      </c>
      <c r="S548" s="35">
        <f>+'CPT C9 &amp; Bearing Capacity'!M548</f>
        <v>145.11421999999999</v>
      </c>
      <c r="T548" s="34">
        <f t="shared" si="114"/>
        <v>22.250457080159293</v>
      </c>
      <c r="U548" s="36">
        <f t="shared" si="115"/>
        <v>15238.922871100602</v>
      </c>
      <c r="V548" s="33">
        <f t="shared" si="116"/>
        <v>8430.5500000000011</v>
      </c>
      <c r="W548" s="37">
        <f t="shared" si="117"/>
        <v>5.9404190560870254E-3</v>
      </c>
      <c r="X548" s="37">
        <f t="shared" si="118"/>
        <v>1.0737803324543049E-2</v>
      </c>
    </row>
    <row r="549" spans="5:24" x14ac:dyDescent="0.2">
      <c r="E549" s="28"/>
      <c r="F549" s="28">
        <f>+'CPT C9 &amp; Bearing Capacity'!I549</f>
        <v>10.93</v>
      </c>
      <c r="G549" s="29">
        <f>'CPT C9 &amp; Bearing Capacity'!H549</f>
        <v>1.9999999999999574E-2</v>
      </c>
      <c r="H549" s="29">
        <f t="shared" si="108"/>
        <v>10.472799999999999</v>
      </c>
      <c r="I549" s="31">
        <f t="shared" si="97"/>
        <v>1.5926208344806447</v>
      </c>
      <c r="J549" s="31">
        <f t="shared" si="109"/>
        <v>1.5489718191091484</v>
      </c>
      <c r="K549" s="31">
        <f t="shared" si="110"/>
        <v>-4.363515640860121E-2</v>
      </c>
      <c r="L549" s="32">
        <f t="shared" si="111"/>
        <v>2.778341478496929E-2</v>
      </c>
      <c r="M549" s="32">
        <f t="shared" si="112"/>
        <v>1.3147265096095873E-2</v>
      </c>
      <c r="N549" s="33">
        <f t="shared" si="113"/>
        <v>4.5176410081477307</v>
      </c>
      <c r="O549" s="59">
        <f>+'CPT C9 &amp; Bearing Capacity'!N549</f>
        <v>1563</v>
      </c>
      <c r="P549" s="59">
        <f>+'CPT C9 &amp; Bearing Capacity'!O549</f>
        <v>1618.4</v>
      </c>
      <c r="Q549" s="35">
        <f>+'CPT C9 &amp; Bearing Capacity'!K549</f>
        <v>207.67</v>
      </c>
      <c r="R549" s="34">
        <f>+'CPT C9 &amp; Bearing Capacity'!L549</f>
        <v>62.371980000000001</v>
      </c>
      <c r="S549" s="35">
        <f>+'CPT C9 &amp; Bearing Capacity'!M549</f>
        <v>145.29801999999998</v>
      </c>
      <c r="T549" s="34">
        <f t="shared" si="114"/>
        <v>20.618859785386771</v>
      </c>
      <c r="U549" s="36">
        <f t="shared" si="115"/>
        <v>13468.447248477436</v>
      </c>
      <c r="V549" s="33">
        <f t="shared" si="116"/>
        <v>7053.65</v>
      </c>
      <c r="W549" s="37">
        <f t="shared" si="117"/>
        <v>6.7084808290106919E-3</v>
      </c>
      <c r="X549" s="37">
        <f t="shared" si="118"/>
        <v>1.2809371057956192E-2</v>
      </c>
    </row>
    <row r="550" spans="5:24" x14ac:dyDescent="0.2">
      <c r="E550" s="28"/>
      <c r="F550" s="28">
        <f>+'CPT C9 &amp; Bearing Capacity'!I550</f>
        <v>10.95</v>
      </c>
      <c r="G550" s="29">
        <f>'CPT C9 &amp; Bearing Capacity'!H550</f>
        <v>2.000000000000135E-2</v>
      </c>
      <c r="H550" s="29">
        <f t="shared" si="108"/>
        <v>10.492799999999999</v>
      </c>
      <c r="I550" s="31">
        <f t="shared" si="97"/>
        <v>1.5925792486351196</v>
      </c>
      <c r="J550" s="31">
        <f t="shared" si="109"/>
        <v>1.5490134049546735</v>
      </c>
      <c r="K550" s="31">
        <f t="shared" si="110"/>
        <v>-4.3552063785016908E-2</v>
      </c>
      <c r="L550" s="32">
        <f t="shared" si="111"/>
        <v>2.7730491209901519E-2</v>
      </c>
      <c r="M550" s="32">
        <f t="shared" si="112"/>
        <v>1.3113010067988595E-2</v>
      </c>
      <c r="N550" s="33">
        <f t="shared" si="113"/>
        <v>4.5090355248090415</v>
      </c>
      <c r="O550" s="59">
        <f>+'CPT C9 &amp; Bearing Capacity'!N550</f>
        <v>1117.5</v>
      </c>
      <c r="P550" s="59">
        <f>+'CPT C9 &amp; Bearing Capacity'!O550</f>
        <v>1165.5</v>
      </c>
      <c r="Q550" s="35">
        <f>+'CPT C9 &amp; Bearing Capacity'!K550</f>
        <v>208.04999999999998</v>
      </c>
      <c r="R550" s="34">
        <f>+'CPT C9 &amp; Bearing Capacity'!L550</f>
        <v>62.568179999999998</v>
      </c>
      <c r="S550" s="35">
        <f>+'CPT C9 &amp; Bearing Capacity'!M550</f>
        <v>145.48181999999997</v>
      </c>
      <c r="T550" s="34">
        <f t="shared" si="114"/>
        <v>17.428967691960136</v>
      </c>
      <c r="U550" s="36">
        <f t="shared" si="115"/>
        <v>10174.902916586612</v>
      </c>
      <c r="V550" s="33">
        <f t="shared" si="116"/>
        <v>4787.25</v>
      </c>
      <c r="W550" s="37">
        <f t="shared" si="117"/>
        <v>8.8630536561856415E-3</v>
      </c>
      <c r="X550" s="37">
        <f t="shared" si="118"/>
        <v>1.8837685622473638E-2</v>
      </c>
    </row>
    <row r="551" spans="5:24" x14ac:dyDescent="0.2">
      <c r="E551" s="28"/>
      <c r="F551" s="28">
        <f>+'CPT C9 &amp; Bearing Capacity'!I551</f>
        <v>10.97</v>
      </c>
      <c r="G551" s="29">
        <f>'CPT C9 &amp; Bearing Capacity'!H551</f>
        <v>1.9999999999999574E-2</v>
      </c>
      <c r="H551" s="29">
        <f t="shared" si="108"/>
        <v>10.5128</v>
      </c>
      <c r="I551" s="31">
        <f t="shared" si="97"/>
        <v>1.5925378209440493</v>
      </c>
      <c r="J551" s="31">
        <f t="shared" si="109"/>
        <v>1.5490548326457438</v>
      </c>
      <c r="K551" s="31">
        <f t="shared" si="110"/>
        <v>-4.3469286870085042E-2</v>
      </c>
      <c r="L551" s="32">
        <f t="shared" si="111"/>
        <v>2.7677768812272022E-2</v>
      </c>
      <c r="M551" s="32">
        <f t="shared" si="112"/>
        <v>1.3078908448941329E-2</v>
      </c>
      <c r="N551" s="33">
        <f t="shared" si="113"/>
        <v>4.5004627533400807</v>
      </c>
      <c r="O551" s="59">
        <f>+'CPT C9 &amp; Bearing Capacity'!N551</f>
        <v>804.99999999999989</v>
      </c>
      <c r="P551" s="59">
        <f>+'CPT C9 &amp; Bearing Capacity'!O551</f>
        <v>851</v>
      </c>
      <c r="Q551" s="35">
        <f>+'CPT C9 &amp; Bearing Capacity'!K551</f>
        <v>208.43</v>
      </c>
      <c r="R551" s="34">
        <f>+'CPT C9 &amp; Bearing Capacity'!L551</f>
        <v>62.76438000000001</v>
      </c>
      <c r="S551" s="35">
        <f>+'CPT C9 &amp; Bearing Capacity'!M551</f>
        <v>145.66561999999999</v>
      </c>
      <c r="T551" s="34">
        <f t="shared" si="114"/>
        <v>14.787976613691391</v>
      </c>
      <c r="U551" s="36">
        <f t="shared" si="115"/>
        <v>7671.6018597852817</v>
      </c>
      <c r="V551" s="33">
        <f t="shared" si="116"/>
        <v>3212.8499999999995</v>
      </c>
      <c r="W551" s="37">
        <f t="shared" si="117"/>
        <v>1.1732784979188027E-2</v>
      </c>
      <c r="X551" s="37">
        <f t="shared" si="118"/>
        <v>2.8015392896275804E-2</v>
      </c>
    </row>
    <row r="552" spans="5:24" x14ac:dyDescent="0.2">
      <c r="E552" s="28"/>
      <c r="F552" s="28">
        <f>+'CPT C9 &amp; Bearing Capacity'!I552</f>
        <v>10.99</v>
      </c>
      <c r="G552" s="29">
        <f>'CPT C9 &amp; Bearing Capacity'!H552</f>
        <v>1.9999999999999574E-2</v>
      </c>
      <c r="H552" s="29">
        <f t="shared" si="108"/>
        <v>10.5328</v>
      </c>
      <c r="I552" s="31">
        <f t="shared" si="97"/>
        <v>1.5924965505070756</v>
      </c>
      <c r="J552" s="31">
        <f t="shared" si="109"/>
        <v>1.5490961030827175</v>
      </c>
      <c r="K552" s="31">
        <f t="shared" si="110"/>
        <v>-4.3386823868774037E-2</v>
      </c>
      <c r="L552" s="32">
        <f t="shared" si="111"/>
        <v>2.7625246447518664E-2</v>
      </c>
      <c r="M552" s="32">
        <f t="shared" si="112"/>
        <v>1.3044959266267586E-2</v>
      </c>
      <c r="N552" s="33">
        <f t="shared" si="113"/>
        <v>4.4919225076326654</v>
      </c>
      <c r="O552" s="59">
        <f>+'CPT C9 &amp; Bearing Capacity'!N552</f>
        <v>720</v>
      </c>
      <c r="P552" s="59">
        <f>+'CPT C9 &amp; Bearing Capacity'!O552</f>
        <v>783.8</v>
      </c>
      <c r="Q552" s="35">
        <f>+'CPT C9 &amp; Bearing Capacity'!K552</f>
        <v>208.81</v>
      </c>
      <c r="R552" s="34">
        <f>+'CPT C9 &amp; Bearing Capacity'!L552</f>
        <v>62.960580000000007</v>
      </c>
      <c r="S552" s="35">
        <f>+'CPT C9 &amp; Bearing Capacity'!M552</f>
        <v>145.84942000000001</v>
      </c>
      <c r="T552" s="34">
        <f t="shared" si="114"/>
        <v>13.98106168825583</v>
      </c>
      <c r="U552" s="36">
        <f t="shared" si="115"/>
        <v>6957.8415399969435</v>
      </c>
      <c r="V552" s="33">
        <f t="shared" si="116"/>
        <v>2874.95</v>
      </c>
      <c r="W552" s="37">
        <f t="shared" si="117"/>
        <v>1.2911827559770907E-2</v>
      </c>
      <c r="X552" s="37">
        <f t="shared" si="118"/>
        <v>3.1248700030487974E-2</v>
      </c>
    </row>
    <row r="553" spans="5:24" x14ac:dyDescent="0.2">
      <c r="E553" s="28"/>
      <c r="F553" s="28">
        <f>+'CPT C9 &amp; Bearing Capacity'!I553</f>
        <v>11.01</v>
      </c>
      <c r="G553" s="29">
        <f>'CPT C9 &amp; Bearing Capacity'!H553</f>
        <v>1.9999999999999574E-2</v>
      </c>
      <c r="H553" s="29">
        <f t="shared" si="108"/>
        <v>10.5528</v>
      </c>
      <c r="I553" s="31">
        <f t="shared" si="97"/>
        <v>1.5924554364306602</v>
      </c>
      <c r="J553" s="31">
        <f t="shared" si="109"/>
        <v>1.5491372171591329</v>
      </c>
      <c r="K553" s="31">
        <f t="shared" si="110"/>
        <v>-4.3304672999628216E-2</v>
      </c>
      <c r="L553" s="32">
        <f t="shared" si="111"/>
        <v>2.757292297974229E-2</v>
      </c>
      <c r="M553" s="32">
        <f t="shared" si="112"/>
        <v>1.3011161555250506E-2</v>
      </c>
      <c r="N553" s="33">
        <f t="shared" si="113"/>
        <v>4.4834146029872324</v>
      </c>
      <c r="O553" s="59">
        <f>+'CPT C9 &amp; Bearing Capacity'!N553</f>
        <v>1051.4999999999998</v>
      </c>
      <c r="P553" s="59">
        <f>+'CPT C9 &amp; Bearing Capacity'!O553</f>
        <v>1133.3</v>
      </c>
      <c r="Q553" s="35">
        <f>+'CPT C9 &amp; Bearing Capacity'!K553</f>
        <v>209.19</v>
      </c>
      <c r="R553" s="34">
        <f>+'CPT C9 &amp; Bearing Capacity'!L553</f>
        <v>63.156779999999998</v>
      </c>
      <c r="S553" s="35">
        <f>+'CPT C9 &amp; Bearing Capacity'!M553</f>
        <v>146.03322</v>
      </c>
      <c r="T553" s="34">
        <f t="shared" si="114"/>
        <v>16.890472680371374</v>
      </c>
      <c r="U553" s="36">
        <f t="shared" si="115"/>
        <v>9663.4172472126465</v>
      </c>
      <c r="V553" s="33">
        <f t="shared" si="116"/>
        <v>4620.5499999999993</v>
      </c>
      <c r="W553" s="37">
        <f t="shared" si="117"/>
        <v>9.2791493698160463E-3</v>
      </c>
      <c r="X553" s="37">
        <f t="shared" si="118"/>
        <v>1.9406410938036113E-2</v>
      </c>
    </row>
    <row r="554" spans="5:24" x14ac:dyDescent="0.2">
      <c r="E554" s="28"/>
      <c r="F554" s="28">
        <f>+'CPT C9 &amp; Bearing Capacity'!I554</f>
        <v>11.03</v>
      </c>
      <c r="G554" s="29">
        <f>'CPT C9 &amp; Bearing Capacity'!H554</f>
        <v>1.9999999999999574E-2</v>
      </c>
      <c r="H554" s="29">
        <f t="shared" si="108"/>
        <v>10.572799999999999</v>
      </c>
      <c r="I554" s="31">
        <f t="shared" si="97"/>
        <v>1.5924144778280214</v>
      </c>
      <c r="J554" s="31">
        <f t="shared" si="109"/>
        <v>1.5491781757617717</v>
      </c>
      <c r="K554" s="31">
        <f t="shared" si="110"/>
        <v>-4.3222832494639783E-2</v>
      </c>
      <c r="L554" s="32">
        <f t="shared" si="111"/>
        <v>2.7520797281625754E-2</v>
      </c>
      <c r="M554" s="32">
        <f t="shared" si="112"/>
        <v>1.2977514359060804E-2</v>
      </c>
      <c r="N554" s="33">
        <f t="shared" si="113"/>
        <v>4.4749388560996683</v>
      </c>
      <c r="O554" s="59">
        <f>+'CPT C9 &amp; Bearing Capacity'!N554</f>
        <v>1506</v>
      </c>
      <c r="P554" s="59">
        <f>+'CPT C9 &amp; Bearing Capacity'!O554</f>
        <v>1580.1999999999998</v>
      </c>
      <c r="Q554" s="35">
        <f>+'CPT C9 &amp; Bearing Capacity'!K554</f>
        <v>209.57</v>
      </c>
      <c r="R554" s="34">
        <f>+'CPT C9 &amp; Bearing Capacity'!L554</f>
        <v>63.352979999999995</v>
      </c>
      <c r="S554" s="35">
        <f>+'CPT C9 &amp; Bearing Capacity'!M554</f>
        <v>146.21701999999999</v>
      </c>
      <c r="T554" s="34">
        <f t="shared" si="114"/>
        <v>20.207523110104013</v>
      </c>
      <c r="U554" s="36">
        <f t="shared" si="115"/>
        <v>13069.78816325665</v>
      </c>
      <c r="V554" s="33">
        <f t="shared" si="116"/>
        <v>6853.15</v>
      </c>
      <c r="W554" s="37">
        <f t="shared" si="117"/>
        <v>6.8477603465373002E-3</v>
      </c>
      <c r="X554" s="37">
        <f t="shared" si="118"/>
        <v>1.3059509440475032E-2</v>
      </c>
    </row>
    <row r="555" spans="5:24" x14ac:dyDescent="0.2">
      <c r="E555" s="28"/>
      <c r="F555" s="28">
        <f>+'CPT C9 &amp; Bearing Capacity'!I555</f>
        <v>11.05</v>
      </c>
      <c r="G555" s="29">
        <f>'CPT C9 &amp; Bearing Capacity'!H555</f>
        <v>2.000000000000135E-2</v>
      </c>
      <c r="H555" s="29">
        <f t="shared" si="108"/>
        <v>10.5928</v>
      </c>
      <c r="I555" s="31">
        <f t="shared" si="97"/>
        <v>1.5923736738190684</v>
      </c>
      <c r="J555" s="31">
        <f t="shared" si="109"/>
        <v>1.5492189797707248</v>
      </c>
      <c r="K555" s="31">
        <f t="shared" si="110"/>
        <v>-4.3141300599122211E-2</v>
      </c>
      <c r="L555" s="32">
        <f t="shared" si="111"/>
        <v>2.7468868234351854E-2</v>
      </c>
      <c r="M555" s="32">
        <f t="shared" si="112"/>
        <v>1.2944016728680841E-2</v>
      </c>
      <c r="N555" s="33">
        <f t="shared" si="113"/>
        <v>4.4664950850479723</v>
      </c>
      <c r="O555" s="59">
        <f>+'CPT C9 &amp; Bearing Capacity'!N555</f>
        <v>1544</v>
      </c>
      <c r="P555" s="59">
        <f>+'CPT C9 &amp; Bearing Capacity'!O555</f>
        <v>1603</v>
      </c>
      <c r="Q555" s="35">
        <f>+'CPT C9 &amp; Bearing Capacity'!K555</f>
        <v>209.95000000000002</v>
      </c>
      <c r="R555" s="34">
        <f>+'CPT C9 &amp; Bearing Capacity'!L555</f>
        <v>63.549180000000007</v>
      </c>
      <c r="S555" s="35">
        <f>+'CPT C9 &amp; Bearing Capacity'!M555</f>
        <v>146.40082000000001</v>
      </c>
      <c r="T555" s="34">
        <f t="shared" si="114"/>
        <v>20.454452108856444</v>
      </c>
      <c r="U555" s="36">
        <f t="shared" si="115"/>
        <v>13342.552034597682</v>
      </c>
      <c r="V555" s="33">
        <f t="shared" si="116"/>
        <v>6965.25</v>
      </c>
      <c r="W555" s="37">
        <f t="shared" si="117"/>
        <v>6.6951136086507339E-3</v>
      </c>
      <c r="X555" s="37">
        <f t="shared" si="118"/>
        <v>1.2825081899567922E-2</v>
      </c>
    </row>
    <row r="556" spans="5:24" x14ac:dyDescent="0.2">
      <c r="E556" s="28"/>
      <c r="F556" s="28">
        <f>+'CPT C9 &amp; Bearing Capacity'!I556</f>
        <v>11.07</v>
      </c>
      <c r="G556" s="29">
        <f>'CPT C9 &amp; Bearing Capacity'!H556</f>
        <v>1.9999999999999574E-2</v>
      </c>
      <c r="H556" s="29">
        <f t="shared" si="108"/>
        <v>10.6128</v>
      </c>
      <c r="I556" s="31">
        <f t="shared" si="97"/>
        <v>1.5923330235303399</v>
      </c>
      <c r="J556" s="31">
        <f t="shared" si="109"/>
        <v>1.5492596300594532</v>
      </c>
      <c r="K556" s="31">
        <f t="shared" si="110"/>
        <v>-4.3060075571585053E-2</v>
      </c>
      <c r="L556" s="32">
        <f t="shared" si="111"/>
        <v>2.7417134727524238E-2</v>
      </c>
      <c r="M556" s="32">
        <f t="shared" si="112"/>
        <v>1.2910667722822455E-2</v>
      </c>
      <c r="N556" s="33">
        <f t="shared" si="113"/>
        <v>4.4580831092793858</v>
      </c>
      <c r="O556" s="59">
        <f>+'CPT C9 &amp; Bearing Capacity'!N556</f>
        <v>1335.5000000000002</v>
      </c>
      <c r="P556" s="59">
        <f>+'CPT C9 &amp; Bearing Capacity'!O556</f>
        <v>1386.7</v>
      </c>
      <c r="Q556" s="35">
        <f>+'CPT C9 &amp; Bearing Capacity'!K556</f>
        <v>210.33</v>
      </c>
      <c r="R556" s="34">
        <f>+'CPT C9 &amp; Bearing Capacity'!L556</f>
        <v>63.745380000000004</v>
      </c>
      <c r="S556" s="35">
        <f>+'CPT C9 &amp; Bearing Capacity'!M556</f>
        <v>146.58462</v>
      </c>
      <c r="T556" s="34">
        <f t="shared" si="114"/>
        <v>19.017346746508458</v>
      </c>
      <c r="U556" s="36">
        <f t="shared" si="115"/>
        <v>11830.791258147749</v>
      </c>
      <c r="V556" s="33">
        <f t="shared" si="116"/>
        <v>5881.85</v>
      </c>
      <c r="W556" s="37">
        <f t="shared" si="117"/>
        <v>7.5364073492701564E-3</v>
      </c>
      <c r="X556" s="37">
        <f t="shared" si="118"/>
        <v>1.5158778647123916E-2</v>
      </c>
    </row>
    <row r="557" spans="5:24" x14ac:dyDescent="0.2">
      <c r="E557" s="28"/>
      <c r="F557" s="28">
        <f>+'CPT C9 &amp; Bearing Capacity'!I557</f>
        <v>11.09</v>
      </c>
      <c r="G557" s="29">
        <f>'CPT C9 &amp; Bearing Capacity'!H557</f>
        <v>1.9999999999999574E-2</v>
      </c>
      <c r="H557" s="29">
        <f t="shared" si="108"/>
        <v>10.6328</v>
      </c>
      <c r="I557" s="31">
        <f t="shared" si="97"/>
        <v>1.5922925260949419</v>
      </c>
      <c r="J557" s="31">
        <f t="shared" si="109"/>
        <v>1.5493001274948512</v>
      </c>
      <c r="K557" s="31">
        <f t="shared" si="110"/>
        <v>-4.297915568361025E-2</v>
      </c>
      <c r="L557" s="32">
        <f t="shared" si="111"/>
        <v>2.7365595659088408E-2</v>
      </c>
      <c r="M557" s="32">
        <f t="shared" si="112"/>
        <v>1.287746640785159E-2</v>
      </c>
      <c r="N557" s="33">
        <f t="shared" si="113"/>
        <v>4.4497027495975594</v>
      </c>
      <c r="O557" s="59">
        <f>+'CPT C9 &amp; Bearing Capacity'!N557</f>
        <v>1230.9999999999998</v>
      </c>
      <c r="P557" s="59">
        <f>+'CPT C9 &amp; Bearing Capacity'!O557</f>
        <v>1288.5999999999999</v>
      </c>
      <c r="Q557" s="35">
        <f>+'CPT C9 &amp; Bearing Capacity'!K557</f>
        <v>210.71</v>
      </c>
      <c r="R557" s="34">
        <f>+'CPT C9 &amp; Bearing Capacity'!L557</f>
        <v>63.941580000000002</v>
      </c>
      <c r="S557" s="35">
        <f>+'CPT C9 &amp; Bearing Capacity'!M557</f>
        <v>146.76841999999999</v>
      </c>
      <c r="T557" s="34">
        <f t="shared" si="114"/>
        <v>18.252440948254652</v>
      </c>
      <c r="U557" s="36">
        <f t="shared" si="115"/>
        <v>11050.062789764948</v>
      </c>
      <c r="V557" s="33">
        <f t="shared" si="116"/>
        <v>5389.4499999999989</v>
      </c>
      <c r="W557" s="37">
        <f t="shared" si="117"/>
        <v>8.053714868876535E-3</v>
      </c>
      <c r="X557" s="37">
        <f t="shared" si="118"/>
        <v>1.6512641362652833E-2</v>
      </c>
    </row>
    <row r="558" spans="5:24" x14ac:dyDescent="0.2">
      <c r="E558" s="28"/>
      <c r="F558" s="28">
        <f>+'CPT C9 &amp; Bearing Capacity'!I558</f>
        <v>11.11</v>
      </c>
      <c r="G558" s="29">
        <f>'CPT C9 &amp; Bearing Capacity'!H558</f>
        <v>1.9999999999999574E-2</v>
      </c>
      <c r="H558" s="29">
        <f t="shared" si="108"/>
        <v>10.652799999999999</v>
      </c>
      <c r="I558" s="31">
        <f t="shared" si="97"/>
        <v>1.5922521806524847</v>
      </c>
      <c r="J558" s="31">
        <f t="shared" si="109"/>
        <v>1.5493404729373084</v>
      </c>
      <c r="K558" s="31">
        <f t="shared" si="110"/>
        <v>-4.2898539219729644E-2</v>
      </c>
      <c r="L558" s="32">
        <f t="shared" si="111"/>
        <v>2.7314249935252909E-2</v>
      </c>
      <c r="M558" s="32">
        <f t="shared" si="112"/>
        <v>1.2844411857714566E-2</v>
      </c>
      <c r="N558" s="33">
        <f t="shared" si="113"/>
        <v>4.441353828149726</v>
      </c>
      <c r="O558" s="59">
        <f>+'CPT C9 &amp; Bearing Capacity'!N558</f>
        <v>1259.5</v>
      </c>
      <c r="P558" s="59">
        <f>+'CPT C9 &amp; Bearing Capacity'!O558</f>
        <v>1320.1</v>
      </c>
      <c r="Q558" s="35">
        <f>+'CPT C9 &amp; Bearing Capacity'!K558</f>
        <v>211.08999999999997</v>
      </c>
      <c r="R558" s="34">
        <f>+'CPT C9 &amp; Bearing Capacity'!L558</f>
        <v>64.137779999999992</v>
      </c>
      <c r="S558" s="35">
        <f>+'CPT C9 &amp; Bearing Capacity'!M558</f>
        <v>146.95221999999998</v>
      </c>
      <c r="T558" s="34">
        <f t="shared" si="114"/>
        <v>18.456745697071728</v>
      </c>
      <c r="U558" s="36">
        <f t="shared" si="115"/>
        <v>11266.073470298961</v>
      </c>
      <c r="V558" s="33">
        <f t="shared" si="116"/>
        <v>5545.05</v>
      </c>
      <c r="W558" s="37">
        <f t="shared" si="117"/>
        <v>7.8844751720437214E-3</v>
      </c>
      <c r="X558" s="37">
        <f t="shared" si="118"/>
        <v>1.6019166024290606E-2</v>
      </c>
    </row>
    <row r="559" spans="5:24" x14ac:dyDescent="0.2">
      <c r="E559" s="28"/>
      <c r="F559" s="28">
        <f>+'CPT C9 &amp; Bearing Capacity'!I559</f>
        <v>11.129999999999999</v>
      </c>
      <c r="G559" s="29">
        <f>'CPT C9 &amp; Bearing Capacity'!H559</f>
        <v>2.000000000000135E-2</v>
      </c>
      <c r="H559" s="29">
        <f t="shared" si="108"/>
        <v>10.672799999999999</v>
      </c>
      <c r="I559" s="31">
        <f t="shared" si="97"/>
        <v>1.5922119863490236</v>
      </c>
      <c r="J559" s="31">
        <f t="shared" si="109"/>
        <v>1.5493806672407695</v>
      </c>
      <c r="K559" s="31">
        <f t="shared" si="110"/>
        <v>-4.2818224477304115E-2</v>
      </c>
      <c r="L559" s="32">
        <f t="shared" si="111"/>
        <v>2.7263096470412657E-2</v>
      </c>
      <c r="M559" s="32">
        <f t="shared" si="112"/>
        <v>1.281150315385815E-2</v>
      </c>
      <c r="N559" s="33">
        <f t="shared" si="113"/>
        <v>4.433036168414243</v>
      </c>
      <c r="O559" s="59">
        <f>+'CPT C9 &amp; Bearing Capacity'!N559</f>
        <v>1079.5</v>
      </c>
      <c r="P559" s="59">
        <f>+'CPT C9 &amp; Bearing Capacity'!O559</f>
        <v>1130.9000000000001</v>
      </c>
      <c r="Q559" s="35">
        <f>+'CPT C9 &amp; Bearing Capacity'!K559</f>
        <v>211.46999999999997</v>
      </c>
      <c r="R559" s="34">
        <f>+'CPT C9 &amp; Bearing Capacity'!L559</f>
        <v>64.333979999999997</v>
      </c>
      <c r="S559" s="35">
        <f>+'CPT C9 &amp; Bearing Capacity'!M559</f>
        <v>147.13601999999997</v>
      </c>
      <c r="T559" s="34">
        <f t="shared" si="114"/>
        <v>17.081722118664288</v>
      </c>
      <c r="U559" s="36">
        <f t="shared" si="115"/>
        <v>9888.0289844662202</v>
      </c>
      <c r="V559" s="33">
        <f t="shared" si="116"/>
        <v>4597.1500000000005</v>
      </c>
      <c r="W559" s="37">
        <f t="shared" si="117"/>
        <v>8.9664708211893412E-3</v>
      </c>
      <c r="X559" s="37">
        <f t="shared" si="118"/>
        <v>1.9286019244160152E-2</v>
      </c>
    </row>
    <row r="560" spans="5:24" x14ac:dyDescent="0.2">
      <c r="E560" s="28"/>
      <c r="F560" s="28">
        <f>+'CPT C9 &amp; Bearing Capacity'!I560</f>
        <v>11.15</v>
      </c>
      <c r="G560" s="29">
        <f>'CPT C9 &amp; Bearing Capacity'!H560</f>
        <v>1.9999999999999574E-2</v>
      </c>
      <c r="H560" s="29">
        <f t="shared" si="108"/>
        <v>10.6928</v>
      </c>
      <c r="I560" s="31">
        <f t="shared" si="97"/>
        <v>1.5921719423369971</v>
      </c>
      <c r="J560" s="31">
        <f t="shared" si="109"/>
        <v>1.549420711252796</v>
      </c>
      <c r="K560" s="31">
        <f t="shared" si="110"/>
        <v>-4.2738209766403794E-2</v>
      </c>
      <c r="L560" s="32">
        <f t="shared" si="111"/>
        <v>2.7212134187071951E-2</v>
      </c>
      <c r="M560" s="32">
        <f t="shared" si="112"/>
        <v>1.2778739385158278E-2</v>
      </c>
      <c r="N560" s="33">
        <f t="shared" si="113"/>
        <v>4.424749595188068</v>
      </c>
      <c r="O560" s="59">
        <f>+'CPT C9 &amp; Bearing Capacity'!N560</f>
        <v>899.5</v>
      </c>
      <c r="P560" s="59">
        <f>+'CPT C9 &amp; Bearing Capacity'!O560</f>
        <v>953.9</v>
      </c>
      <c r="Q560" s="35">
        <f>+'CPT C9 &amp; Bearing Capacity'!K560</f>
        <v>211.85</v>
      </c>
      <c r="R560" s="34">
        <f>+'CPT C9 &amp; Bearing Capacity'!L560</f>
        <v>64.530180000000001</v>
      </c>
      <c r="S560" s="35">
        <f>+'CPT C9 &amp; Bearing Capacity'!M560</f>
        <v>147.31981999999999</v>
      </c>
      <c r="T560" s="34">
        <f t="shared" si="114"/>
        <v>15.58781953829585</v>
      </c>
      <c r="U560" s="36">
        <f t="shared" si="115"/>
        <v>8454.5894069531514</v>
      </c>
      <c r="V560" s="33">
        <f t="shared" si="116"/>
        <v>3710.25</v>
      </c>
      <c r="W560" s="37">
        <f t="shared" si="117"/>
        <v>1.0467095165021281E-2</v>
      </c>
      <c r="X560" s="37">
        <f t="shared" si="118"/>
        <v>2.3851490304901145E-2</v>
      </c>
    </row>
    <row r="561" spans="5:24" x14ac:dyDescent="0.2">
      <c r="E561" s="28"/>
      <c r="F561" s="28">
        <f>+'CPT C9 &amp; Bearing Capacity'!I561</f>
        <v>11.17</v>
      </c>
      <c r="G561" s="29">
        <f>'CPT C9 &amp; Bearing Capacity'!H561</f>
        <v>1.9999999999999574E-2</v>
      </c>
      <c r="H561" s="29">
        <f t="shared" si="108"/>
        <v>10.7128</v>
      </c>
      <c r="I561" s="31">
        <f t="shared" si="97"/>
        <v>1.592132047775169</v>
      </c>
      <c r="J561" s="31">
        <f t="shared" si="109"/>
        <v>1.5494606058146241</v>
      </c>
      <c r="K561" s="31">
        <f t="shared" si="110"/>
        <v>-4.2658493409689878E-2</v>
      </c>
      <c r="L561" s="32">
        <f t="shared" si="111"/>
        <v>2.7161362015769668E-2</v>
      </c>
      <c r="M561" s="32">
        <f t="shared" si="112"/>
        <v>1.2746119647846443E-2</v>
      </c>
      <c r="N561" s="33">
        <f t="shared" si="113"/>
        <v>4.4164939345746008</v>
      </c>
      <c r="O561" s="59">
        <f>+'CPT C9 &amp; Bearing Capacity'!N561</f>
        <v>1666.9999999999998</v>
      </c>
      <c r="P561" s="59">
        <f>+'CPT C9 &amp; Bearing Capacity'!O561</f>
        <v>1738.6</v>
      </c>
      <c r="Q561" s="35">
        <f>+'CPT C9 &amp; Bearing Capacity'!K561</f>
        <v>212.23</v>
      </c>
      <c r="R561" s="34">
        <f>+'CPT C9 &amp; Bearing Capacity'!L561</f>
        <v>64.726380000000006</v>
      </c>
      <c r="S561" s="35">
        <f>+'CPT C9 &amp; Bearing Capacity'!M561</f>
        <v>147.50361999999998</v>
      </c>
      <c r="T561" s="34">
        <f t="shared" si="114"/>
        <v>21.213738475771805</v>
      </c>
      <c r="U561" s="36">
        <f t="shared" si="115"/>
        <v>14217.805254081739</v>
      </c>
      <c r="V561" s="33">
        <f t="shared" si="116"/>
        <v>7631.8499999999995</v>
      </c>
      <c r="W561" s="37">
        <f t="shared" si="117"/>
        <v>6.2126240381673407E-3</v>
      </c>
      <c r="X561" s="37">
        <f t="shared" si="118"/>
        <v>1.1573848895286221E-2</v>
      </c>
    </row>
    <row r="562" spans="5:24" x14ac:dyDescent="0.2">
      <c r="E562" s="28"/>
      <c r="F562" s="28">
        <f>+'CPT C9 &amp; Bearing Capacity'!I562</f>
        <v>11.19</v>
      </c>
      <c r="G562" s="29">
        <f>'CPT C9 &amp; Bearing Capacity'!H562</f>
        <v>1.9999999999999574E-2</v>
      </c>
      <c r="H562" s="29">
        <f t="shared" si="108"/>
        <v>10.732799999999999</v>
      </c>
      <c r="I562" s="31">
        <f t="shared" si="97"/>
        <v>1.5920923018285684</v>
      </c>
      <c r="J562" s="31">
        <f t="shared" si="109"/>
        <v>1.5495003517612247</v>
      </c>
      <c r="K562" s="31">
        <f t="shared" si="110"/>
        <v>-4.25790737422976E-2</v>
      </c>
      <c r="L562" s="32">
        <f t="shared" si="111"/>
        <v>2.7110778895003861E-2</v>
      </c>
      <c r="M562" s="32">
        <f t="shared" si="112"/>
        <v>1.271364304543432E-2</v>
      </c>
      <c r="N562" s="33">
        <f t="shared" si="113"/>
        <v>4.4082690139714176</v>
      </c>
      <c r="O562" s="59">
        <f>+'CPT C9 &amp; Bearing Capacity'!N562</f>
        <v>3268</v>
      </c>
      <c r="P562" s="59">
        <f>+'CPT C9 &amp; Bearing Capacity'!O562</f>
        <v>3342.2</v>
      </c>
      <c r="Q562" s="35">
        <f>+'CPT C9 &amp; Bearing Capacity'!K562</f>
        <v>212.60999999999999</v>
      </c>
      <c r="R562" s="34">
        <f>+'CPT C9 &amp; Bearing Capacity'!L562</f>
        <v>64.922579999999996</v>
      </c>
      <c r="S562" s="35">
        <f>+'CPT C9 &amp; Bearing Capacity'!M562</f>
        <v>147.68741999999997</v>
      </c>
      <c r="T562" s="34">
        <f t="shared" si="114"/>
        <v>29.693078629186765</v>
      </c>
      <c r="U562" s="36">
        <f t="shared" si="115"/>
        <v>24075.979127338931</v>
      </c>
      <c r="V562" s="33">
        <f t="shared" si="116"/>
        <v>15647.949999999999</v>
      </c>
      <c r="W562" s="37">
        <f t="shared" si="117"/>
        <v>3.6619644755926987E-3</v>
      </c>
      <c r="X562" s="37">
        <f t="shared" si="118"/>
        <v>5.6343086653156777E-3</v>
      </c>
    </row>
    <row r="563" spans="5:24" x14ac:dyDescent="0.2">
      <c r="E563" s="28"/>
      <c r="F563" s="28">
        <f>+'CPT C9 &amp; Bearing Capacity'!I563</f>
        <v>11.21</v>
      </c>
      <c r="G563" s="29">
        <f>'CPT C9 &amp; Bearing Capacity'!H563</f>
        <v>2.000000000000135E-2</v>
      </c>
      <c r="H563" s="29">
        <f t="shared" si="108"/>
        <v>10.752800000000001</v>
      </c>
      <c r="I563" s="31">
        <f t="shared" si="97"/>
        <v>1.592052703668432</v>
      </c>
      <c r="J563" s="31">
        <f t="shared" si="109"/>
        <v>1.5495399499213611</v>
      </c>
      <c r="K563" s="31">
        <f t="shared" si="110"/>
        <v>-4.249994911172042E-2</v>
      </c>
      <c r="L563" s="32">
        <f t="shared" si="111"/>
        <v>2.706038377115827E-2</v>
      </c>
      <c r="M563" s="32">
        <f t="shared" si="112"/>
        <v>1.2681308688645587E-2</v>
      </c>
      <c r="N563" s="33">
        <f t="shared" si="113"/>
        <v>4.400074662058322</v>
      </c>
      <c r="O563" s="59">
        <f>+'CPT C9 &amp; Bearing Capacity'!N563</f>
        <v>4101.5</v>
      </c>
      <c r="P563" s="59">
        <f>+'CPT C9 &amp; Bearing Capacity'!O563</f>
        <v>4160.5</v>
      </c>
      <c r="Q563" s="35">
        <f>+'CPT C9 &amp; Bearing Capacity'!K563</f>
        <v>212.99</v>
      </c>
      <c r="R563" s="34">
        <f>+'CPT C9 &amp; Bearing Capacity'!L563</f>
        <v>65.118780000000015</v>
      </c>
      <c r="S563" s="35">
        <f>+'CPT C9 &amp; Bearing Capacity'!M563</f>
        <v>147.87121999999999</v>
      </c>
      <c r="T563" s="34">
        <f t="shared" si="114"/>
        <v>33.254507803436404</v>
      </c>
      <c r="U563" s="36">
        <f t="shared" si="115"/>
        <v>28414.10018229876</v>
      </c>
      <c r="V563" s="33">
        <f t="shared" si="116"/>
        <v>19737.550000000003</v>
      </c>
      <c r="W563" s="37">
        <f t="shared" si="117"/>
        <v>3.0971064604042959E-3</v>
      </c>
      <c r="X563" s="37">
        <f t="shared" si="118"/>
        <v>4.4585824097303044E-3</v>
      </c>
    </row>
    <row r="564" spans="5:24" x14ac:dyDescent="0.2">
      <c r="E564" s="28"/>
      <c r="F564" s="28">
        <f>+'CPT C9 &amp; Bearing Capacity'!I564</f>
        <v>11.23</v>
      </c>
      <c r="G564" s="29">
        <f>'CPT C9 &amp; Bearing Capacity'!H564</f>
        <v>1.9999999999999574E-2</v>
      </c>
      <c r="H564" s="29">
        <f t="shared" si="108"/>
        <v>10.7728</v>
      </c>
      <c r="I564" s="31">
        <f t="shared" si="97"/>
        <v>1.5920132524721458</v>
      </c>
      <c r="J564" s="31">
        <f t="shared" si="109"/>
        <v>1.5495794011176474</v>
      </c>
      <c r="K564" s="31">
        <f t="shared" si="110"/>
        <v>-4.2421117877695876E-2</v>
      </c>
      <c r="L564" s="32">
        <f t="shared" si="111"/>
        <v>2.7010175598428818E-2</v>
      </c>
      <c r="M564" s="32">
        <f t="shared" si="112"/>
        <v>1.2649115695341662E-2</v>
      </c>
      <c r="N564" s="33">
        <f t="shared" si="113"/>
        <v>4.3919107087853986</v>
      </c>
      <c r="O564" s="59">
        <f>+'CPT C9 &amp; Bearing Capacity'!N564</f>
        <v>4035</v>
      </c>
      <c r="P564" s="59">
        <f>+'CPT C9 &amp; Bearing Capacity'!O564</f>
        <v>4077.9999999999995</v>
      </c>
      <c r="Q564" s="35">
        <f>+'CPT C9 &amp; Bearing Capacity'!K564</f>
        <v>213.37</v>
      </c>
      <c r="R564" s="34">
        <f>+'CPT C9 &amp; Bearing Capacity'!L564</f>
        <v>65.314980000000006</v>
      </c>
      <c r="S564" s="35">
        <f>+'CPT C9 &amp; Bearing Capacity'!M564</f>
        <v>148.05502000000001</v>
      </c>
      <c r="T564" s="34">
        <f t="shared" si="114"/>
        <v>32.973577244417498</v>
      </c>
      <c r="U564" s="36">
        <f t="shared" si="115"/>
        <v>28089.351304801359</v>
      </c>
      <c r="V564" s="33">
        <f t="shared" si="116"/>
        <v>19323.149999999998</v>
      </c>
      <c r="W564" s="37">
        <f t="shared" si="117"/>
        <v>3.1271001320949611E-3</v>
      </c>
      <c r="X564" s="37">
        <f t="shared" si="118"/>
        <v>4.5457502620279873E-3</v>
      </c>
    </row>
    <row r="565" spans="5:24" x14ac:dyDescent="0.2">
      <c r="E565" s="28"/>
      <c r="F565" s="28">
        <f>+'CPT C9 &amp; Bearing Capacity'!I565</f>
        <v>11.25</v>
      </c>
      <c r="G565" s="29">
        <f>'CPT C9 &amp; Bearing Capacity'!H565</f>
        <v>1.9999999999999574E-2</v>
      </c>
      <c r="H565" s="29">
        <f t="shared" si="108"/>
        <v>10.7928</v>
      </c>
      <c r="I565" s="31">
        <f t="shared" si="97"/>
        <v>1.5919739474231895</v>
      </c>
      <c r="J565" s="31">
        <f t="shared" si="109"/>
        <v>1.5496187061666036</v>
      </c>
      <c r="K565" s="31">
        <f t="shared" si="110"/>
        <v>-4.2342578412092158E-2</v>
      </c>
      <c r="L565" s="32">
        <f t="shared" si="111"/>
        <v>2.6960153338752162E-2</v>
      </c>
      <c r="M565" s="32">
        <f t="shared" si="112"/>
        <v>1.2617063190453082E-2</v>
      </c>
      <c r="N565" s="33">
        <f t="shared" si="113"/>
        <v>4.383776985361389</v>
      </c>
      <c r="O565" s="59">
        <f>+'CPT C9 &amp; Bearing Capacity'!N565</f>
        <v>4215</v>
      </c>
      <c r="P565" s="59">
        <f>+'CPT C9 &amp; Bearing Capacity'!O565</f>
        <v>4250.2</v>
      </c>
      <c r="Q565" s="35">
        <f>+'CPT C9 &amp; Bearing Capacity'!K565</f>
        <v>213.75</v>
      </c>
      <c r="R565" s="34">
        <f>+'CPT C9 &amp; Bearing Capacity'!L565</f>
        <v>65.511179999999996</v>
      </c>
      <c r="S565" s="35">
        <f>+'CPT C9 &amp; Bearing Capacity'!M565</f>
        <v>148.23882</v>
      </c>
      <c r="T565" s="34">
        <f t="shared" si="114"/>
        <v>33.690571842631151</v>
      </c>
      <c r="U565" s="36">
        <f t="shared" si="115"/>
        <v>28981.328536831654</v>
      </c>
      <c r="V565" s="33">
        <f t="shared" si="116"/>
        <v>20182.25</v>
      </c>
      <c r="W565" s="37">
        <f t="shared" si="117"/>
        <v>3.0252422553990661E-3</v>
      </c>
      <c r="X565" s="37">
        <f t="shared" si="118"/>
        <v>4.3441905489836809E-3</v>
      </c>
    </row>
    <row r="566" spans="5:24" x14ac:dyDescent="0.2">
      <c r="E566" s="28"/>
      <c r="F566" s="28">
        <f>+'CPT C9 &amp; Bearing Capacity'!I566</f>
        <v>11.27</v>
      </c>
      <c r="G566" s="29">
        <f>'CPT C9 &amp; Bearing Capacity'!H566</f>
        <v>1.9999999999999574E-2</v>
      </c>
      <c r="H566" s="29">
        <f t="shared" si="108"/>
        <v>10.812799999999999</v>
      </c>
      <c r="I566" s="31">
        <f t="shared" si="97"/>
        <v>1.5919347877110792</v>
      </c>
      <c r="J566" s="31">
        <f t="shared" si="109"/>
        <v>1.5496578658787139</v>
      </c>
      <c r="K566" s="31">
        <f t="shared" si="110"/>
        <v>-4.2264329098796419E-2</v>
      </c>
      <c r="L566" s="32">
        <f t="shared" si="111"/>
        <v>2.6910315961733378E-2</v>
      </c>
      <c r="M566" s="32">
        <f t="shared" si="112"/>
        <v>1.2585150305911008E-2</v>
      </c>
      <c r="N566" s="33">
        <f t="shared" si="113"/>
        <v>4.3756733242419363</v>
      </c>
      <c r="O566" s="59">
        <f>+'CPT C9 &amp; Bearing Capacity'!N566</f>
        <v>4660.5</v>
      </c>
      <c r="P566" s="59">
        <f>+'CPT C9 &amp; Bearing Capacity'!O566</f>
        <v>4696.2999999999993</v>
      </c>
      <c r="Q566" s="35">
        <f>+'CPT C9 &amp; Bearing Capacity'!K566</f>
        <v>214.13</v>
      </c>
      <c r="R566" s="34">
        <f>+'CPT C9 &amp; Bearing Capacity'!L566</f>
        <v>65.707380000000001</v>
      </c>
      <c r="S566" s="35">
        <f>+'CPT C9 &amp; Bearing Capacity'!M566</f>
        <v>148.42261999999999</v>
      </c>
      <c r="T566" s="34">
        <f t="shared" si="114"/>
        <v>35.415331644752669</v>
      </c>
      <c r="U566" s="36">
        <f t="shared" si="115"/>
        <v>31104.09179705022</v>
      </c>
      <c r="V566" s="33">
        <f t="shared" si="116"/>
        <v>22410.849999999995</v>
      </c>
      <c r="W566" s="37">
        <f t="shared" si="117"/>
        <v>2.8135676507081379E-3</v>
      </c>
      <c r="X566" s="37">
        <f t="shared" si="118"/>
        <v>3.9049597174956271E-3</v>
      </c>
    </row>
    <row r="567" spans="5:24" x14ac:dyDescent="0.2">
      <c r="E567" s="28"/>
      <c r="F567" s="28">
        <f>+'CPT C9 &amp; Bearing Capacity'!I567</f>
        <v>11.29</v>
      </c>
      <c r="G567" s="29">
        <f>'CPT C9 &amp; Bearing Capacity'!H567</f>
        <v>2.000000000000135E-2</v>
      </c>
      <c r="H567" s="29">
        <f t="shared" si="108"/>
        <v>10.832799999999999</v>
      </c>
      <c r="I567" s="31">
        <f t="shared" si="97"/>
        <v>1.5918957725313114</v>
      </c>
      <c r="J567" s="31">
        <f t="shared" si="109"/>
        <v>1.5496968810584817</v>
      </c>
      <c r="K567" s="31">
        <f t="shared" si="110"/>
        <v>-4.218636833360407E-2</v>
      </c>
      <c r="L567" s="32">
        <f t="shared" si="111"/>
        <v>2.686066244457555E-2</v>
      </c>
      <c r="M567" s="32">
        <f t="shared" si="112"/>
        <v>1.255337618057617E-2</v>
      </c>
      <c r="N567" s="33">
        <f t="shared" si="113"/>
        <v>4.367599559118136</v>
      </c>
      <c r="O567" s="59">
        <f>+'CPT C9 &amp; Bearing Capacity'!N567</f>
        <v>5901.5</v>
      </c>
      <c r="P567" s="59">
        <f>+'CPT C9 &amp; Bearing Capacity'!O567</f>
        <v>5939.1</v>
      </c>
      <c r="Q567" s="35">
        <f>+'CPT C9 &amp; Bearing Capacity'!K567</f>
        <v>214.51</v>
      </c>
      <c r="R567" s="34">
        <f>+'CPT C9 &amp; Bearing Capacity'!L567</f>
        <v>65.903579999999991</v>
      </c>
      <c r="S567" s="35">
        <f>+'CPT C9 &amp; Bearing Capacity'!M567</f>
        <v>148.60642000000001</v>
      </c>
      <c r="T567" s="34">
        <f t="shared" si="114"/>
        <v>39.840235146747624</v>
      </c>
      <c r="U567" s="36">
        <f t="shared" si="115"/>
        <v>36488.889632581857</v>
      </c>
      <c r="V567" s="33">
        <f t="shared" si="116"/>
        <v>28622.95</v>
      </c>
      <c r="W567" s="37">
        <f t="shared" si="117"/>
        <v>2.393933936108864E-3</v>
      </c>
      <c r="X567" s="37">
        <f t="shared" si="118"/>
        <v>3.0518165032733737E-3</v>
      </c>
    </row>
    <row r="568" spans="5:24" x14ac:dyDescent="0.2">
      <c r="E568" s="28"/>
      <c r="F568" s="28">
        <f>+'CPT C9 &amp; Bearing Capacity'!I568</f>
        <v>11.31</v>
      </c>
      <c r="G568" s="29">
        <f>'CPT C9 &amp; Bearing Capacity'!H568</f>
        <v>1.9999999999999574E-2</v>
      </c>
      <c r="H568" s="29">
        <f t="shared" si="108"/>
        <v>10.8528</v>
      </c>
      <c r="I568" s="31">
        <f t="shared" si="97"/>
        <v>1.5918569010853092</v>
      </c>
      <c r="J568" s="31">
        <f t="shared" si="109"/>
        <v>1.5497357525044839</v>
      </c>
      <c r="K568" s="31">
        <f t="shared" si="110"/>
        <v>-4.2108694524109307E-2</v>
      </c>
      <c r="L568" s="32">
        <f t="shared" si="111"/>
        <v>2.6811191772010277E-2</v>
      </c>
      <c r="M568" s="32">
        <f t="shared" si="112"/>
        <v>1.2521739960172806E-2</v>
      </c>
      <c r="N568" s="33">
        <f t="shared" si="113"/>
        <v>4.3595555249052351</v>
      </c>
      <c r="O568" s="59">
        <f>+'CPT C9 &amp; Bearing Capacity'!N568</f>
        <v>7568.5</v>
      </c>
      <c r="P568" s="59">
        <f>+'CPT C9 &amp; Bearing Capacity'!O568</f>
        <v>7609.2999999999993</v>
      </c>
      <c r="Q568" s="35">
        <f>+'CPT C9 &amp; Bearing Capacity'!K568</f>
        <v>214.89000000000001</v>
      </c>
      <c r="R568" s="34">
        <f>+'CPT C9 &amp; Bearing Capacity'!L568</f>
        <v>66.09978000000001</v>
      </c>
      <c r="S568" s="35">
        <f>+'CPT C9 &amp; Bearing Capacity'!M568</f>
        <v>148.79022000000001</v>
      </c>
      <c r="T568" s="34">
        <f t="shared" si="114"/>
        <v>45.103619157359518</v>
      </c>
      <c r="U568" s="36">
        <f t="shared" si="115"/>
        <v>42729.978232892077</v>
      </c>
      <c r="V568" s="33">
        <f t="shared" si="116"/>
        <v>36972.049999999996</v>
      </c>
      <c r="W568" s="37">
        <f t="shared" si="117"/>
        <v>2.0405138056210411E-3</v>
      </c>
      <c r="X568" s="37">
        <f t="shared" si="118"/>
        <v>2.3582979709835632E-3</v>
      </c>
    </row>
    <row r="569" spans="5:24" x14ac:dyDescent="0.2">
      <c r="E569" s="28"/>
      <c r="F569" s="28">
        <f>+'CPT C9 &amp; Bearing Capacity'!I569</f>
        <v>11.33</v>
      </c>
      <c r="G569" s="29">
        <f>'CPT C9 &amp; Bearing Capacity'!H569</f>
        <v>1.9999999999999574E-2</v>
      </c>
      <c r="H569" s="29">
        <f t="shared" si="108"/>
        <v>10.8728</v>
      </c>
      <c r="I569" s="31">
        <f t="shared" si="97"/>
        <v>1.5918181725803666</v>
      </c>
      <c r="J569" s="31">
        <f t="shared" si="109"/>
        <v>1.5497744810094265</v>
      </c>
      <c r="K569" s="31">
        <f t="shared" si="110"/>
        <v>-4.2031306089596952E-2</v>
      </c>
      <c r="L569" s="32">
        <f t="shared" si="111"/>
        <v>2.6761902936228026E-2</v>
      </c>
      <c r="M569" s="32">
        <f t="shared" si="112"/>
        <v>1.2490240797221164E-2</v>
      </c>
      <c r="N569" s="33">
        <f t="shared" si="113"/>
        <v>4.3515410577313069</v>
      </c>
      <c r="O569" s="59">
        <f>+'CPT C9 &amp; Bearing Capacity'!N569</f>
        <v>8818.5</v>
      </c>
      <c r="P569" s="59">
        <f>+'CPT C9 &amp; Bearing Capacity'!O569</f>
        <v>8861.7000000000007</v>
      </c>
      <c r="Q569" s="35">
        <f>+'CPT C9 &amp; Bearing Capacity'!K569</f>
        <v>215.27</v>
      </c>
      <c r="R569" s="34">
        <f>+'CPT C9 &amp; Bearing Capacity'!L569</f>
        <v>66.29598</v>
      </c>
      <c r="S569" s="35">
        <f>+'CPT C9 &amp; Bearing Capacity'!M569</f>
        <v>148.97402</v>
      </c>
      <c r="T569" s="34">
        <f t="shared" si="114"/>
        <v>48.67094802858707</v>
      </c>
      <c r="U569" s="36">
        <f t="shared" si="115"/>
        <v>46812.583427931357</v>
      </c>
      <c r="V569" s="33">
        <f t="shared" si="116"/>
        <v>43232.15</v>
      </c>
      <c r="W569" s="37">
        <f t="shared" si="117"/>
        <v>1.8591330531588686E-3</v>
      </c>
      <c r="X569" s="37">
        <f t="shared" si="118"/>
        <v>2.0131041633280854E-3</v>
      </c>
    </row>
    <row r="570" spans="5:24" x14ac:dyDescent="0.2">
      <c r="E570" s="28"/>
      <c r="F570" s="28">
        <f>+'CPT C9 &amp; Bearing Capacity'!I570</f>
        <v>11.35</v>
      </c>
      <c r="G570" s="29">
        <f>'CPT C9 &amp; Bearing Capacity'!H570</f>
        <v>1.9999999999999574E-2</v>
      </c>
      <c r="H570" s="29">
        <f t="shared" si="108"/>
        <v>10.892799999999999</v>
      </c>
      <c r="I570" s="31">
        <f t="shared" si="97"/>
        <v>1.5917795862295958</v>
      </c>
      <c r="J570" s="31">
        <f t="shared" si="109"/>
        <v>1.5498130673601973</v>
      </c>
      <c r="K570" s="31">
        <f t="shared" si="110"/>
        <v>-4.1954201460935342E-2</v>
      </c>
      <c r="L570" s="32">
        <f t="shared" si="111"/>
        <v>2.6712794936810298E-2</v>
      </c>
      <c r="M570" s="32">
        <f t="shared" si="112"/>
        <v>1.2458877850972327E-2</v>
      </c>
      <c r="N570" s="33">
        <f t="shared" si="113"/>
        <v>4.3435559949262252</v>
      </c>
      <c r="O570" s="59">
        <f>+'CPT C9 &amp; Bearing Capacity'!N570</f>
        <v>9453</v>
      </c>
      <c r="P570" s="59">
        <f>+'CPT C9 &amp; Bearing Capacity'!O570</f>
        <v>9496.4000000000015</v>
      </c>
      <c r="Q570" s="35">
        <f>+'CPT C9 &amp; Bearing Capacity'!K570</f>
        <v>215.65</v>
      </c>
      <c r="R570" s="34">
        <f>+'CPT C9 &amp; Bearing Capacity'!L570</f>
        <v>66.492180000000005</v>
      </c>
      <c r="S570" s="35">
        <f>+'CPT C9 &amp; Bearing Capacity'!M570</f>
        <v>149.15782000000002</v>
      </c>
      <c r="T570" s="34">
        <f t="shared" si="114"/>
        <v>50.375967769810323</v>
      </c>
      <c r="U570" s="36">
        <f t="shared" si="115"/>
        <v>48724.781428607654</v>
      </c>
      <c r="V570" s="33">
        <f t="shared" si="116"/>
        <v>46403.750000000007</v>
      </c>
      <c r="W570" s="37">
        <f t="shared" si="117"/>
        <v>1.7828939884688376E-3</v>
      </c>
      <c r="X570" s="37">
        <f t="shared" si="118"/>
        <v>1.8720711127553837E-3</v>
      </c>
    </row>
    <row r="571" spans="5:24" x14ac:dyDescent="0.2">
      <c r="E571" s="28"/>
      <c r="F571" s="28">
        <f>+'CPT C9 &amp; Bearing Capacity'!I571</f>
        <v>11.370000000000001</v>
      </c>
      <c r="G571" s="29">
        <f>'CPT C9 &amp; Bearing Capacity'!H571</f>
        <v>2.000000000000135E-2</v>
      </c>
      <c r="H571" s="29">
        <f t="shared" si="108"/>
        <v>10.912800000000001</v>
      </c>
      <c r="I571" s="31">
        <f t="shared" si="97"/>
        <v>1.5917411412518727</v>
      </c>
      <c r="J571" s="31">
        <f t="shared" si="109"/>
        <v>1.5498515123379204</v>
      </c>
      <c r="K571" s="31">
        <f t="shared" si="110"/>
        <v>-4.1877379080470546E-2</v>
      </c>
      <c r="L571" s="32">
        <f t="shared" si="111"/>
        <v>2.6663866780661422E-2</v>
      </c>
      <c r="M571" s="32">
        <f t="shared" si="112"/>
        <v>1.2427650287340386E-2</v>
      </c>
      <c r="N571" s="33">
        <f t="shared" si="113"/>
        <v>4.3356001750105682</v>
      </c>
      <c r="O571" s="59">
        <f>+'CPT C9 &amp; Bearing Capacity'!N571</f>
        <v>9396</v>
      </c>
      <c r="P571" s="59">
        <f>+'CPT C9 &amp; Bearing Capacity'!O571</f>
        <v>9439</v>
      </c>
      <c r="Q571" s="35">
        <f>+'CPT C9 &amp; Bearing Capacity'!K571</f>
        <v>216.03000000000003</v>
      </c>
      <c r="R571" s="34">
        <f>+'CPT C9 &amp; Bearing Capacity'!L571</f>
        <v>66.688380000000009</v>
      </c>
      <c r="S571" s="35">
        <f>+'CPT C9 &amp; Bearing Capacity'!M571</f>
        <v>149.34162000000003</v>
      </c>
      <c r="T571" s="34">
        <f t="shared" si="114"/>
        <v>50.20839861326025</v>
      </c>
      <c r="U571" s="36">
        <f t="shared" si="115"/>
        <v>48571.332554567249</v>
      </c>
      <c r="V571" s="33">
        <f t="shared" si="116"/>
        <v>46114.85</v>
      </c>
      <c r="W571" s="37">
        <f t="shared" si="117"/>
        <v>1.7852506600019879E-3</v>
      </c>
      <c r="X571" s="37">
        <f t="shared" si="118"/>
        <v>1.8803488138900422E-3</v>
      </c>
    </row>
    <row r="572" spans="5:24" x14ac:dyDescent="0.2">
      <c r="E572" s="28"/>
      <c r="F572" s="28">
        <f>+'CPT C9 &amp; Bearing Capacity'!I572</f>
        <v>11.39</v>
      </c>
      <c r="G572" s="29">
        <f>'CPT C9 &amp; Bearing Capacity'!H572</f>
        <v>1.9999999999999574E-2</v>
      </c>
      <c r="H572" s="29">
        <f t="shared" si="108"/>
        <v>10.9328</v>
      </c>
      <c r="I572" s="31">
        <f t="shared" si="97"/>
        <v>1.5917028368717849</v>
      </c>
      <c r="J572" s="31">
        <f t="shared" si="109"/>
        <v>1.5498898167180082</v>
      </c>
      <c r="K572" s="31">
        <f t="shared" si="110"/>
        <v>-4.1800837401921601E-2</v>
      </c>
      <c r="L572" s="32">
        <f t="shared" si="111"/>
        <v>2.6615117481942029E-2</v>
      </c>
      <c r="M572" s="32">
        <f t="shared" si="112"/>
        <v>1.2396557278840148E-2</v>
      </c>
      <c r="N572" s="33">
        <f t="shared" si="113"/>
        <v>4.3276734376848047</v>
      </c>
      <c r="O572" s="59">
        <f>+'CPT C9 &amp; Bearing Capacity'!N572</f>
        <v>9093</v>
      </c>
      <c r="P572" s="59">
        <f>+'CPT C9 &amp; Bearing Capacity'!O572</f>
        <v>9135.4</v>
      </c>
      <c r="Q572" s="35">
        <f>+'CPT C9 &amp; Bearing Capacity'!K572</f>
        <v>216.41000000000003</v>
      </c>
      <c r="R572" s="34">
        <f>+'CPT C9 &amp; Bearing Capacity'!L572</f>
        <v>66.884580000000014</v>
      </c>
      <c r="S572" s="35">
        <f>+'CPT C9 &amp; Bearing Capacity'!M572</f>
        <v>149.52542</v>
      </c>
      <c r="T572" s="34">
        <f t="shared" si="114"/>
        <v>49.377024805277955</v>
      </c>
      <c r="U572" s="36">
        <f t="shared" si="115"/>
        <v>47684.749448346265</v>
      </c>
      <c r="V572" s="33">
        <f t="shared" si="116"/>
        <v>44594.95</v>
      </c>
      <c r="W572" s="37">
        <f t="shared" si="117"/>
        <v>1.8151184551667174E-3</v>
      </c>
      <c r="X572" s="37">
        <f t="shared" si="118"/>
        <v>1.9408804977625103E-3</v>
      </c>
    </row>
    <row r="573" spans="5:24" x14ac:dyDescent="0.2">
      <c r="E573" s="28"/>
      <c r="F573" s="28">
        <f>+'CPT C9 &amp; Bearing Capacity'!I573</f>
        <v>11.41</v>
      </c>
      <c r="G573" s="29">
        <f>'CPT C9 &amp; Bearing Capacity'!H573</f>
        <v>1.9999999999999574E-2</v>
      </c>
      <c r="H573" s="29">
        <f t="shared" si="108"/>
        <v>10.9528</v>
      </c>
      <c r="I573" s="31">
        <f t="shared" si="97"/>
        <v>1.5916646723195802</v>
      </c>
      <c r="J573" s="31">
        <f t="shared" si="109"/>
        <v>1.5499279812702129</v>
      </c>
      <c r="K573" s="31">
        <f t="shared" si="110"/>
        <v>-4.1724574890276929E-2</v>
      </c>
      <c r="L573" s="32">
        <f t="shared" si="111"/>
        <v>2.6566546062003232E-2</v>
      </c>
      <c r="M573" s="32">
        <f t="shared" si="112"/>
        <v>1.2365598004521638E-2</v>
      </c>
      <c r="N573" s="33">
        <f t="shared" si="113"/>
        <v>4.3197756238185923</v>
      </c>
      <c r="O573" s="59">
        <f>+'CPT C9 &amp; Bearing Capacity'!N573</f>
        <v>8780.5</v>
      </c>
      <c r="P573" s="59">
        <f>+'CPT C9 &amp; Bearing Capacity'!O573</f>
        <v>8822.5</v>
      </c>
      <c r="Q573" s="35">
        <f>+'CPT C9 &amp; Bearing Capacity'!K573</f>
        <v>216.79</v>
      </c>
      <c r="R573" s="34">
        <f>+'CPT C9 &amp; Bearing Capacity'!L573</f>
        <v>67.080780000000004</v>
      </c>
      <c r="S573" s="35">
        <f>+'CPT C9 &amp; Bearing Capacity'!M573</f>
        <v>149.70921999999999</v>
      </c>
      <c r="T573" s="34">
        <f t="shared" si="114"/>
        <v>48.50623506158896</v>
      </c>
      <c r="U573" s="36">
        <f t="shared" si="115"/>
        <v>46743.635233195768</v>
      </c>
      <c r="V573" s="33">
        <f t="shared" si="116"/>
        <v>43028.549999999996</v>
      </c>
      <c r="W573" s="37">
        <f t="shared" si="117"/>
        <v>1.8482839865867941E-3</v>
      </c>
      <c r="X573" s="37">
        <f t="shared" si="118"/>
        <v>2.0078648357048988E-3</v>
      </c>
    </row>
    <row r="574" spans="5:24" x14ac:dyDescent="0.2">
      <c r="E574" s="28"/>
      <c r="F574" s="28">
        <f>+'CPT C9 &amp; Bearing Capacity'!I574</f>
        <v>11.43</v>
      </c>
      <c r="G574" s="29">
        <f>'CPT C9 &amp; Bearing Capacity'!H574</f>
        <v>1.9999999999999574E-2</v>
      </c>
      <c r="H574" s="29">
        <f t="shared" si="108"/>
        <v>10.972799999999999</v>
      </c>
      <c r="I574" s="31">
        <f t="shared" si="97"/>
        <v>1.5916266468311135</v>
      </c>
      <c r="J574" s="31">
        <f t="shared" si="109"/>
        <v>1.5499660067586796</v>
      </c>
      <c r="K574" s="31">
        <f t="shared" si="110"/>
        <v>-4.1648590021691988E-2</v>
      </c>
      <c r="L574" s="32">
        <f t="shared" si="111"/>
        <v>2.6518151549320468E-2</v>
      </c>
      <c r="M574" s="32">
        <f t="shared" si="112"/>
        <v>1.2334771649908149E-2</v>
      </c>
      <c r="N574" s="33">
        <f t="shared" si="113"/>
        <v>4.3119065754400152</v>
      </c>
      <c r="O574" s="59">
        <f>+'CPT C9 &amp; Bearing Capacity'!N574</f>
        <v>8742.5</v>
      </c>
      <c r="P574" s="59">
        <f>+'CPT C9 &amp; Bearing Capacity'!O574</f>
        <v>8784.7000000000007</v>
      </c>
      <c r="Q574" s="35">
        <f>+'CPT C9 &amp; Bearing Capacity'!K574</f>
        <v>217.17</v>
      </c>
      <c r="R574" s="34">
        <f>+'CPT C9 &amp; Bearing Capacity'!L574</f>
        <v>67.276979999999995</v>
      </c>
      <c r="S574" s="35">
        <f>+'CPT C9 &amp; Bearing Capacity'!M574</f>
        <v>149.89301999999998</v>
      </c>
      <c r="T574" s="34">
        <f t="shared" si="114"/>
        <v>48.386314996909242</v>
      </c>
      <c r="U574" s="36">
        <f t="shared" si="115"/>
        <v>46637.82392867381</v>
      </c>
      <c r="V574" s="33">
        <f t="shared" si="116"/>
        <v>42837.65</v>
      </c>
      <c r="W574" s="37">
        <f t="shared" si="117"/>
        <v>1.8491028149316727E-3</v>
      </c>
      <c r="X574" s="37">
        <f t="shared" si="118"/>
        <v>2.013138711129076E-3</v>
      </c>
    </row>
    <row r="575" spans="5:24" x14ac:dyDescent="0.2">
      <c r="E575" s="28"/>
      <c r="F575" s="28">
        <f>+'CPT C9 &amp; Bearing Capacity'!I575</f>
        <v>11.45</v>
      </c>
      <c r="G575" s="29">
        <f>'CPT C9 &amp; Bearing Capacity'!H575</f>
        <v>2.000000000000135E-2</v>
      </c>
      <c r="H575" s="29">
        <f t="shared" si="108"/>
        <v>10.992799999999999</v>
      </c>
      <c r="I575" s="31">
        <f t="shared" si="97"/>
        <v>1.5915887596477976</v>
      </c>
      <c r="J575" s="31">
        <f t="shared" si="109"/>
        <v>1.5500038939419956</v>
      </c>
      <c r="K575" s="31">
        <f t="shared" si="110"/>
        <v>-4.1572881283387868E-2</v>
      </c>
      <c r="L575" s="32">
        <f t="shared" si="111"/>
        <v>2.646993297942949E-2</v>
      </c>
      <c r="M575" s="32">
        <f t="shared" si="112"/>
        <v>1.230407740693229E-2</v>
      </c>
      <c r="N575" s="33">
        <f t="shared" si="113"/>
        <v>4.3040661357251837</v>
      </c>
      <c r="O575" s="59">
        <f>+'CPT C9 &amp; Bearing Capacity'!N575</f>
        <v>8790</v>
      </c>
      <c r="P575" s="59">
        <f>+'CPT C9 &amp; Bearing Capacity'!O575</f>
        <v>8831.7999999999993</v>
      </c>
      <c r="Q575" s="35">
        <f>+'CPT C9 &amp; Bearing Capacity'!K575</f>
        <v>217.54999999999998</v>
      </c>
      <c r="R575" s="34">
        <f>+'CPT C9 &amp; Bearing Capacity'!L575</f>
        <v>67.473179999999999</v>
      </c>
      <c r="S575" s="35">
        <f>+'CPT C9 &amp; Bearing Capacity'!M575</f>
        <v>150.07682</v>
      </c>
      <c r="T575" s="34">
        <f t="shared" si="114"/>
        <v>48.502722114638864</v>
      </c>
      <c r="U575" s="36">
        <f t="shared" si="115"/>
        <v>46797.048103819434</v>
      </c>
      <c r="V575" s="33">
        <f t="shared" si="116"/>
        <v>43071.25</v>
      </c>
      <c r="W575" s="37">
        <f t="shared" si="117"/>
        <v>1.8394605258762848E-3</v>
      </c>
      <c r="X575" s="37">
        <f t="shared" si="118"/>
        <v>1.9985796259572104E-3</v>
      </c>
    </row>
    <row r="576" spans="5:24" x14ac:dyDescent="0.2">
      <c r="E576" s="28"/>
      <c r="F576" s="28">
        <f>+'CPT C9 &amp; Bearing Capacity'!I576</f>
        <v>11.47</v>
      </c>
      <c r="G576" s="29">
        <f>'CPT C9 &amp; Bearing Capacity'!H576</f>
        <v>1.9999999999999574E-2</v>
      </c>
      <c r="H576" s="29">
        <f t="shared" si="108"/>
        <v>11.0128</v>
      </c>
      <c r="I576" s="31">
        <f t="shared" si="97"/>
        <v>1.5915510100165511</v>
      </c>
      <c r="J576" s="31">
        <f t="shared" si="109"/>
        <v>1.550041643573242</v>
      </c>
      <c r="K576" s="31">
        <f t="shared" si="110"/>
        <v>-4.1497447173551139E-2</v>
      </c>
      <c r="L576" s="32">
        <f t="shared" si="111"/>
        <v>2.6421889394861894E-2</v>
      </c>
      <c r="M576" s="32">
        <f t="shared" si="112"/>
        <v>1.2273514473875036E-2</v>
      </c>
      <c r="N576" s="33">
        <f t="shared" si="113"/>
        <v>4.2962541489877433</v>
      </c>
      <c r="O576" s="59">
        <f>+'CPT C9 &amp; Bearing Capacity'!N576</f>
        <v>8657.4999999999982</v>
      </c>
      <c r="P576" s="59">
        <f>+'CPT C9 &amp; Bearing Capacity'!O576</f>
        <v>8698.1</v>
      </c>
      <c r="Q576" s="35">
        <f>+'CPT C9 &amp; Bearing Capacity'!K576</f>
        <v>217.93</v>
      </c>
      <c r="R576" s="34">
        <f>+'CPT C9 &amp; Bearing Capacity'!L576</f>
        <v>67.669380000000004</v>
      </c>
      <c r="S576" s="35">
        <f>+'CPT C9 &amp; Bearing Capacity'!M576</f>
        <v>150.26062000000002</v>
      </c>
      <c r="T576" s="34">
        <f t="shared" si="114"/>
        <v>48.121043490661712</v>
      </c>
      <c r="U576" s="36">
        <f t="shared" si="115"/>
        <v>46396.441670283479</v>
      </c>
      <c r="V576" s="33">
        <f t="shared" si="116"/>
        <v>42400.85</v>
      </c>
      <c r="W576" s="37">
        <f t="shared" si="117"/>
        <v>1.851975709481775E-3</v>
      </c>
      <c r="X576" s="37">
        <f t="shared" si="118"/>
        <v>2.0264943504612063E-3</v>
      </c>
    </row>
    <row r="577" spans="5:24" x14ac:dyDescent="0.2">
      <c r="E577" s="28"/>
      <c r="F577" s="28">
        <f>+'CPT C9 &amp; Bearing Capacity'!I577</f>
        <v>11.49</v>
      </c>
      <c r="G577" s="29">
        <f>'CPT C9 &amp; Bearing Capacity'!H577</f>
        <v>1.9999999999999574E-2</v>
      </c>
      <c r="H577" s="29">
        <f t="shared" si="108"/>
        <v>11.0328</v>
      </c>
      <c r="I577" s="31">
        <f t="shared" si="97"/>
        <v>1.5915133971897497</v>
      </c>
      <c r="J577" s="31">
        <f t="shared" si="109"/>
        <v>1.5500792564000434</v>
      </c>
      <c r="K577" s="31">
        <f t="shared" si="110"/>
        <v>-4.1422286201234636E-2</v>
      </c>
      <c r="L577" s="32">
        <f t="shared" si="111"/>
        <v>2.6374019845081979E-2</v>
      </c>
      <c r="M577" s="32">
        <f t="shared" si="112"/>
        <v>1.2243082055304333E-2</v>
      </c>
      <c r="N577" s="33">
        <f t="shared" si="113"/>
        <v>4.2884704606686128</v>
      </c>
      <c r="O577" s="59">
        <f>+'CPT C9 &amp; Bearing Capacity'!N577</f>
        <v>8316.5000000000018</v>
      </c>
      <c r="P577" s="59">
        <f>+'CPT C9 &amp; Bearing Capacity'!O577</f>
        <v>8355.3000000000011</v>
      </c>
      <c r="Q577" s="35">
        <f>+'CPT C9 &amp; Bearing Capacity'!K577</f>
        <v>218.31</v>
      </c>
      <c r="R577" s="34">
        <f>+'CPT C9 &amp; Bearing Capacity'!L577</f>
        <v>67.865580000000008</v>
      </c>
      <c r="S577" s="35">
        <f>+'CPT C9 &amp; Bearing Capacity'!M577</f>
        <v>150.44441999999998</v>
      </c>
      <c r="T577" s="34">
        <f t="shared" si="114"/>
        <v>47.149420049588372</v>
      </c>
      <c r="U577" s="36">
        <f t="shared" si="115"/>
        <v>45323.134907817883</v>
      </c>
      <c r="V577" s="33">
        <f t="shared" si="116"/>
        <v>40684.950000000004</v>
      </c>
      <c r="W577" s="37">
        <f t="shared" si="117"/>
        <v>1.8923979858810668E-3</v>
      </c>
      <c r="X577" s="37">
        <f t="shared" si="118"/>
        <v>2.1081360358896945E-3</v>
      </c>
    </row>
    <row r="578" spans="5:24" x14ac:dyDescent="0.2">
      <c r="E578" s="28"/>
      <c r="F578" s="28">
        <f>+'CPT C9 &amp; Bearing Capacity'!I578</f>
        <v>11.51</v>
      </c>
      <c r="G578" s="29">
        <f>'CPT C9 &amp; Bearing Capacity'!H578</f>
        <v>1.9999999999999574E-2</v>
      </c>
      <c r="H578" s="29">
        <f t="shared" si="108"/>
        <v>11.0528</v>
      </c>
      <c r="I578" s="31">
        <f t="shared" si="97"/>
        <v>1.5914759204251769</v>
      </c>
      <c r="J578" s="31">
        <f t="shared" si="109"/>
        <v>1.5501167331646162</v>
      </c>
      <c r="K578" s="31">
        <f t="shared" si="110"/>
        <v>-4.1347396886259512E-2</v>
      </c>
      <c r="L578" s="32">
        <f t="shared" si="111"/>
        <v>2.6326323386424471E-2</v>
      </c>
      <c r="M578" s="32">
        <f t="shared" si="112"/>
        <v>1.2212779362015036E-2</v>
      </c>
      <c r="N578" s="33">
        <f t="shared" si="113"/>
        <v>4.2807149173258576</v>
      </c>
      <c r="O578" s="59">
        <f>+'CPT C9 &amp; Bearing Capacity'!N578</f>
        <v>7558.5</v>
      </c>
      <c r="P578" s="59">
        <f>+'CPT C9 &amp; Bearing Capacity'!O578</f>
        <v>7595.5</v>
      </c>
      <c r="Q578" s="35">
        <f>+'CPT C9 &amp; Bearing Capacity'!K578</f>
        <v>218.69</v>
      </c>
      <c r="R578" s="34">
        <f>+'CPT C9 &amp; Bearing Capacity'!L578</f>
        <v>68.061779999999999</v>
      </c>
      <c r="S578" s="35">
        <f>+'CPT C9 &amp; Bearing Capacity'!M578</f>
        <v>150.62822</v>
      </c>
      <c r="T578" s="34">
        <f t="shared" si="114"/>
        <v>44.93567843685031</v>
      </c>
      <c r="U578" s="36">
        <f t="shared" si="115"/>
        <v>42797.463393659695</v>
      </c>
      <c r="V578" s="33">
        <f t="shared" si="116"/>
        <v>36884.050000000003</v>
      </c>
      <c r="W578" s="37">
        <f t="shared" si="117"/>
        <v>2.0004526333492652E-3</v>
      </c>
      <c r="X578" s="37">
        <f t="shared" si="118"/>
        <v>2.3211740127918523E-3</v>
      </c>
    </row>
    <row r="579" spans="5:24" x14ac:dyDescent="0.2">
      <c r="E579" s="28"/>
      <c r="F579" s="28">
        <f>+'CPT C9 &amp; Bearing Capacity'!I579</f>
        <v>11.53</v>
      </c>
      <c r="G579" s="29">
        <f>'CPT C9 &amp; Bearing Capacity'!H579</f>
        <v>1.9999999999999574E-2</v>
      </c>
      <c r="H579" s="29">
        <f t="shared" si="108"/>
        <v>11.072799999999999</v>
      </c>
      <c r="I579" s="31">
        <f t="shared" ref="I579:I610" si="119">IF($D$2&lt;$B$2/2, PI()+ATAN(H579/($D$2-$B$2/2)),ATAN(H579/($D$2-$B$2/2)))</f>
        <v>1.5914385789859742</v>
      </c>
      <c r="J579" s="31">
        <f t="shared" si="109"/>
        <v>1.5501540746038189</v>
      </c>
      <c r="K579" s="31">
        <f t="shared" si="110"/>
        <v>-4.1272777759118133E-2</v>
      </c>
      <c r="L579" s="32">
        <f t="shared" si="111"/>
        <v>2.6278799082031828E-2</v>
      </c>
      <c r="M579" s="32">
        <f t="shared" si="112"/>
        <v>1.2182605610968622E-2</v>
      </c>
      <c r="N579" s="33">
        <f t="shared" si="113"/>
        <v>4.2729873666244931</v>
      </c>
      <c r="O579" s="59">
        <f>+'CPT C9 &amp; Bearing Capacity'!N579</f>
        <v>6696.5</v>
      </c>
      <c r="P579" s="59">
        <f>+'CPT C9 &amp; Bearing Capacity'!O579</f>
        <v>6732.1</v>
      </c>
      <c r="Q579" s="35">
        <f>+'CPT C9 &amp; Bearing Capacity'!K579</f>
        <v>219.07</v>
      </c>
      <c r="R579" s="34">
        <f>+'CPT C9 &amp; Bearing Capacity'!L579</f>
        <v>68.257980000000003</v>
      </c>
      <c r="S579" s="35">
        <f>+'CPT C9 &amp; Bearing Capacity'!M579</f>
        <v>150.81201999999999</v>
      </c>
      <c r="T579" s="34">
        <f t="shared" si="114"/>
        <v>42.282925473173485</v>
      </c>
      <c r="U579" s="36">
        <f t="shared" si="115"/>
        <v>39694.097501213473</v>
      </c>
      <c r="V579" s="33">
        <f t="shared" si="116"/>
        <v>32565.15</v>
      </c>
      <c r="W579" s="37">
        <f t="shared" si="117"/>
        <v>2.1529585684590884E-3</v>
      </c>
      <c r="X579" s="37">
        <f t="shared" si="118"/>
        <v>2.6242700350677961E-3</v>
      </c>
    </row>
    <row r="580" spans="5:24" x14ac:dyDescent="0.2">
      <c r="E580" s="28"/>
      <c r="F580" s="28">
        <f>+'CPT C9 &amp; Bearing Capacity'!I580</f>
        <v>11.55</v>
      </c>
      <c r="G580" s="29">
        <f>'CPT C9 &amp; Bearing Capacity'!H580</f>
        <v>2.000000000000135E-2</v>
      </c>
      <c r="H580" s="29">
        <f t="shared" si="108"/>
        <v>11.0928</v>
      </c>
      <c r="I580" s="31">
        <f t="shared" si="119"/>
        <v>1.591401372140594</v>
      </c>
      <c r="J580" s="31">
        <f t="shared" si="109"/>
        <v>1.5501912814491992</v>
      </c>
      <c r="K580" s="31">
        <f t="shared" si="110"/>
        <v>-4.1198427360878184E-2</v>
      </c>
      <c r="L580" s="32">
        <f t="shared" si="111"/>
        <v>2.6231446001793876E-2</v>
      </c>
      <c r="M580" s="32">
        <f t="shared" si="112"/>
        <v>1.2152560025235459E-2</v>
      </c>
      <c r="N580" s="33">
        <f t="shared" si="113"/>
        <v>4.2652876573266703</v>
      </c>
      <c r="O580" s="59">
        <f>+'CPT C9 &amp; Bearing Capacity'!N580</f>
        <v>6033.5</v>
      </c>
      <c r="P580" s="59">
        <f>+'CPT C9 &amp; Bearing Capacity'!O580</f>
        <v>6068.3</v>
      </c>
      <c r="Q580" s="35">
        <f>+'CPT C9 &amp; Bearing Capacity'!K580</f>
        <v>219.45000000000002</v>
      </c>
      <c r="R580" s="34">
        <f>+'CPT C9 &amp; Bearing Capacity'!L580</f>
        <v>68.454180000000008</v>
      </c>
      <c r="S580" s="35">
        <f>+'CPT C9 &amp; Bearing Capacity'!M580</f>
        <v>150.99582000000001</v>
      </c>
      <c r="T580" s="34">
        <f t="shared" si="114"/>
        <v>40.123010146903169</v>
      </c>
      <c r="U580" s="36">
        <f t="shared" si="115"/>
        <v>37123.314188123208</v>
      </c>
      <c r="V580" s="33">
        <f t="shared" si="116"/>
        <v>29244.25</v>
      </c>
      <c r="W580" s="37">
        <f t="shared" si="117"/>
        <v>2.2979024101741131E-3</v>
      </c>
      <c r="X580" s="37">
        <f t="shared" si="118"/>
        <v>2.9170094342149022E-3</v>
      </c>
    </row>
    <row r="581" spans="5:24" x14ac:dyDescent="0.2">
      <c r="E581" s="28"/>
      <c r="F581" s="28">
        <f>+'CPT C9 &amp; Bearing Capacity'!I581</f>
        <v>11.57</v>
      </c>
      <c r="G581" s="29">
        <f>'CPT C9 &amp; Bearing Capacity'!H581</f>
        <v>1.9999999999999574E-2</v>
      </c>
      <c r="H581" s="29">
        <f t="shared" si="108"/>
        <v>11.1128</v>
      </c>
      <c r="I581" s="31">
        <f t="shared" si="119"/>
        <v>1.5913642991627508</v>
      </c>
      <c r="J581" s="31">
        <f t="shared" si="109"/>
        <v>1.5502283544270423</v>
      </c>
      <c r="K581" s="31">
        <f t="shared" si="110"/>
        <v>-4.1124344243087758E-2</v>
      </c>
      <c r="L581" s="32">
        <f t="shared" si="111"/>
        <v>2.6184263222286359E-2</v>
      </c>
      <c r="M581" s="32">
        <f t="shared" si="112"/>
        <v>1.2122641833934966E-2</v>
      </c>
      <c r="N581" s="33">
        <f t="shared" si="113"/>
        <v>4.2576156392816866</v>
      </c>
      <c r="O581" s="59">
        <f>+'CPT C9 &amp; Bearing Capacity'!N581</f>
        <v>5209.5</v>
      </c>
      <c r="P581" s="59">
        <f>+'CPT C9 &amp; Bearing Capacity'!O581</f>
        <v>5244.1</v>
      </c>
      <c r="Q581" s="35">
        <f>+'CPT C9 &amp; Bearing Capacity'!K581</f>
        <v>219.83</v>
      </c>
      <c r="R581" s="34">
        <f>+'CPT C9 &amp; Bearing Capacity'!L581</f>
        <v>68.650380000000013</v>
      </c>
      <c r="S581" s="35">
        <f>+'CPT C9 &amp; Bearing Capacity'!M581</f>
        <v>151.17962</v>
      </c>
      <c r="T581" s="34">
        <f t="shared" si="114"/>
        <v>37.271321302581228</v>
      </c>
      <c r="U581" s="36">
        <f t="shared" si="115"/>
        <v>33671.396790345076</v>
      </c>
      <c r="V581" s="33">
        <f t="shared" si="116"/>
        <v>25121.350000000002</v>
      </c>
      <c r="W581" s="37">
        <f t="shared" si="117"/>
        <v>2.5289213071804746E-3</v>
      </c>
      <c r="X581" s="37">
        <f t="shared" si="118"/>
        <v>3.3896392027352E-3</v>
      </c>
    </row>
    <row r="582" spans="5:24" x14ac:dyDescent="0.2">
      <c r="E582" s="28"/>
      <c r="F582" s="28">
        <f>+'CPT C9 &amp; Bearing Capacity'!I582</f>
        <v>11.59</v>
      </c>
      <c r="G582" s="29">
        <f>'CPT C9 &amp; Bearing Capacity'!H582</f>
        <v>1.9999999999999574E-2</v>
      </c>
      <c r="H582" s="29">
        <f t="shared" si="108"/>
        <v>11.1328</v>
      </c>
      <c r="I582" s="31">
        <f t="shared" si="119"/>
        <v>1.591327359331375</v>
      </c>
      <c r="J582" s="31">
        <f t="shared" si="109"/>
        <v>1.5502652942584181</v>
      </c>
      <c r="K582" s="31">
        <f t="shared" si="110"/>
        <v>-4.1050526967681404E-2</v>
      </c>
      <c r="L582" s="32">
        <f t="shared" si="111"/>
        <v>2.6137249826711634E-2</v>
      </c>
      <c r="M582" s="32">
        <f t="shared" si="112"/>
        <v>1.2092850272178102E-2</v>
      </c>
      <c r="N582" s="33">
        <f t="shared" si="113"/>
        <v>4.2499711634163395</v>
      </c>
      <c r="O582" s="59">
        <f>+'CPT C9 &amp; Bearing Capacity'!N582</f>
        <v>4632</v>
      </c>
      <c r="P582" s="59">
        <f>+'CPT C9 &amp; Bearing Capacity'!O582</f>
        <v>4666.6000000000004</v>
      </c>
      <c r="Q582" s="35">
        <f>+'CPT C9 &amp; Bearing Capacity'!K582</f>
        <v>220.21</v>
      </c>
      <c r="R582" s="34">
        <f>+'CPT C9 &amp; Bearing Capacity'!L582</f>
        <v>68.846580000000003</v>
      </c>
      <c r="S582" s="35">
        <f>+'CPT C9 &amp; Bearing Capacity'!M582</f>
        <v>151.36342000000002</v>
      </c>
      <c r="T582" s="34">
        <f t="shared" si="114"/>
        <v>35.134123432147895</v>
      </c>
      <c r="U582" s="36">
        <f t="shared" si="115"/>
        <v>31064.375338569607</v>
      </c>
      <c r="V582" s="33">
        <f t="shared" si="116"/>
        <v>22231.95</v>
      </c>
      <c r="W582" s="37">
        <f t="shared" si="117"/>
        <v>2.7362347493525641E-3</v>
      </c>
      <c r="X582" s="37">
        <f t="shared" si="118"/>
        <v>3.8233003973256944E-3</v>
      </c>
    </row>
    <row r="583" spans="5:24" x14ac:dyDescent="0.2">
      <c r="E583" s="28"/>
      <c r="F583" s="28">
        <f>+'CPT C9 &amp; Bearing Capacity'!I583</f>
        <v>11.61</v>
      </c>
      <c r="G583" s="29">
        <f>'CPT C9 &amp; Bearing Capacity'!H583</f>
        <v>1.9999999999999574E-2</v>
      </c>
      <c r="H583" s="29">
        <f t="shared" si="108"/>
        <v>11.152799999999999</v>
      </c>
      <c r="I583" s="31">
        <f t="shared" si="119"/>
        <v>1.5912905519305651</v>
      </c>
      <c r="J583" s="31">
        <f t="shared" si="109"/>
        <v>1.550302101659228</v>
      </c>
      <c r="K583" s="31">
        <f t="shared" si="110"/>
        <v>-4.0976974106887262E-2</v>
      </c>
      <c r="L583" s="32">
        <f t="shared" si="111"/>
        <v>2.6090404904838708E-2</v>
      </c>
      <c r="M583" s="32">
        <f t="shared" si="112"/>
        <v>1.2063184581010855E-2</v>
      </c>
      <c r="N583" s="33">
        <f t="shared" si="113"/>
        <v>4.2423540817251748</v>
      </c>
      <c r="O583" s="59">
        <f>+'CPT C9 &amp; Bearing Capacity'!N583</f>
        <v>4442.5</v>
      </c>
      <c r="P583" s="59">
        <f>+'CPT C9 &amp; Bearing Capacity'!O583</f>
        <v>4477.5</v>
      </c>
      <c r="Q583" s="35">
        <f>+'CPT C9 &amp; Bearing Capacity'!K583</f>
        <v>220.58999999999997</v>
      </c>
      <c r="R583" s="34">
        <f>+'CPT C9 &amp; Bearing Capacity'!L583</f>
        <v>69.042779999999993</v>
      </c>
      <c r="S583" s="35">
        <f>+'CPT C9 &amp; Bearing Capacity'!M583</f>
        <v>151.54721999999998</v>
      </c>
      <c r="T583" s="34">
        <f t="shared" si="114"/>
        <v>34.397494117796626</v>
      </c>
      <c r="U583" s="36">
        <f t="shared" si="115"/>
        <v>30174.927172323085</v>
      </c>
      <c r="V583" s="33">
        <f t="shared" si="116"/>
        <v>21284.55</v>
      </c>
      <c r="W583" s="37">
        <f t="shared" si="117"/>
        <v>2.8118404776905233E-3</v>
      </c>
      <c r="X583" s="37">
        <f t="shared" si="118"/>
        <v>3.9863225501362114E-3</v>
      </c>
    </row>
    <row r="584" spans="5:24" x14ac:dyDescent="0.2">
      <c r="E584" s="28"/>
      <c r="F584" s="28">
        <f>+'CPT C9 &amp; Bearing Capacity'!I584</f>
        <v>11.629999999999999</v>
      </c>
      <c r="G584" s="29">
        <f>'CPT C9 &amp; Bearing Capacity'!H584</f>
        <v>2.000000000000135E-2</v>
      </c>
      <c r="H584" s="29">
        <f t="shared" si="108"/>
        <v>11.172799999999999</v>
      </c>
      <c r="I584" s="31">
        <f t="shared" si="119"/>
        <v>1.5912538762495427</v>
      </c>
      <c r="J584" s="31">
        <f t="shared" si="109"/>
        <v>1.5503387773402504</v>
      </c>
      <c r="K584" s="31">
        <f t="shared" si="110"/>
        <v>-4.0903684243135195E-2</v>
      </c>
      <c r="L584" s="32">
        <f t="shared" si="111"/>
        <v>2.6043727552945463E-2</v>
      </c>
      <c r="M584" s="32">
        <f t="shared" si="112"/>
        <v>1.2033644007358069E-2</v>
      </c>
      <c r="N584" s="33">
        <f t="shared" si="113"/>
        <v>4.2347642472610998</v>
      </c>
      <c r="O584" s="59">
        <f>+'CPT C9 &amp; Bearing Capacity'!N584</f>
        <v>4073.0000000000005</v>
      </c>
      <c r="P584" s="59">
        <f>+'CPT C9 &amp; Bearing Capacity'!O584</f>
        <v>4107.8</v>
      </c>
      <c r="Q584" s="35">
        <f>+'CPT C9 &amp; Bearing Capacity'!K584</f>
        <v>220.96999999999997</v>
      </c>
      <c r="R584" s="34">
        <f>+'CPT C9 &amp; Bearing Capacity'!L584</f>
        <v>69.238979999999998</v>
      </c>
      <c r="S584" s="35">
        <f>+'CPT C9 &amp; Bearing Capacity'!M584</f>
        <v>151.73101999999997</v>
      </c>
      <c r="T584" s="34">
        <f t="shared" si="114"/>
        <v>32.925978558273613</v>
      </c>
      <c r="U584" s="36">
        <f t="shared" si="115"/>
        <v>28377.201949235161</v>
      </c>
      <c r="V584" s="33">
        <f t="shared" si="116"/>
        <v>19434.150000000001</v>
      </c>
      <c r="W584" s="37">
        <f t="shared" si="117"/>
        <v>2.9846242450803175E-3</v>
      </c>
      <c r="X584" s="37">
        <f t="shared" si="118"/>
        <v>4.3580647954877217E-3</v>
      </c>
    </row>
    <row r="585" spans="5:24" x14ac:dyDescent="0.2">
      <c r="E585" s="28"/>
      <c r="F585" s="28">
        <f>+'CPT C9 &amp; Bearing Capacity'!I585</f>
        <v>11.65</v>
      </c>
      <c r="G585" s="29">
        <f>'CPT C9 &amp; Bearing Capacity'!H585</f>
        <v>1.9999999999999574E-2</v>
      </c>
      <c r="H585" s="29">
        <f t="shared" si="108"/>
        <v>11.1928</v>
      </c>
      <c r="I585" s="31">
        <f t="shared" si="119"/>
        <v>1.5912173315826057</v>
      </c>
      <c r="J585" s="31">
        <f t="shared" si="109"/>
        <v>1.5503753220071874</v>
      </c>
      <c r="K585" s="31">
        <f t="shared" si="110"/>
        <v>-4.0830655968965804E-2</v>
      </c>
      <c r="L585" s="32">
        <f t="shared" si="111"/>
        <v>2.59972168737597E-2</v>
      </c>
      <c r="M585" s="32">
        <f t="shared" si="112"/>
        <v>1.2004227803966705E-2</v>
      </c>
      <c r="N585" s="33">
        <f t="shared" si="113"/>
        <v>4.2272015141257873</v>
      </c>
      <c r="O585" s="59">
        <f>+'CPT C9 &amp; Bearing Capacity'!N585</f>
        <v>3618.5</v>
      </c>
      <c r="P585" s="59">
        <f>+'CPT C9 &amp; Bearing Capacity'!O585</f>
        <v>3652.1000000000004</v>
      </c>
      <c r="Q585" s="35">
        <f>+'CPT C9 &amp; Bearing Capacity'!K585</f>
        <v>221.35</v>
      </c>
      <c r="R585" s="34">
        <f>+'CPT C9 &amp; Bearing Capacity'!L585</f>
        <v>69.435180000000003</v>
      </c>
      <c r="S585" s="35">
        <f>+'CPT C9 &amp; Bearing Capacity'!M585</f>
        <v>151.91481999999999</v>
      </c>
      <c r="T585" s="34">
        <f t="shared" si="114"/>
        <v>31.025181651670337</v>
      </c>
      <c r="U585" s="36">
        <f t="shared" si="115"/>
        <v>26051.918722162874</v>
      </c>
      <c r="V585" s="33">
        <f t="shared" si="116"/>
        <v>17153.750000000004</v>
      </c>
      <c r="W585" s="37">
        <f t="shared" si="117"/>
        <v>3.2452131907885419E-3</v>
      </c>
      <c r="X585" s="37">
        <f t="shared" si="118"/>
        <v>4.9286033830803141E-3</v>
      </c>
    </row>
    <row r="586" spans="5:24" x14ac:dyDescent="0.2">
      <c r="E586" s="28"/>
      <c r="F586" s="28">
        <f>+'CPT C9 &amp; Bearing Capacity'!I586</f>
        <v>11.67</v>
      </c>
      <c r="G586" s="29">
        <f>'CPT C9 &amp; Bearing Capacity'!H586</f>
        <v>1.9999999999999574E-2</v>
      </c>
      <c r="H586" s="29">
        <f t="shared" si="108"/>
        <v>11.2128</v>
      </c>
      <c r="I586" s="31">
        <f t="shared" si="119"/>
        <v>1.5911809172290832</v>
      </c>
      <c r="J586" s="31">
        <f t="shared" si="109"/>
        <v>1.5504117363607099</v>
      </c>
      <c r="K586" s="31">
        <f t="shared" si="110"/>
        <v>-4.0757887886940576E-2</v>
      </c>
      <c r="L586" s="32">
        <f t="shared" si="111"/>
        <v>2.5950871976402012E-2</v>
      </c>
      <c r="M586" s="32">
        <f t="shared" si="112"/>
        <v>1.1974935229351447E-2</v>
      </c>
      <c r="N586" s="33">
        <f t="shared" si="113"/>
        <v>4.219665737460395</v>
      </c>
      <c r="O586" s="59">
        <f>+'CPT C9 &amp; Bearing Capacity'!N586</f>
        <v>3230</v>
      </c>
      <c r="P586" s="59">
        <f>+'CPT C9 &amp; Bearing Capacity'!O586</f>
        <v>3262.4</v>
      </c>
      <c r="Q586" s="35">
        <f>+'CPT C9 &amp; Bearing Capacity'!K586</f>
        <v>221.73</v>
      </c>
      <c r="R586" s="34">
        <f>+'CPT C9 &amp; Bearing Capacity'!L586</f>
        <v>69.631380000000007</v>
      </c>
      <c r="S586" s="35">
        <f>+'CPT C9 &amp; Bearing Capacity'!M586</f>
        <v>152.09861999999998</v>
      </c>
      <c r="T586" s="34">
        <f t="shared" si="114"/>
        <v>29.303535601441087</v>
      </c>
      <c r="U586" s="36">
        <f t="shared" si="115"/>
        <v>23956.645439310858</v>
      </c>
      <c r="V586" s="33">
        <f t="shared" si="116"/>
        <v>15203.35</v>
      </c>
      <c r="W586" s="37">
        <f t="shared" si="117"/>
        <v>3.5227517543305006E-3</v>
      </c>
      <c r="X586" s="37">
        <f t="shared" si="118"/>
        <v>5.5509683556062379E-3</v>
      </c>
    </row>
    <row r="587" spans="5:24" x14ac:dyDescent="0.2">
      <c r="E587" s="28"/>
      <c r="F587" s="28">
        <f>+'CPT C9 &amp; Bearing Capacity'!I587</f>
        <v>11.69</v>
      </c>
      <c r="G587" s="29">
        <f>'CPT C9 &amp; Bearing Capacity'!H587</f>
        <v>1.9999999999999574E-2</v>
      </c>
      <c r="H587" s="29">
        <f t="shared" si="108"/>
        <v>11.232799999999999</v>
      </c>
      <c r="I587" s="31">
        <f t="shared" si="119"/>
        <v>1.5911446324932919</v>
      </c>
      <c r="J587" s="31">
        <f t="shared" si="109"/>
        <v>1.5504480210965013</v>
      </c>
      <c r="K587" s="31">
        <f t="shared" si="110"/>
        <v>-4.0685378609552812E-2</v>
      </c>
      <c r="L587" s="32">
        <f t="shared" si="111"/>
        <v>2.5904691976329563E-2</v>
      </c>
      <c r="M587" s="32">
        <f t="shared" si="112"/>
        <v>1.194576554773974E-2</v>
      </c>
      <c r="N587" s="33">
        <f t="shared" si="113"/>
        <v>4.2121567734364183</v>
      </c>
      <c r="O587" s="59">
        <f>+'CPT C9 &amp; Bearing Capacity'!N587</f>
        <v>2595.5</v>
      </c>
      <c r="P587" s="59">
        <f>+'CPT C9 &amp; Bearing Capacity'!O587</f>
        <v>2628.3</v>
      </c>
      <c r="Q587" s="35">
        <f>+'CPT C9 &amp; Bearing Capacity'!K587</f>
        <v>222.10999999999999</v>
      </c>
      <c r="R587" s="34">
        <f>+'CPT C9 &amp; Bearing Capacity'!L587</f>
        <v>69.827579999999998</v>
      </c>
      <c r="S587" s="35">
        <f>+'CPT C9 &amp; Bearing Capacity'!M587</f>
        <v>152.28242</v>
      </c>
      <c r="T587" s="34">
        <f t="shared" si="114"/>
        <v>26.260207563924642</v>
      </c>
      <c r="U587" s="36">
        <f t="shared" si="115"/>
        <v>20289.412719395394</v>
      </c>
      <c r="V587" s="33">
        <f t="shared" si="116"/>
        <v>12030.95</v>
      </c>
      <c r="W587" s="37">
        <f t="shared" si="117"/>
        <v>4.1520736274537635E-3</v>
      </c>
      <c r="X587" s="37">
        <f t="shared" si="118"/>
        <v>7.0022014445016026E-3</v>
      </c>
    </row>
    <row r="588" spans="5:24" x14ac:dyDescent="0.2">
      <c r="E588" s="28"/>
      <c r="F588" s="28">
        <f>+'CPT C9 &amp; Bearing Capacity'!I588</f>
        <v>11.71</v>
      </c>
      <c r="G588" s="29">
        <f>'CPT C9 &amp; Bearing Capacity'!H588</f>
        <v>2.000000000000135E-2</v>
      </c>
      <c r="H588" s="29">
        <f t="shared" si="108"/>
        <v>11.252800000000001</v>
      </c>
      <c r="I588" s="31">
        <f t="shared" si="119"/>
        <v>1.5911084766844901</v>
      </c>
      <c r="J588" s="31">
        <f t="shared" si="109"/>
        <v>1.550484176905303</v>
      </c>
      <c r="K588" s="31">
        <f t="shared" si="110"/>
        <v>-4.0613126759139612E-2</v>
      </c>
      <c r="L588" s="32">
        <f t="shared" si="111"/>
        <v>2.5858675995278808E-2</v>
      </c>
      <c r="M588" s="32">
        <f t="shared" si="112"/>
        <v>1.1916718029018392E-2</v>
      </c>
      <c r="N588" s="33">
        <f t="shared" si="113"/>
        <v>4.2046744792463784</v>
      </c>
      <c r="O588" s="59">
        <f>+'CPT C9 &amp; Bearing Capacity'!N588</f>
        <v>2074.5</v>
      </c>
      <c r="P588" s="59">
        <f>+'CPT C9 &amp; Bearing Capacity'!O588</f>
        <v>2108.1</v>
      </c>
      <c r="Q588" s="35">
        <f>+'CPT C9 &amp; Bearing Capacity'!K588</f>
        <v>222.49</v>
      </c>
      <c r="R588" s="34">
        <f>+'CPT C9 &amp; Bearing Capacity'!L588</f>
        <v>70.023780000000016</v>
      </c>
      <c r="S588" s="35">
        <f>+'CPT C9 &amp; Bearing Capacity'!M588</f>
        <v>152.46621999999999</v>
      </c>
      <c r="T588" s="34">
        <f t="shared" si="114"/>
        <v>23.470016320629352</v>
      </c>
      <c r="U588" s="36">
        <f t="shared" si="115"/>
        <v>17017.208373137855</v>
      </c>
      <c r="V588" s="33">
        <f t="shared" si="116"/>
        <v>9428.0499999999993</v>
      </c>
      <c r="W588" s="37">
        <f t="shared" si="117"/>
        <v>4.9416736130279276E-3</v>
      </c>
      <c r="X588" s="37">
        <f t="shared" si="118"/>
        <v>8.9194997464940515E-3</v>
      </c>
    </row>
    <row r="589" spans="5:24" x14ac:dyDescent="0.2">
      <c r="E589" s="28"/>
      <c r="F589" s="28">
        <f>+'CPT C9 &amp; Bearing Capacity'!I589</f>
        <v>11.73</v>
      </c>
      <c r="G589" s="29">
        <f>'CPT C9 &amp; Bearing Capacity'!H589</f>
        <v>1.9999999999999574E-2</v>
      </c>
      <c r="H589" s="29">
        <f t="shared" si="108"/>
        <v>11.2728</v>
      </c>
      <c r="I589" s="31">
        <f t="shared" si="119"/>
        <v>1.5910724491168349</v>
      </c>
      <c r="J589" s="31">
        <f t="shared" si="109"/>
        <v>1.5505202044729582</v>
      </c>
      <c r="K589" s="31">
        <f t="shared" si="110"/>
        <v>-4.0541130967794804E-2</v>
      </c>
      <c r="L589" s="32">
        <f t="shared" si="111"/>
        <v>2.5812823161210523E-2</v>
      </c>
      <c r="M589" s="32">
        <f t="shared" si="112"/>
        <v>1.1887791948679949E-2</v>
      </c>
      <c r="N589" s="33">
        <f t="shared" si="113"/>
        <v>4.1972187130948848</v>
      </c>
      <c r="O589" s="59">
        <f>+'CPT C9 &amp; Bearing Capacity'!N589</f>
        <v>1837.5</v>
      </c>
      <c r="P589" s="59">
        <f>+'CPT C9 &amp; Bearing Capacity'!O589</f>
        <v>1872.9</v>
      </c>
      <c r="Q589" s="35">
        <f>+'CPT C9 &amp; Bearing Capacity'!K589</f>
        <v>222.87</v>
      </c>
      <c r="R589" s="34">
        <f>+'CPT C9 &amp; Bearing Capacity'!L589</f>
        <v>70.219980000000007</v>
      </c>
      <c r="S589" s="35">
        <f>+'CPT C9 &amp; Bearing Capacity'!M589</f>
        <v>152.65001999999998</v>
      </c>
      <c r="T589" s="34">
        <f t="shared" si="114"/>
        <v>22.082057571471076</v>
      </c>
      <c r="U589" s="36">
        <f t="shared" si="115"/>
        <v>15438.742223472489</v>
      </c>
      <c r="V589" s="33">
        <f t="shared" si="116"/>
        <v>8250.1500000000015</v>
      </c>
      <c r="W589" s="37">
        <f t="shared" si="117"/>
        <v>5.4372547353158081E-3</v>
      </c>
      <c r="X589" s="37">
        <f t="shared" si="118"/>
        <v>1.017489067009641E-2</v>
      </c>
    </row>
    <row r="590" spans="5:24" x14ac:dyDescent="0.2">
      <c r="E590" s="28"/>
      <c r="F590" s="28">
        <f>+'CPT C9 &amp; Bearing Capacity'!I590</f>
        <v>11.75</v>
      </c>
      <c r="G590" s="29">
        <f>'CPT C9 &amp; Bearing Capacity'!H590</f>
        <v>1.9999999999999574E-2</v>
      </c>
      <c r="H590" s="29">
        <f t="shared" si="108"/>
        <v>11.2928</v>
      </c>
      <c r="I590" s="31">
        <f t="shared" si="119"/>
        <v>1.591036549109339</v>
      </c>
      <c r="J590" s="31">
        <f t="shared" si="109"/>
        <v>1.5505561044804541</v>
      </c>
      <c r="K590" s="31">
        <f t="shared" si="110"/>
        <v>-4.046938987728272E-2</v>
      </c>
      <c r="L590" s="32">
        <f t="shared" si="111"/>
        <v>2.5767132608254903E-2</v>
      </c>
      <c r="M590" s="32">
        <f t="shared" si="112"/>
        <v>1.1858986587769627E-2</v>
      </c>
      <c r="N590" s="33">
        <f t="shared" si="113"/>
        <v>4.1897893341897072</v>
      </c>
      <c r="O590" s="59">
        <f>+'CPT C9 &amp; Bearing Capacity'!N590</f>
        <v>1544</v>
      </c>
      <c r="P590" s="59">
        <f>+'CPT C9 &amp; Bearing Capacity'!O590</f>
        <v>1580.6</v>
      </c>
      <c r="Q590" s="35">
        <f>+'CPT C9 &amp; Bearing Capacity'!K590</f>
        <v>223.25</v>
      </c>
      <c r="R590" s="34">
        <f>+'CPT C9 &amp; Bearing Capacity'!L590</f>
        <v>70.416179999999997</v>
      </c>
      <c r="S590" s="35">
        <f>+'CPT C9 &amp; Bearing Capacity'!M590</f>
        <v>152.83382</v>
      </c>
      <c r="T590" s="34">
        <f t="shared" si="114"/>
        <v>20.235729309291301</v>
      </c>
      <c r="U590" s="36">
        <f t="shared" si="115"/>
        <v>13393.04494243425</v>
      </c>
      <c r="V590" s="33">
        <f t="shared" si="116"/>
        <v>6786.75</v>
      </c>
      <c r="W590" s="37">
        <f t="shared" si="117"/>
        <v>6.2566643391373609E-3</v>
      </c>
      <c r="X590" s="37">
        <f t="shared" si="118"/>
        <v>1.2346968237196354E-2</v>
      </c>
    </row>
    <row r="591" spans="5:24" x14ac:dyDescent="0.2">
      <c r="E591" s="28"/>
      <c r="F591" s="28">
        <f>+'CPT C9 &amp; Bearing Capacity'!I591</f>
        <v>11.77</v>
      </c>
      <c r="G591" s="29">
        <f>'CPT C9 &amp; Bearing Capacity'!H591</f>
        <v>1.9999999999999574E-2</v>
      </c>
      <c r="H591" s="29">
        <f t="shared" si="108"/>
        <v>11.312799999999999</v>
      </c>
      <c r="I591" s="31">
        <f t="shared" si="119"/>
        <v>1.5910007759858276</v>
      </c>
      <c r="J591" s="31">
        <f t="shared" si="109"/>
        <v>1.5505918776039656</v>
      </c>
      <c r="K591" s="31">
        <f t="shared" si="110"/>
        <v>-4.0397902138952904E-2</v>
      </c>
      <c r="L591" s="32">
        <f t="shared" si="111"/>
        <v>2.5721603476656876E-2</v>
      </c>
      <c r="M591" s="32">
        <f t="shared" si="112"/>
        <v>1.183030123283324E-2</v>
      </c>
      <c r="N591" s="33">
        <f t="shared" si="113"/>
        <v>4.1823862027328831</v>
      </c>
      <c r="O591" s="59">
        <f>+'CPT C9 &amp; Bearing Capacity'!N591</f>
        <v>1345</v>
      </c>
      <c r="P591" s="59">
        <f>+'CPT C9 &amp; Bearing Capacity'!O591</f>
        <v>1379.8</v>
      </c>
      <c r="Q591" s="35">
        <f>+'CPT C9 &amp; Bearing Capacity'!K591</f>
        <v>223.63</v>
      </c>
      <c r="R591" s="34">
        <f>+'CPT C9 &amp; Bearing Capacity'!L591</f>
        <v>70.612380000000002</v>
      </c>
      <c r="S591" s="35">
        <f>+'CPT C9 &amp; Bearing Capacity'!M591</f>
        <v>153.01761999999999</v>
      </c>
      <c r="T591" s="34">
        <f t="shared" si="114"/>
        <v>18.881037804498462</v>
      </c>
      <c r="U591" s="36">
        <f t="shared" si="115"/>
        <v>11943.029383569936</v>
      </c>
      <c r="V591" s="33">
        <f t="shared" si="116"/>
        <v>5780.85</v>
      </c>
      <c r="W591" s="37">
        <f t="shared" si="117"/>
        <v>7.003895022625526E-3</v>
      </c>
      <c r="X591" s="37">
        <f t="shared" si="118"/>
        <v>1.4469796665655722E-2</v>
      </c>
    </row>
    <row r="592" spans="5:24" x14ac:dyDescent="0.2">
      <c r="E592" s="28"/>
      <c r="F592" s="28">
        <f>+'CPT C9 &amp; Bearing Capacity'!I592</f>
        <v>11.79</v>
      </c>
      <c r="G592" s="29">
        <f>'CPT C9 &amp; Bearing Capacity'!H592</f>
        <v>2.000000000000135E-2</v>
      </c>
      <c r="H592" s="29">
        <f t="shared" si="108"/>
        <v>11.332799999999999</v>
      </c>
      <c r="I592" s="31">
        <f t="shared" si="119"/>
        <v>1.5909651290748952</v>
      </c>
      <c r="J592" s="31">
        <f t="shared" si="109"/>
        <v>1.5506275245148979</v>
      </c>
      <c r="K592" s="31">
        <f t="shared" si="110"/>
        <v>-4.0326666413655829E-2</v>
      </c>
      <c r="L592" s="32">
        <f t="shared" si="111"/>
        <v>2.567623491272196E-2</v>
      </c>
      <c r="M592" s="32">
        <f t="shared" si="112"/>
        <v>1.1801735175866801E-2</v>
      </c>
      <c r="N592" s="33">
        <f t="shared" si="113"/>
        <v>4.1750091799119149</v>
      </c>
      <c r="O592" s="59">
        <f>+'CPT C9 &amp; Bearing Capacity'!N592</f>
        <v>1287.9999999999998</v>
      </c>
      <c r="P592" s="59">
        <f>+'CPT C9 &amp; Bearing Capacity'!O592</f>
        <v>1323.4</v>
      </c>
      <c r="Q592" s="35">
        <f>+'CPT C9 &amp; Bearing Capacity'!K592</f>
        <v>224.01</v>
      </c>
      <c r="R592" s="34">
        <f>+'CPT C9 &amp; Bearing Capacity'!L592</f>
        <v>70.808579999999992</v>
      </c>
      <c r="S592" s="35">
        <f>+'CPT C9 &amp; Bearing Capacity'!M592</f>
        <v>153.20141999999998</v>
      </c>
      <c r="T592" s="34">
        <f t="shared" si="114"/>
        <v>18.471081057835299</v>
      </c>
      <c r="U592" s="36">
        <f t="shared" si="115"/>
        <v>11518.150665026693</v>
      </c>
      <c r="V592" s="33">
        <f t="shared" si="116"/>
        <v>5496.9500000000007</v>
      </c>
      <c r="W592" s="37">
        <f t="shared" si="117"/>
        <v>7.2494435979016105E-3</v>
      </c>
      <c r="X592" s="37">
        <f t="shared" si="118"/>
        <v>1.5190275261416589E-2</v>
      </c>
    </row>
    <row r="593" spans="5:24" x14ac:dyDescent="0.2">
      <c r="E593" s="28"/>
      <c r="F593" s="28">
        <f>+'CPT C9 &amp; Bearing Capacity'!I593</f>
        <v>11.81</v>
      </c>
      <c r="G593" s="29">
        <f>'CPT C9 &amp; Bearing Capacity'!H593</f>
        <v>1.9999999999999574E-2</v>
      </c>
      <c r="H593" s="29">
        <f t="shared" si="108"/>
        <v>11.3528</v>
      </c>
      <c r="I593" s="31">
        <f t="shared" si="119"/>
        <v>1.5909296077098649</v>
      </c>
      <c r="J593" s="31">
        <f t="shared" si="109"/>
        <v>1.5506630458799282</v>
      </c>
      <c r="K593" s="31">
        <f t="shared" si="110"/>
        <v>-4.0255681371659316E-2</v>
      </c>
      <c r="L593" s="32">
        <f t="shared" si="111"/>
        <v>2.5631026068763545E-2</v>
      </c>
      <c r="M593" s="32">
        <f t="shared" si="112"/>
        <v>1.1773287714263558E-2</v>
      </c>
      <c r="N593" s="33">
        <f t="shared" si="113"/>
        <v>4.1676581278911966</v>
      </c>
      <c r="O593" s="59">
        <f>+'CPT C9 &amp; Bearing Capacity'!N593</f>
        <v>1174.5</v>
      </c>
      <c r="P593" s="59">
        <f>+'CPT C9 &amp; Bearing Capacity'!O593</f>
        <v>1211.7</v>
      </c>
      <c r="Q593" s="35">
        <f>+'CPT C9 &amp; Bearing Capacity'!K593</f>
        <v>224.39000000000001</v>
      </c>
      <c r="R593" s="34">
        <f>+'CPT C9 &amp; Bearing Capacity'!L593</f>
        <v>71.004780000000011</v>
      </c>
      <c r="S593" s="35">
        <f>+'CPT C9 &amp; Bearing Capacity'!M593</f>
        <v>153.38522</v>
      </c>
      <c r="T593" s="34">
        <f t="shared" si="114"/>
        <v>17.633182909672346</v>
      </c>
      <c r="U593" s="36">
        <f t="shared" si="115"/>
        <v>10656.243831873195</v>
      </c>
      <c r="V593" s="33">
        <f t="shared" si="116"/>
        <v>4936.55</v>
      </c>
      <c r="W593" s="37">
        <f t="shared" si="117"/>
        <v>7.8220021869722933E-3</v>
      </c>
      <c r="X593" s="37">
        <f t="shared" si="118"/>
        <v>1.6884901916889763E-2</v>
      </c>
    </row>
    <row r="594" spans="5:24" x14ac:dyDescent="0.2">
      <c r="E594" s="28"/>
      <c r="F594" s="28">
        <f>+'CPT C9 &amp; Bearing Capacity'!I594</f>
        <v>11.83</v>
      </c>
      <c r="G594" s="29">
        <f>'CPT C9 &amp; Bearing Capacity'!H594</f>
        <v>1.9999999999999574E-2</v>
      </c>
      <c r="H594" s="29">
        <f t="shared" si="108"/>
        <v>11.3728</v>
      </c>
      <c r="I594" s="31">
        <f t="shared" si="119"/>
        <v>1.5908942112287461</v>
      </c>
      <c r="J594" s="31">
        <f t="shared" si="109"/>
        <v>1.550698442361047</v>
      </c>
      <c r="K594" s="31">
        <f t="shared" si="110"/>
        <v>-4.0184945692565983E-2</v>
      </c>
      <c r="L594" s="32">
        <f t="shared" si="111"/>
        <v>2.5585976103049725E-2</v>
      </c>
      <c r="M594" s="32">
        <f t="shared" si="112"/>
        <v>1.1744958150765372E-2</v>
      </c>
      <c r="N594" s="33">
        <f t="shared" si="113"/>
        <v>4.1603329098033717</v>
      </c>
      <c r="O594" s="59">
        <f>+'CPT C9 &amp; Bearing Capacity'!N594</f>
        <v>1013.5000000000001</v>
      </c>
      <c r="P594" s="59">
        <f>+'CPT C9 &amp; Bearing Capacity'!O594</f>
        <v>1050.0999999999999</v>
      </c>
      <c r="Q594" s="35">
        <f>+'CPT C9 &amp; Bearing Capacity'!K594</f>
        <v>224.77</v>
      </c>
      <c r="R594" s="34">
        <f>+'CPT C9 &amp; Bearing Capacity'!L594</f>
        <v>71.200980000000001</v>
      </c>
      <c r="S594" s="35">
        <f>+'CPT C9 &amp; Bearing Capacity'!M594</f>
        <v>153.56902000000002</v>
      </c>
      <c r="T594" s="34">
        <f t="shared" si="114"/>
        <v>16.375178909256594</v>
      </c>
      <c r="U594" s="36">
        <f t="shared" si="115"/>
        <v>9397.447566141871</v>
      </c>
      <c r="V594" s="33">
        <f t="shared" si="116"/>
        <v>4126.6499999999996</v>
      </c>
      <c r="W594" s="37">
        <f t="shared" si="117"/>
        <v>8.8541763718747966E-3</v>
      </c>
      <c r="X594" s="37">
        <f t="shared" si="118"/>
        <v>2.0163245779522294E-2</v>
      </c>
    </row>
    <row r="595" spans="5:24" x14ac:dyDescent="0.2">
      <c r="E595" s="28"/>
      <c r="F595" s="28">
        <f>+'CPT C9 &amp; Bearing Capacity'!I595</f>
        <v>11.85</v>
      </c>
      <c r="G595" s="29">
        <f>'CPT C9 &amp; Bearing Capacity'!H595</f>
        <v>1.9999999999999574E-2</v>
      </c>
      <c r="H595" s="29">
        <f t="shared" si="108"/>
        <v>11.392799999999999</v>
      </c>
      <c r="I595" s="31">
        <f t="shared" si="119"/>
        <v>1.5908589389741934</v>
      </c>
      <c r="J595" s="31">
        <f t="shared" si="109"/>
        <v>1.5507337146155997</v>
      </c>
      <c r="K595" s="31">
        <f t="shared" si="110"/>
        <v>-4.0114458065231506E-2</v>
      </c>
      <c r="L595" s="32">
        <f t="shared" si="111"/>
        <v>2.5541084179751303E-2</v>
      </c>
      <c r="M595" s="32">
        <f t="shared" si="112"/>
        <v>1.1716745793411865E-2</v>
      </c>
      <c r="N595" s="33">
        <f t="shared" si="113"/>
        <v>4.153033389740874</v>
      </c>
      <c r="O595" s="59">
        <f>+'CPT C9 &amp; Bearing Capacity'!N595</f>
        <v>899.5</v>
      </c>
      <c r="P595" s="59">
        <f>+'CPT C9 &amp; Bearing Capacity'!O595</f>
        <v>936.3</v>
      </c>
      <c r="Q595" s="35">
        <f>+'CPT C9 &amp; Bearing Capacity'!K595</f>
        <v>225.15</v>
      </c>
      <c r="R595" s="34">
        <f>+'CPT C9 &amp; Bearing Capacity'!L595</f>
        <v>71.397180000000006</v>
      </c>
      <c r="S595" s="35">
        <f>+'CPT C9 &amp; Bearing Capacity'!M595</f>
        <v>153.75281999999999</v>
      </c>
      <c r="T595" s="34">
        <f t="shared" si="114"/>
        <v>15.422148892054208</v>
      </c>
      <c r="U595" s="36">
        <f t="shared" si="115"/>
        <v>8478.8128823566112</v>
      </c>
      <c r="V595" s="33">
        <f t="shared" si="116"/>
        <v>3555.75</v>
      </c>
      <c r="W595" s="37">
        <f t="shared" si="117"/>
        <v>9.7962614516066224E-3</v>
      </c>
      <c r="X595" s="37">
        <f t="shared" si="118"/>
        <v>2.3359535342702863E-2</v>
      </c>
    </row>
    <row r="596" spans="5:24" x14ac:dyDescent="0.2">
      <c r="E596" s="28"/>
      <c r="F596" s="28">
        <f>+'CPT C9 &amp; Bearing Capacity'!I596</f>
        <v>11.870000000000001</v>
      </c>
      <c r="G596" s="29">
        <f>'CPT C9 &amp; Bearing Capacity'!H596</f>
        <v>2.000000000000135E-2</v>
      </c>
      <c r="H596" s="29">
        <f t="shared" si="108"/>
        <v>11.412800000000001</v>
      </c>
      <c r="I596" s="31">
        <f t="shared" si="119"/>
        <v>1.5908237902934663</v>
      </c>
      <c r="J596" s="31">
        <f t="shared" si="109"/>
        <v>1.5507688632963268</v>
      </c>
      <c r="K596" s="31">
        <f t="shared" si="110"/>
        <v>-4.0044217187683723E-2</v>
      </c>
      <c r="L596" s="32">
        <f t="shared" si="111"/>
        <v>2.549634946889013E-2</v>
      </c>
      <c r="M596" s="32">
        <f t="shared" si="112"/>
        <v>1.1688649955491126E-2</v>
      </c>
      <c r="N596" s="33">
        <f t="shared" si="113"/>
        <v>4.145759432747532</v>
      </c>
      <c r="O596" s="59">
        <f>+'CPT C9 &amp; Bearing Capacity'!N596</f>
        <v>738.49999999999989</v>
      </c>
      <c r="P596" s="59">
        <f>+'CPT C9 &amp; Bearing Capacity'!O596</f>
        <v>778.7</v>
      </c>
      <c r="Q596" s="35">
        <f>+'CPT C9 &amp; Bearing Capacity'!K596</f>
        <v>225.53000000000003</v>
      </c>
      <c r="R596" s="34">
        <f>+'CPT C9 &amp; Bearing Capacity'!L596</f>
        <v>71.59338000000001</v>
      </c>
      <c r="S596" s="35">
        <f>+'CPT C9 &amp; Bearing Capacity'!M596</f>
        <v>153.93662</v>
      </c>
      <c r="T596" s="34">
        <f t="shared" si="114"/>
        <v>13.969788902175909</v>
      </c>
      <c r="U596" s="36">
        <f t="shared" si="115"/>
        <v>7138.0088632362604</v>
      </c>
      <c r="V596" s="33">
        <f t="shared" si="116"/>
        <v>2765.8500000000004</v>
      </c>
      <c r="W596" s="37">
        <f t="shared" si="117"/>
        <v>1.1616010885333056E-2</v>
      </c>
      <c r="X596" s="37">
        <f t="shared" si="118"/>
        <v>2.9978194282031283E-2</v>
      </c>
    </row>
    <row r="597" spans="5:24" x14ac:dyDescent="0.2">
      <c r="E597" s="28"/>
      <c r="F597" s="28">
        <f>+'CPT C9 &amp; Bearing Capacity'!I597</f>
        <v>11.89</v>
      </c>
      <c r="G597" s="29">
        <f>'CPT C9 &amp; Bearing Capacity'!H597</f>
        <v>1.9999999999999574E-2</v>
      </c>
      <c r="H597" s="29">
        <f t="shared" si="108"/>
        <v>11.4328</v>
      </c>
      <c r="I597" s="31">
        <f t="shared" si="119"/>
        <v>1.5907887645383887</v>
      </c>
      <c r="J597" s="31">
        <f t="shared" si="109"/>
        <v>1.5508038890514044</v>
      </c>
      <c r="K597" s="31">
        <f t="shared" si="110"/>
        <v>-3.9974221767042593E-2</v>
      </c>
      <c r="L597" s="32">
        <f t="shared" si="111"/>
        <v>2.5451771146287942E-2</v>
      </c>
      <c r="M597" s="32">
        <f t="shared" si="112"/>
        <v>1.1660669955491865E-2</v>
      </c>
      <c r="N597" s="33">
        <f t="shared" si="113"/>
        <v>4.1385109048102446</v>
      </c>
      <c r="O597" s="59">
        <f>+'CPT C9 &amp; Bearing Capacity'!N597</f>
        <v>615.49999999999989</v>
      </c>
      <c r="P597" s="59">
        <f>+'CPT C9 &amp; Bearing Capacity'!O597</f>
        <v>659.5</v>
      </c>
      <c r="Q597" s="35">
        <f>+'CPT C9 &amp; Bearing Capacity'!K597</f>
        <v>225.91000000000003</v>
      </c>
      <c r="R597" s="34">
        <f>+'CPT C9 &amp; Bearing Capacity'!L597</f>
        <v>71.789580000000015</v>
      </c>
      <c r="S597" s="35">
        <f>+'CPT C9 &amp; Bearing Capacity'!M597</f>
        <v>154.12042000000002</v>
      </c>
      <c r="T597" s="34">
        <f t="shared" si="114"/>
        <v>12.749673491589494</v>
      </c>
      <c r="U597" s="36">
        <f t="shared" si="115"/>
        <v>6075.8284912513973</v>
      </c>
      <c r="V597" s="33">
        <f t="shared" si="116"/>
        <v>2167.9499999999998</v>
      </c>
      <c r="W597" s="37">
        <f t="shared" si="117"/>
        <v>1.3622869410383159E-2</v>
      </c>
      <c r="X597" s="37">
        <f t="shared" si="118"/>
        <v>3.8179025390900685E-2</v>
      </c>
    </row>
    <row r="598" spans="5:24" x14ac:dyDescent="0.2">
      <c r="E598" s="28"/>
      <c r="F598" s="28">
        <f>+'CPT C9 &amp; Bearing Capacity'!I598</f>
        <v>11.91</v>
      </c>
      <c r="G598" s="29">
        <f>'CPT C9 &amp; Bearing Capacity'!H598</f>
        <v>1.9999999999999574E-2</v>
      </c>
      <c r="H598" s="29">
        <f t="shared" si="108"/>
        <v>11.4528</v>
      </c>
      <c r="I598" s="31">
        <f t="shared" si="119"/>
        <v>1.5907538610653089</v>
      </c>
      <c r="J598" s="31">
        <f t="shared" si="109"/>
        <v>1.5508387925244842</v>
      </c>
      <c r="K598" s="31">
        <f t="shared" si="110"/>
        <v>-3.9904470519441029E-2</v>
      </c>
      <c r="L598" s="32">
        <f t="shared" si="111"/>
        <v>2.5407348393515824E-2</v>
      </c>
      <c r="M598" s="32">
        <f t="shared" si="112"/>
        <v>1.1632805117052447E-2</v>
      </c>
      <c r="N598" s="33">
        <f t="shared" si="113"/>
        <v>4.1312876728507701</v>
      </c>
      <c r="O598" s="59">
        <f>+'CPT C9 &amp; Bearing Capacity'!N598</f>
        <v>596.5</v>
      </c>
      <c r="P598" s="59">
        <f>+'CPT C9 &amp; Bearing Capacity'!O598</f>
        <v>646.70000000000005</v>
      </c>
      <c r="Q598" s="35">
        <f>+'CPT C9 &amp; Bearing Capacity'!K598</f>
        <v>226.29</v>
      </c>
      <c r="R598" s="34">
        <f>+'CPT C9 &amp; Bearing Capacity'!L598</f>
        <v>71.985780000000005</v>
      </c>
      <c r="S598" s="35">
        <f>+'CPT C9 &amp; Bearing Capacity'!M598</f>
        <v>154.30421999999999</v>
      </c>
      <c r="T598" s="34">
        <f t="shared" si="114"/>
        <v>12.54760542868785</v>
      </c>
      <c r="U598" s="36">
        <f t="shared" si="115"/>
        <v>5908.8560139562906</v>
      </c>
      <c r="V598" s="33">
        <f t="shared" si="116"/>
        <v>2102.0500000000002</v>
      </c>
      <c r="W598" s="37">
        <f t="shared" si="117"/>
        <v>1.3983375675741226E-2</v>
      </c>
      <c r="X598" s="37">
        <f t="shared" si="118"/>
        <v>3.9307225545069636E-2</v>
      </c>
    </row>
    <row r="599" spans="5:24" x14ac:dyDescent="0.2">
      <c r="E599" s="28"/>
      <c r="F599" s="28">
        <f>+'CPT C9 &amp; Bearing Capacity'!I599</f>
        <v>11.93</v>
      </c>
      <c r="G599" s="29">
        <f>'CPT C9 &amp; Bearing Capacity'!H599</f>
        <v>1.9999999999999574E-2</v>
      </c>
      <c r="H599" s="29">
        <f t="shared" si="108"/>
        <v>11.472799999999999</v>
      </c>
      <c r="I599" s="31">
        <f t="shared" si="119"/>
        <v>1.5907190792350607</v>
      </c>
      <c r="J599" s="31">
        <f t="shared" si="109"/>
        <v>1.5508735743547324</v>
      </c>
      <c r="K599" s="31">
        <f t="shared" si="110"/>
        <v>-3.9834962169946524E-2</v>
      </c>
      <c r="L599" s="32">
        <f t="shared" si="111"/>
        <v>2.5363080397844278E-2</v>
      </c>
      <c r="M599" s="32">
        <f t="shared" si="112"/>
        <v>1.1605054768918266E-2</v>
      </c>
      <c r="N599" s="33">
        <f t="shared" si="113"/>
        <v>4.1240896047176019</v>
      </c>
      <c r="O599" s="59">
        <f>+'CPT C9 &amp; Bearing Capacity'!N599</f>
        <v>521</v>
      </c>
      <c r="P599" s="59">
        <f>+'CPT C9 &amp; Bearing Capacity'!O599</f>
        <v>579.6</v>
      </c>
      <c r="Q599" s="35">
        <f>+'CPT C9 &amp; Bearing Capacity'!K599</f>
        <v>226.67</v>
      </c>
      <c r="R599" s="34">
        <f>+'CPT C9 &amp; Bearing Capacity'!L599</f>
        <v>72.181979999999996</v>
      </c>
      <c r="S599" s="35">
        <f>+'CPT C9 &amp; Bearing Capacity'!M599</f>
        <v>154.48802000000001</v>
      </c>
      <c r="T599" s="34">
        <f t="shared" si="114"/>
        <v>11.72317478835828</v>
      </c>
      <c r="U599" s="36">
        <f t="shared" si="115"/>
        <v>5234.9665667031395</v>
      </c>
      <c r="V599" s="33">
        <f t="shared" si="116"/>
        <v>1764.6500000000003</v>
      </c>
      <c r="W599" s="37">
        <f t="shared" si="117"/>
        <v>1.5755934836140777E-2</v>
      </c>
      <c r="X599" s="37">
        <f t="shared" si="118"/>
        <v>4.6741162323605395E-2</v>
      </c>
    </row>
    <row r="600" spans="5:24" x14ac:dyDescent="0.2">
      <c r="E600" s="28"/>
      <c r="F600" s="28">
        <f>+'CPT C9 &amp; Bearing Capacity'!I600</f>
        <v>11.95</v>
      </c>
      <c r="G600" s="29">
        <f>'CPT C9 &amp; Bearing Capacity'!H600</f>
        <v>2.000000000000135E-2</v>
      </c>
      <c r="H600" s="29">
        <f t="shared" si="108"/>
        <v>11.492799999999999</v>
      </c>
      <c r="I600" s="31">
        <f t="shared" si="119"/>
        <v>1.5906844184129241</v>
      </c>
      <c r="J600" s="31">
        <f t="shared" si="109"/>
        <v>1.550908235176869</v>
      </c>
      <c r="K600" s="31">
        <f t="shared" si="110"/>
        <v>-3.9765695452483554E-2</v>
      </c>
      <c r="L600" s="32">
        <f t="shared" si="111"/>
        <v>2.5318966352193602E-2</v>
      </c>
      <c r="M600" s="32">
        <f t="shared" si="112"/>
        <v>1.1577418244889337E-2</v>
      </c>
      <c r="N600" s="33">
        <f t="shared" si="113"/>
        <v>4.1169165691779028</v>
      </c>
      <c r="O600" s="59">
        <f>+'CPT C9 &amp; Bearing Capacity'!N600</f>
        <v>455</v>
      </c>
      <c r="P600" s="59">
        <f>+'CPT C9 &amp; Bearing Capacity'!O600</f>
        <v>519.4</v>
      </c>
      <c r="Q600" s="35">
        <f>+'CPT C9 &amp; Bearing Capacity'!K600</f>
        <v>227.04999999999998</v>
      </c>
      <c r="R600" s="34">
        <f>+'CPT C9 &amp; Bearing Capacity'!L600</f>
        <v>72.37818</v>
      </c>
      <c r="S600" s="35">
        <f>+'CPT C9 &amp; Bearing Capacity'!M600</f>
        <v>154.67181999999997</v>
      </c>
      <c r="T600" s="34">
        <f t="shared" si="114"/>
        <v>10.952240696769996</v>
      </c>
      <c r="U600" s="36">
        <f t="shared" si="115"/>
        <v>4633.0777825764335</v>
      </c>
      <c r="V600" s="33">
        <f t="shared" si="116"/>
        <v>1461.75</v>
      </c>
      <c r="W600" s="37">
        <f t="shared" si="117"/>
        <v>1.7771843091694363E-2</v>
      </c>
      <c r="X600" s="37">
        <f t="shared" si="118"/>
        <v>5.6328600228194706E-2</v>
      </c>
    </row>
    <row r="601" spans="5:24" x14ac:dyDescent="0.2">
      <c r="E601" s="28"/>
      <c r="F601" s="28">
        <f>+'CPT C9 &amp; Bearing Capacity'!I601</f>
        <v>11.97</v>
      </c>
      <c r="G601" s="29">
        <f>'CPT C9 &amp; Bearing Capacity'!H601</f>
        <v>1.9999999999999574E-2</v>
      </c>
      <c r="H601" s="29">
        <f t="shared" si="108"/>
        <v>11.5128</v>
      </c>
      <c r="I601" s="31">
        <f t="shared" si="119"/>
        <v>1.5906498779685865</v>
      </c>
      <c r="J601" s="31">
        <f t="shared" si="109"/>
        <v>1.5509427756212066</v>
      </c>
      <c r="K601" s="31">
        <f t="shared" si="110"/>
        <v>-3.9696669109756895E-2</v>
      </c>
      <c r="L601" s="32">
        <f t="shared" si="111"/>
        <v>2.5275005455084921E-2</v>
      </c>
      <c r="M601" s="32">
        <f t="shared" si="112"/>
        <v>1.1549894883775336E-2</v>
      </c>
      <c r="N601" s="33">
        <f t="shared" si="113"/>
        <v>4.1097684359095403</v>
      </c>
      <c r="O601" s="59">
        <f>+'CPT C9 &amp; Bearing Capacity'!N601</f>
        <v>445.5</v>
      </c>
      <c r="P601" s="59">
        <f>+'CPT C9 &amp; Bearing Capacity'!O601</f>
        <v>514.70000000000005</v>
      </c>
      <c r="Q601" s="35">
        <f>+'CPT C9 &amp; Bearing Capacity'!K601</f>
        <v>227.43</v>
      </c>
      <c r="R601" s="34">
        <f>+'CPT C9 &amp; Bearing Capacity'!L601</f>
        <v>72.574380000000005</v>
      </c>
      <c r="S601" s="35">
        <f>+'CPT C9 &amp; Bearing Capacity'!M601</f>
        <v>154.85561999999999</v>
      </c>
      <c r="T601" s="34">
        <f t="shared" si="114"/>
        <v>10.834083830243179</v>
      </c>
      <c r="U601" s="36">
        <f t="shared" si="115"/>
        <v>4545.6090355081415</v>
      </c>
      <c r="V601" s="33">
        <f t="shared" si="116"/>
        <v>1436.3500000000001</v>
      </c>
      <c r="W601" s="37">
        <f t="shared" si="117"/>
        <v>1.8082366537930963E-2</v>
      </c>
      <c r="X601" s="37">
        <f t="shared" si="118"/>
        <v>5.7225167068046819E-2</v>
      </c>
    </row>
    <row r="602" spans="5:24" x14ac:dyDescent="0.2">
      <c r="E602" s="28"/>
      <c r="F602" s="28">
        <f>+'CPT C9 &amp; Bearing Capacity'!I602</f>
        <v>11.99</v>
      </c>
      <c r="G602" s="29">
        <f>'CPT C9 &amp; Bearing Capacity'!H602</f>
        <v>1.9999999999999574E-2</v>
      </c>
      <c r="H602" s="29">
        <f t="shared" si="108"/>
        <v>11.5328</v>
      </c>
      <c r="I602" s="31">
        <f t="shared" si="119"/>
        <v>1.5906154572761049</v>
      </c>
      <c r="J602" s="31">
        <f t="shared" si="109"/>
        <v>1.5509771963136882</v>
      </c>
      <c r="K602" s="31">
        <f t="shared" si="110"/>
        <v>-3.9627881893175607E-2</v>
      </c>
      <c r="L602" s="32">
        <f t="shared" si="111"/>
        <v>2.5231196910591659E-2</v>
      </c>
      <c r="M602" s="32">
        <f t="shared" si="112"/>
        <v>1.1522484029351854E-2</v>
      </c>
      <c r="N602" s="33">
        <f t="shared" si="113"/>
        <v>4.1026450754932</v>
      </c>
      <c r="O602" s="59">
        <f>+'CPT C9 &amp; Bearing Capacity'!N602</f>
        <v>426.5</v>
      </c>
      <c r="P602" s="59">
        <f>+'CPT C9 &amp; Bearing Capacity'!O602</f>
        <v>499.3</v>
      </c>
      <c r="Q602" s="35">
        <f>+'CPT C9 &amp; Bearing Capacity'!K602</f>
        <v>227.81</v>
      </c>
      <c r="R602" s="34">
        <f>+'CPT C9 &amp; Bearing Capacity'!L602</f>
        <v>72.77058000000001</v>
      </c>
      <c r="S602" s="35">
        <f>+'CPT C9 &amp; Bearing Capacity'!M602</f>
        <v>155.03942000000001</v>
      </c>
      <c r="T602" s="34">
        <f t="shared" si="114"/>
        <v>10.59739358698034</v>
      </c>
      <c r="U602" s="36">
        <f t="shared" si="115"/>
        <v>4369.5688179509643</v>
      </c>
      <c r="V602" s="33">
        <f t="shared" si="116"/>
        <v>1357.45</v>
      </c>
      <c r="W602" s="37">
        <f t="shared" si="117"/>
        <v>1.8778260493981548E-2</v>
      </c>
      <c r="X602" s="37">
        <f t="shared" si="118"/>
        <v>6.0446352727439132E-2</v>
      </c>
    </row>
    <row r="603" spans="5:24" x14ac:dyDescent="0.2">
      <c r="E603" s="28"/>
      <c r="F603" s="28">
        <f>+'CPT C9 &amp; Bearing Capacity'!I603</f>
        <v>12.01</v>
      </c>
      <c r="G603" s="29">
        <f>'CPT C9 &amp; Bearing Capacity'!H603</f>
        <v>1.9999999999999574E-2</v>
      </c>
      <c r="H603" s="29">
        <f t="shared" si="108"/>
        <v>11.5528</v>
      </c>
      <c r="I603" s="31">
        <f t="shared" si="119"/>
        <v>1.5905811557138678</v>
      </c>
      <c r="J603" s="31">
        <f t="shared" si="109"/>
        <v>1.5510114978759253</v>
      </c>
      <c r="K603" s="31">
        <f t="shared" si="110"/>
        <v>-3.9559332562777917E-2</v>
      </c>
      <c r="L603" s="32">
        <f t="shared" si="111"/>
        <v>2.5187539928291588E-2</v>
      </c>
      <c r="M603" s="32">
        <f t="shared" si="112"/>
        <v>1.1495185030311106E-2</v>
      </c>
      <c r="N603" s="33">
        <f t="shared" si="113"/>
        <v>4.0955463594045822</v>
      </c>
      <c r="O603" s="59">
        <f>+'CPT C9 &amp; Bearing Capacity'!N603</f>
        <v>417</v>
      </c>
      <c r="P603" s="59">
        <f>+'CPT C9 &amp; Bearing Capacity'!O603</f>
        <v>492.2</v>
      </c>
      <c r="Q603" s="35">
        <f>+'CPT C9 &amp; Bearing Capacity'!K603</f>
        <v>228.19</v>
      </c>
      <c r="R603" s="34">
        <f>+'CPT C9 &amp; Bearing Capacity'!L603</f>
        <v>72.96678</v>
      </c>
      <c r="S603" s="35">
        <f>+'CPT C9 &amp; Bearing Capacity'!M603</f>
        <v>155.22322</v>
      </c>
      <c r="T603" s="34">
        <f t="shared" si="114"/>
        <v>10.475600693407488</v>
      </c>
      <c r="U603" s="36">
        <f t="shared" si="115"/>
        <v>4281.2348280294837</v>
      </c>
      <c r="V603" s="33">
        <f t="shared" si="116"/>
        <v>1320.05</v>
      </c>
      <c r="W603" s="37">
        <f t="shared" si="117"/>
        <v>1.9132547145467117E-2</v>
      </c>
      <c r="X603" s="37">
        <f t="shared" si="118"/>
        <v>6.2051382287102684E-2</v>
      </c>
    </row>
    <row r="604" spans="5:24" x14ac:dyDescent="0.2">
      <c r="E604" s="28"/>
      <c r="F604" s="28">
        <f>+'CPT C9 &amp; Bearing Capacity'!I604</f>
        <v>12.03</v>
      </c>
      <c r="G604" s="29">
        <f>'CPT C9 &amp; Bearing Capacity'!H604</f>
        <v>1.9999999999999574E-2</v>
      </c>
      <c r="H604" s="29">
        <f t="shared" ref="H604:H610" si="120">IF(F604&lt;$B$4,0,F604-$B$4)</f>
        <v>11.572799999999999</v>
      </c>
      <c r="I604" s="31">
        <f t="shared" si="119"/>
        <v>1.590546972664558</v>
      </c>
      <c r="J604" s="31">
        <f t="shared" ref="J604:J610" si="121">ATAN(H604/($D$2+$B$2/2))</f>
        <v>1.5510456809252351</v>
      </c>
      <c r="K604" s="31">
        <f t="shared" ref="K604:K610" si="122">$B$2*H604*($D$2^2-H604^2-$B$2^2/4)/(($D$2^2+H604^2-$B$2^2/4)^2+$B$2^2*H604^2)</f>
        <v>-3.9491019887156781E-2</v>
      </c>
      <c r="L604" s="32">
        <f t="shared" ref="L604:L610" si="123">1/PI()*(I604-J604-K604)</f>
        <v>2.5144033723219283E-2</v>
      </c>
      <c r="M604" s="32">
        <f t="shared" ref="M604:M610" si="124">IF(H604=0,1,1-(1/(1+($B$2/2/H604)^1.38))^2.6)</f>
        <v>1.1467997240219518E-2</v>
      </c>
      <c r="N604" s="33">
        <f t="shared" ref="N604:N610" si="125">+$D$4*L604</f>
        <v>4.0884721600066793</v>
      </c>
      <c r="O604" s="59">
        <f>+'CPT C9 &amp; Bearing Capacity'!N604</f>
        <v>417</v>
      </c>
      <c r="P604" s="59">
        <f>+'CPT C9 &amp; Bearing Capacity'!O604</f>
        <v>495</v>
      </c>
      <c r="Q604" s="35">
        <f>+'CPT C9 &amp; Bearing Capacity'!K604</f>
        <v>228.57</v>
      </c>
      <c r="R604" s="34">
        <f>+'CPT C9 &amp; Bearing Capacity'!L604</f>
        <v>73.16297999999999</v>
      </c>
      <c r="S604" s="35">
        <f>+'CPT C9 &amp; Bearing Capacity'!M604</f>
        <v>155.40701999999999</v>
      </c>
      <c r="T604" s="34">
        <f t="shared" ref="T604:T610" si="126">100*SQRT(O604/(305*SQRT(100*S604)))</f>
        <v>10.472501943519259</v>
      </c>
      <c r="U604" s="36">
        <f t="shared" ref="U604:U610" si="127">+O604*10^(1.09-0.0075*T604)</f>
        <v>4281.4639380827739</v>
      </c>
      <c r="V604" s="33">
        <f t="shared" ref="V604:V610" si="128">5*(P604-Q604)</f>
        <v>1332.15</v>
      </c>
      <c r="W604" s="37">
        <f t="shared" ref="W604:W610" si="129">IF(F604&lt;$B$4,0,N604/U604*G604*1000)</f>
        <v>1.9098477619491044E-2</v>
      </c>
      <c r="X604" s="37">
        <f t="shared" ref="X604:X610" si="130">IF(F604&lt;$B$4,0,N604/V604*G604*1000)</f>
        <v>6.138155853329718E-2</v>
      </c>
    </row>
    <row r="605" spans="5:24" x14ac:dyDescent="0.2">
      <c r="E605" s="28"/>
      <c r="F605" s="28">
        <f>+'CPT C9 &amp; Bearing Capacity'!I605</f>
        <v>12.05</v>
      </c>
      <c r="G605" s="29">
        <f>'CPT C9 &amp; Bearing Capacity'!H605</f>
        <v>2.000000000000135E-2</v>
      </c>
      <c r="H605" s="29">
        <f t="shared" si="120"/>
        <v>11.5928</v>
      </c>
      <c r="I605" s="31">
        <f t="shared" si="119"/>
        <v>1.5905129075151161</v>
      </c>
      <c r="J605" s="31">
        <f t="shared" si="121"/>
        <v>1.551079746074677</v>
      </c>
      <c r="K605" s="31">
        <f t="shared" si="122"/>
        <v>-3.9422942643386319E-2</v>
      </c>
      <c r="L605" s="32">
        <f t="shared" si="123"/>
        <v>2.5100677515819611E-2</v>
      </c>
      <c r="M605" s="32">
        <f t="shared" si="124"/>
        <v>1.1440920017471101E-2</v>
      </c>
      <c r="N605" s="33">
        <f t="shared" si="125"/>
        <v>4.081422350542204</v>
      </c>
      <c r="O605" s="59">
        <f>+'CPT C9 &amp; Bearing Capacity'!N605</f>
        <v>417</v>
      </c>
      <c r="P605" s="59">
        <f>+'CPT C9 &amp; Bearing Capacity'!O605</f>
        <v>497.4</v>
      </c>
      <c r="Q605" s="35">
        <f>+'CPT C9 &amp; Bearing Capacity'!K605</f>
        <v>228.95000000000002</v>
      </c>
      <c r="R605" s="34">
        <f>+'CPT C9 &amp; Bearing Capacity'!L605</f>
        <v>73.359180000000009</v>
      </c>
      <c r="S605" s="35">
        <f>+'CPT C9 &amp; Bearing Capacity'!M605</f>
        <v>155.59082000000001</v>
      </c>
      <c r="T605" s="34">
        <f t="shared" si="126"/>
        <v>10.469407771365418</v>
      </c>
      <c r="U605" s="36">
        <f t="shared" si="127"/>
        <v>4281.6927219090512</v>
      </c>
      <c r="V605" s="33">
        <f t="shared" si="128"/>
        <v>1342.2499999999995</v>
      </c>
      <c r="W605" s="37">
        <f t="shared" si="129"/>
        <v>1.9064527118717298E-2</v>
      </c>
      <c r="X605" s="37">
        <f t="shared" si="130"/>
        <v>6.0814637370720515E-2</v>
      </c>
    </row>
    <row r="606" spans="5:24" x14ac:dyDescent="0.2">
      <c r="E606" s="28"/>
      <c r="F606" s="28">
        <f>+'CPT C9 &amp; Bearing Capacity'!I606</f>
        <v>12.07</v>
      </c>
      <c r="G606" s="29">
        <f>'CPT C9 &amp; Bearing Capacity'!H606</f>
        <v>1.9999999999999574E-2</v>
      </c>
      <c r="H606" s="29">
        <f t="shared" si="120"/>
        <v>11.6128</v>
      </c>
      <c r="I606" s="31">
        <f t="shared" si="119"/>
        <v>1.5904789596567022</v>
      </c>
      <c r="J606" s="31">
        <f t="shared" si="121"/>
        <v>1.551113693933091</v>
      </c>
      <c r="K606" s="31">
        <f t="shared" si="122"/>
        <v>-3.9355099616948948E-2</v>
      </c>
      <c r="L606" s="32">
        <f t="shared" si="123"/>
        <v>2.5057470531900123E-2</v>
      </c>
      <c r="M606" s="32">
        <f t="shared" si="124"/>
        <v>1.1413952725243481E-2</v>
      </c>
      <c r="N606" s="33">
        <f t="shared" si="125"/>
        <v>4.074396805125855</v>
      </c>
      <c r="O606" s="59">
        <f>+'CPT C9 &amp; Bearing Capacity'!N606</f>
        <v>417</v>
      </c>
      <c r="P606" s="59">
        <f>+'CPT C9 &amp; Bearing Capacity'!O606</f>
        <v>498.79999999999995</v>
      </c>
      <c r="Q606" s="35">
        <f>+'CPT C9 &amp; Bearing Capacity'!K606</f>
        <v>229.33</v>
      </c>
      <c r="R606" s="34">
        <f>+'CPT C9 &amp; Bearing Capacity'!L606</f>
        <v>73.55538</v>
      </c>
      <c r="S606" s="35">
        <f>+'CPT C9 &amp; Bearing Capacity'!M606</f>
        <v>155.77462000000003</v>
      </c>
      <c r="T606" s="34">
        <f t="shared" si="126"/>
        <v>10.466318164787626</v>
      </c>
      <c r="U606" s="36">
        <f t="shared" si="127"/>
        <v>4281.9211803537655</v>
      </c>
      <c r="V606" s="33">
        <f t="shared" si="128"/>
        <v>1347.3499999999995</v>
      </c>
      <c r="W606" s="37">
        <f t="shared" si="129"/>
        <v>1.9030695024559736E-2</v>
      </c>
      <c r="X606" s="37">
        <f t="shared" si="130"/>
        <v>6.0480154453197314E-2</v>
      </c>
    </row>
    <row r="607" spans="5:24" x14ac:dyDescent="0.2">
      <c r="E607" s="28"/>
      <c r="F607" s="28">
        <f>+'CPT C9 &amp; Bearing Capacity'!I607</f>
        <v>12.09</v>
      </c>
      <c r="G607" s="29">
        <f>'CPT C9 &amp; Bearing Capacity'!H607</f>
        <v>1.9999999999999574E-2</v>
      </c>
      <c r="H607" s="29">
        <f t="shared" si="120"/>
        <v>11.6328</v>
      </c>
      <c r="I607" s="31">
        <f t="shared" si="119"/>
        <v>1.5904451284846615</v>
      </c>
      <c r="J607" s="31">
        <f t="shared" si="121"/>
        <v>1.5511475251051317</v>
      </c>
      <c r="K607" s="31">
        <f t="shared" si="122"/>
        <v>-3.9287489601663214E-2</v>
      </c>
      <c r="L607" s="32">
        <f t="shared" si="123"/>
        <v>2.501441200258616E-2</v>
      </c>
      <c r="M607" s="32">
        <f t="shared" si="124"/>
        <v>1.1387094731457603E-2</v>
      </c>
      <c r="N607" s="33">
        <f t="shared" si="125"/>
        <v>4.0673953987370144</v>
      </c>
      <c r="O607" s="59">
        <f>+'CPT C9 &amp; Bearing Capacity'!N607</f>
        <v>426.5</v>
      </c>
      <c r="P607" s="59">
        <f>+'CPT C9 &amp; Bearing Capacity'!O607</f>
        <v>510.5</v>
      </c>
      <c r="Q607" s="35">
        <f>+'CPT C9 &amp; Bearing Capacity'!K607</f>
        <v>229.71</v>
      </c>
      <c r="R607" s="34">
        <f>+'CPT C9 &amp; Bearing Capacity'!L607</f>
        <v>73.751580000000004</v>
      </c>
      <c r="S607" s="35">
        <f>+'CPT C9 &amp; Bearing Capacity'!M607</f>
        <v>155.95841999999999</v>
      </c>
      <c r="T607" s="34">
        <f t="shared" si="126"/>
        <v>10.581747430316636</v>
      </c>
      <c r="U607" s="36">
        <f t="shared" si="127"/>
        <v>4370.749633014022</v>
      </c>
      <c r="V607" s="33">
        <f t="shared" si="128"/>
        <v>1403.9499999999998</v>
      </c>
      <c r="W607" s="37">
        <f t="shared" si="129"/>
        <v>1.8611889219250912E-2</v>
      </c>
      <c r="X607" s="37">
        <f t="shared" si="130"/>
        <v>5.7942168862665032E-2</v>
      </c>
    </row>
    <row r="608" spans="5:24" x14ac:dyDescent="0.2">
      <c r="E608" s="28"/>
      <c r="F608" s="28">
        <f>+'CPT C9 &amp; Bearing Capacity'!I608</f>
        <v>12.11</v>
      </c>
      <c r="G608" s="29">
        <f>'CPT C9 &amp; Bearing Capacity'!H608</f>
        <v>1.9999999999999574E-2</v>
      </c>
      <c r="H608" s="29">
        <f t="shared" si="120"/>
        <v>11.652799999999999</v>
      </c>
      <c r="I608" s="31">
        <f t="shared" si="119"/>
        <v>1.5904114133984879</v>
      </c>
      <c r="J608" s="31">
        <f t="shared" si="121"/>
        <v>1.5511812401913052</v>
      </c>
      <c r="K608" s="31">
        <f t="shared" si="122"/>
        <v>-3.9220111399612442E-2</v>
      </c>
      <c r="L608" s="32">
        <f t="shared" si="123"/>
        <v>2.4971501164274948E-2</v>
      </c>
      <c r="M608" s="32">
        <f t="shared" si="124"/>
        <v>1.1360345408728434E-2</v>
      </c>
      <c r="N608" s="33">
        <f t="shared" si="125"/>
        <v>4.0604180072122835</v>
      </c>
      <c r="O608" s="59">
        <f>+'CPT C9 &amp; Bearing Capacity'!N608</f>
        <v>436</v>
      </c>
      <c r="P608" s="59">
        <f>+'CPT C9 &amp; Bearing Capacity'!O608</f>
        <v>522.40000000000009</v>
      </c>
      <c r="Q608" s="35">
        <f>+'CPT C9 &amp; Bearing Capacity'!K608</f>
        <v>230.08999999999997</v>
      </c>
      <c r="R608" s="34">
        <f>+'CPT C9 &amp; Bearing Capacity'!L608</f>
        <v>73.947779999999995</v>
      </c>
      <c r="S608" s="35">
        <f>+'CPT C9 &amp; Bearing Capacity'!M608</f>
        <v>156.14221999999998</v>
      </c>
      <c r="T608" s="34">
        <f t="shared" si="126"/>
        <v>10.695799114022314</v>
      </c>
      <c r="U608" s="36">
        <f t="shared" si="127"/>
        <v>4459.313403369707</v>
      </c>
      <c r="V608" s="33">
        <f t="shared" si="128"/>
        <v>1461.5500000000006</v>
      </c>
      <c r="W608" s="37">
        <f t="shared" si="129"/>
        <v>1.8210955992211349E-2</v>
      </c>
      <c r="X608" s="37">
        <f t="shared" si="130"/>
        <v>5.5563176178881263E-2</v>
      </c>
    </row>
    <row r="609" spans="5:24" x14ac:dyDescent="0.2">
      <c r="E609" s="28"/>
      <c r="F609" s="28">
        <f>+'CPT C9 &amp; Bearing Capacity'!I609</f>
        <v>12.129999999999999</v>
      </c>
      <c r="G609" s="29">
        <f>'CPT C9 &amp; Bearing Capacity'!H609</f>
        <v>2.000000000000135E-2</v>
      </c>
      <c r="H609" s="29">
        <f t="shared" si="120"/>
        <v>11.672799999999999</v>
      </c>
      <c r="I609" s="31">
        <f t="shared" si="119"/>
        <v>1.5903778138017872</v>
      </c>
      <c r="J609" s="31">
        <f t="shared" si="121"/>
        <v>1.5512148397880059</v>
      </c>
      <c r="K609" s="31">
        <f t="shared" si="122"/>
        <v>-3.9152963821074152E-2</v>
      </c>
      <c r="L609" s="32">
        <f t="shared" si="123"/>
        <v>2.4928737258589673E-2</v>
      </c>
      <c r="M609" s="32">
        <f t="shared" si="124"/>
        <v>1.1333704134327216E-2</v>
      </c>
      <c r="N609" s="33">
        <f t="shared" si="125"/>
        <v>4.053464507238016</v>
      </c>
      <c r="O609" s="59">
        <f>+'CPT C9 &amp; Bearing Capacity'!N609</f>
        <v>454.99999999999994</v>
      </c>
      <c r="P609" s="59">
        <f>+'CPT C9 &amp; Bearing Capacity'!O609</f>
        <v>542.79999999999995</v>
      </c>
      <c r="Q609" s="35">
        <f>+'CPT C9 &amp; Bearing Capacity'!K609</f>
        <v>230.46999999999997</v>
      </c>
      <c r="R609" s="34">
        <f>+'CPT C9 &amp; Bearing Capacity'!L609</f>
        <v>74.143979999999999</v>
      </c>
      <c r="S609" s="35">
        <f>+'CPT C9 &amp; Bearing Capacity'!M609</f>
        <v>156.32601999999997</v>
      </c>
      <c r="T609" s="34">
        <f t="shared" si="126"/>
        <v>10.923151592918856</v>
      </c>
      <c r="U609" s="36">
        <f t="shared" si="127"/>
        <v>4635.4057986490652</v>
      </c>
      <c r="V609" s="33">
        <f t="shared" si="128"/>
        <v>1561.6499999999999</v>
      </c>
      <c r="W609" s="37">
        <f t="shared" si="129"/>
        <v>1.7489146294029423E-2</v>
      </c>
      <c r="X609" s="37">
        <f t="shared" si="130"/>
        <v>5.1912586139510004E-2</v>
      </c>
    </row>
    <row r="610" spans="5:24" x14ac:dyDescent="0.2">
      <c r="E610" s="28"/>
      <c r="F610" s="28">
        <f>+'CPT C9 &amp; Bearing Capacity'!I610</f>
        <v>12.15</v>
      </c>
      <c r="G610" s="29">
        <f>'CPT C9 &amp; Bearing Capacity'!H610</f>
        <v>1.9999999999999574E-2</v>
      </c>
      <c r="H610" s="29">
        <f t="shared" si="120"/>
        <v>11.6928</v>
      </c>
      <c r="I610" s="31">
        <f t="shared" si="119"/>
        <v>1.5903443291022443</v>
      </c>
      <c r="J610" s="31">
        <f t="shared" si="121"/>
        <v>1.5512483244875488</v>
      </c>
      <c r="K610" s="31">
        <f t="shared" si="122"/>
        <v>-3.908604568445008E-2</v>
      </c>
      <c r="L610" s="32">
        <f t="shared" si="123"/>
        <v>2.4886119532336441E-2</v>
      </c>
      <c r="M610" s="32">
        <f t="shared" si="124"/>
        <v>1.130717029013717E-2</v>
      </c>
      <c r="N610" s="33">
        <f t="shared" si="125"/>
        <v>4.0465347763433179</v>
      </c>
      <c r="O610" s="59">
        <f>+'CPT C9 &amp; Bearing Capacity'!N610</f>
        <v>558.99999999999989</v>
      </c>
      <c r="P610" s="59">
        <f>+'CPT C9 &amp; Bearing Capacity'!O610</f>
        <v>650.20000000000005</v>
      </c>
      <c r="Q610" s="35">
        <f>+'CPT C9 &amp; Bearing Capacity'!K610</f>
        <v>230.85</v>
      </c>
      <c r="R610" s="34">
        <f>+'CPT C9 &amp; Bearing Capacity'!L610</f>
        <v>74.340180000000004</v>
      </c>
      <c r="S610" s="35">
        <f>+'CPT C9 &amp; Bearing Capacity'!M610</f>
        <v>156.50981999999999</v>
      </c>
      <c r="T610" s="34">
        <f t="shared" si="126"/>
        <v>12.103767876252606</v>
      </c>
      <c r="U610" s="36">
        <f t="shared" si="127"/>
        <v>5579.9916469491227</v>
      </c>
      <c r="V610" s="33">
        <f t="shared" si="128"/>
        <v>2096.75</v>
      </c>
      <c r="W610" s="37">
        <f t="shared" si="129"/>
        <v>1.4503730587323323E-2</v>
      </c>
      <c r="X610" s="37">
        <f t="shared" si="130"/>
        <v>3.8598161691601116E-2</v>
      </c>
    </row>
    <row r="611" spans="5:24" x14ac:dyDescent="0.2">
      <c r="E611" s="28"/>
      <c r="F611" s="28"/>
      <c r="G611" s="29"/>
      <c r="H611" s="29"/>
      <c r="I611" s="31"/>
      <c r="J611" s="31"/>
      <c r="K611" s="31"/>
      <c r="L611" s="32"/>
      <c r="M611" s="32"/>
      <c r="N611" s="33"/>
      <c r="O611" s="59"/>
      <c r="P611" s="59"/>
      <c r="Q611" s="35"/>
      <c r="R611" s="34"/>
      <c r="S611" s="35"/>
      <c r="T611" s="34"/>
      <c r="U611" s="36"/>
      <c r="V611" s="36"/>
      <c r="W611" s="37"/>
      <c r="X611" s="37"/>
    </row>
    <row r="612" spans="5:24" ht="16" thickBot="1" x14ac:dyDescent="0.25">
      <c r="E612" s="38"/>
      <c r="F612" s="52"/>
      <c r="G612" s="53"/>
      <c r="H612" s="53"/>
      <c r="I612" s="54"/>
      <c r="J612" s="54"/>
      <c r="K612" s="54"/>
      <c r="L612" s="54"/>
      <c r="M612" s="54"/>
      <c r="N612" s="54"/>
      <c r="O612" s="55"/>
      <c r="P612" s="59"/>
      <c r="Q612" s="35"/>
      <c r="R612" s="55"/>
      <c r="S612" s="55"/>
      <c r="T612" s="55"/>
      <c r="U612" s="54"/>
    </row>
    <row r="613" spans="5:24" ht="16" thickBot="1" x14ac:dyDescent="0.25">
      <c r="E613" s="27"/>
      <c r="F613" s="52"/>
    </row>
    <row r="614" spans="5:24" ht="16" thickBot="1" x14ac:dyDescent="0.25">
      <c r="E614" s="27"/>
      <c r="F614" s="52"/>
    </row>
    <row r="615" spans="5:24" ht="16" thickBot="1" x14ac:dyDescent="0.25">
      <c r="E615" s="27"/>
      <c r="F615" s="52"/>
    </row>
    <row r="616" spans="5:24" ht="16" thickBot="1" x14ac:dyDescent="0.25">
      <c r="E616" s="27"/>
      <c r="F616" s="52"/>
    </row>
    <row r="617" spans="5:24" ht="16" thickBot="1" x14ac:dyDescent="0.25">
      <c r="E617" s="27"/>
      <c r="F617" s="52"/>
    </row>
    <row r="618" spans="5:24" ht="16" thickBot="1" x14ac:dyDescent="0.25">
      <c r="E618" s="27"/>
      <c r="F618" s="52"/>
    </row>
    <row r="619" spans="5:24" ht="16" thickBot="1" x14ac:dyDescent="0.25">
      <c r="E619" s="27"/>
      <c r="F619" s="52"/>
    </row>
    <row r="620" spans="5:24" ht="16" thickBot="1" x14ac:dyDescent="0.25">
      <c r="E620" s="27"/>
      <c r="F620" s="52"/>
    </row>
    <row r="621" spans="5:24" ht="16" thickBot="1" x14ac:dyDescent="0.25">
      <c r="E621" s="27"/>
      <c r="F621" s="52"/>
    </row>
    <row r="622" spans="5:24" ht="16" thickBot="1" x14ac:dyDescent="0.25">
      <c r="E622" s="27"/>
      <c r="F622" s="52"/>
    </row>
    <row r="623" spans="5:24" ht="16" thickBot="1" x14ac:dyDescent="0.25">
      <c r="E623" s="27"/>
      <c r="F623" s="52"/>
    </row>
    <row r="624" spans="5:24" ht="16" thickBot="1" x14ac:dyDescent="0.25">
      <c r="E624" s="27"/>
      <c r="F624" s="52"/>
    </row>
    <row r="625" spans="5:6" ht="16" thickBot="1" x14ac:dyDescent="0.25">
      <c r="E625" s="27"/>
      <c r="F625" s="52"/>
    </row>
    <row r="626" spans="5:6" ht="16" thickBot="1" x14ac:dyDescent="0.25">
      <c r="E626" s="27"/>
      <c r="F626" s="52"/>
    </row>
    <row r="627" spans="5:6" ht="16" thickBot="1" x14ac:dyDescent="0.25">
      <c r="E627" s="27"/>
      <c r="F627" s="52"/>
    </row>
    <row r="628" spans="5:6" ht="16" thickBot="1" x14ac:dyDescent="0.25">
      <c r="E628" s="27"/>
      <c r="F628" s="52"/>
    </row>
    <row r="629" spans="5:6" ht="16" thickBot="1" x14ac:dyDescent="0.25">
      <c r="E629" s="27"/>
      <c r="F629" s="52"/>
    </row>
    <row r="630" spans="5:6" ht="16" thickBot="1" x14ac:dyDescent="0.25">
      <c r="E630" s="27"/>
      <c r="F630" s="52"/>
    </row>
    <row r="631" spans="5:6" ht="16" thickBot="1" x14ac:dyDescent="0.25">
      <c r="E631" s="27"/>
      <c r="F631" s="52"/>
    </row>
    <row r="632" spans="5:6" ht="16" thickBot="1" x14ac:dyDescent="0.25">
      <c r="E632" s="27"/>
      <c r="F632" s="52"/>
    </row>
    <row r="633" spans="5:6" ht="16" thickBot="1" x14ac:dyDescent="0.25">
      <c r="E633" s="27"/>
      <c r="F633" s="52"/>
    </row>
    <row r="634" spans="5:6" ht="16" thickBot="1" x14ac:dyDescent="0.25">
      <c r="E634" s="27"/>
      <c r="F634" s="52"/>
    </row>
    <row r="635" spans="5:6" ht="16" thickBot="1" x14ac:dyDescent="0.25">
      <c r="E635" s="27"/>
      <c r="F635" s="52"/>
    </row>
    <row r="636" spans="5:6" ht="16" thickBot="1" x14ac:dyDescent="0.25">
      <c r="E636" s="27"/>
      <c r="F636" s="52"/>
    </row>
    <row r="637" spans="5:6" ht="16" thickBot="1" x14ac:dyDescent="0.25">
      <c r="E637" s="27"/>
      <c r="F637" s="52"/>
    </row>
    <row r="638" spans="5:6" ht="16" thickBot="1" x14ac:dyDescent="0.25">
      <c r="E638" s="27"/>
      <c r="F638" s="52"/>
    </row>
    <row r="639" spans="5:6" ht="16" thickBot="1" x14ac:dyDescent="0.25">
      <c r="E639" s="27"/>
      <c r="F639" s="52"/>
    </row>
    <row r="640" spans="5:6" ht="16" thickBot="1" x14ac:dyDescent="0.25">
      <c r="E640" s="27"/>
      <c r="F640" s="52"/>
    </row>
    <row r="641" spans="5:6" ht="16" thickBot="1" x14ac:dyDescent="0.25">
      <c r="E641" s="27"/>
      <c r="F641" s="52"/>
    </row>
    <row r="642" spans="5:6" ht="16" thickBot="1" x14ac:dyDescent="0.25">
      <c r="E642" s="27"/>
      <c r="F642" s="52"/>
    </row>
    <row r="643" spans="5:6" x14ac:dyDescent="0.2">
      <c r="E643" s="27"/>
      <c r="F643" s="5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43"/>
  <sheetViews>
    <sheetView zoomScale="107" workbookViewId="0">
      <selection activeCell="I13" sqref="I13"/>
    </sheetView>
  </sheetViews>
  <sheetFormatPr baseColWidth="10" defaultColWidth="8.83203125" defaultRowHeight="15" x14ac:dyDescent="0.2"/>
  <cols>
    <col min="1" max="1" width="13.6640625" style="11" bestFit="1" customWidth="1"/>
    <col min="2" max="2" width="9.1640625"/>
    <col min="3" max="3" width="9" bestFit="1" customWidth="1"/>
    <col min="4" max="6" width="9.1640625"/>
    <col min="7" max="8" width="9.1640625" style="15" customWidth="1"/>
    <col min="9" max="13" width="9.1640625" style="13" customWidth="1"/>
    <col min="14" max="14" width="10.1640625" style="13" customWidth="1"/>
    <col min="15" max="15" width="10.5" style="16" bestFit="1" customWidth="1"/>
    <col min="16" max="16" width="10.5" style="16" customWidth="1"/>
    <col min="17" max="20" width="9.1640625" style="16"/>
    <col min="21" max="21" width="12" style="13" bestFit="1" customWidth="1"/>
    <col min="22" max="22" width="10" bestFit="1" customWidth="1"/>
  </cols>
  <sheetData>
    <row r="1" spans="1:24" x14ac:dyDescent="0.2">
      <c r="U1" s="26" t="s">
        <v>134</v>
      </c>
      <c r="V1" s="26" t="s">
        <v>135</v>
      </c>
      <c r="W1" s="14" t="s">
        <v>136</v>
      </c>
      <c r="X1" s="14" t="s">
        <v>137</v>
      </c>
    </row>
    <row r="2" spans="1:24" ht="17" x14ac:dyDescent="0.25">
      <c r="A2" s="19" t="s">
        <v>17</v>
      </c>
      <c r="B2" s="20">
        <f>+'CPT C9 &amp; Bearing Capacity'!Z6</f>
        <v>2.1335999999999999</v>
      </c>
      <c r="C2" s="17" t="s">
        <v>153</v>
      </c>
      <c r="D2" s="51">
        <f>+B3/B2</f>
        <v>1</v>
      </c>
      <c r="E2" s="56"/>
      <c r="F2" s="56" t="str">
        <f>+'CPT C9 &amp; Bearing Capacity'!I2</f>
        <v>Zm (m)</v>
      </c>
      <c r="G2" s="57" t="s">
        <v>139</v>
      </c>
      <c r="H2" s="56" t="s">
        <v>140</v>
      </c>
      <c r="I2" s="56" t="s">
        <v>154</v>
      </c>
      <c r="J2" s="56" t="s">
        <v>141</v>
      </c>
      <c r="K2" s="56" t="s">
        <v>142</v>
      </c>
      <c r="L2" s="56" t="s">
        <v>143</v>
      </c>
      <c r="M2" s="56" t="s">
        <v>155</v>
      </c>
      <c r="N2" s="56" t="s">
        <v>145</v>
      </c>
      <c r="O2" s="14" t="s">
        <v>146</v>
      </c>
      <c r="P2" s="14" t="s">
        <v>147</v>
      </c>
      <c r="Q2" s="14" t="s">
        <v>148</v>
      </c>
      <c r="R2" s="60" t="s">
        <v>63</v>
      </c>
      <c r="S2" s="14" t="s">
        <v>149</v>
      </c>
      <c r="T2" s="14" t="s">
        <v>150</v>
      </c>
      <c r="U2" s="14" t="s">
        <v>151</v>
      </c>
      <c r="V2" s="14" t="s">
        <v>152</v>
      </c>
      <c r="W2" s="58">
        <f>SUM(W$3:W$1048576)</f>
        <v>246.59838149478293</v>
      </c>
      <c r="X2" s="58">
        <f>SUM(X$3:X$1000)</f>
        <v>650.03937625774029</v>
      </c>
    </row>
    <row r="3" spans="1:24" x14ac:dyDescent="0.2">
      <c r="A3" s="19" t="s">
        <v>19</v>
      </c>
      <c r="B3" s="20">
        <f>+B2</f>
        <v>2.1335999999999999</v>
      </c>
      <c r="C3" s="18"/>
      <c r="D3" s="51">
        <f>+B6*B4</f>
        <v>7.7724000000000002</v>
      </c>
      <c r="E3" s="28"/>
      <c r="F3" s="28">
        <f>+'CPT C9 &amp; Bearing Capacity'!I3</f>
        <v>0.01</v>
      </c>
      <c r="G3" s="29">
        <f>'CPT C9 &amp; Bearing Capacity'!H3</f>
        <v>0.02</v>
      </c>
      <c r="H3" s="29">
        <f t="shared" ref="H3:H34" si="0">IF(F3&lt;$B$4,0,F3-$B$4)</f>
        <v>0</v>
      </c>
      <c r="I3" s="30">
        <f>+H3*2/$B$2</f>
        <v>0</v>
      </c>
      <c r="J3" s="31">
        <f>+$D$2*I3/SQRT($D$2^2+I3^2+1)</f>
        <v>0</v>
      </c>
      <c r="K3" s="31">
        <f>+($D$2^2+2*I3^2+1)/($D$2^2+I3^2)/(I3^2+1)</f>
        <v>2</v>
      </c>
      <c r="L3" s="31">
        <f>ASIN($D$2/SQRT($D$2^2+I3^2)/SQRT(1+I3^2))</f>
        <v>1.5707963267948966</v>
      </c>
      <c r="M3" s="32">
        <f>2/PI()*(J3*K3+L3)</f>
        <v>1</v>
      </c>
      <c r="N3" s="33">
        <f t="shared" ref="N3:N47" si="1">+$D$4*M3</f>
        <v>217.97104847862019</v>
      </c>
      <c r="O3" s="59">
        <f>+'CPT C9 &amp; Bearing Capacity'!N3</f>
        <v>824.00000000000011</v>
      </c>
      <c r="P3" s="59">
        <f>+'CPT C9 &amp; Bearing Capacity'!O3</f>
        <v>824.40000000000009</v>
      </c>
      <c r="Q3" s="35">
        <f>+'CPT C9 &amp; Bearing Capacity'!K3</f>
        <v>0.17</v>
      </c>
      <c r="R3" s="34">
        <f>+'CPT C9 &amp; Bearing Capacity'!L3</f>
        <v>0</v>
      </c>
      <c r="S3" s="59">
        <f>+'CPT C9 &amp; Bearing Capacity'!M3</f>
        <v>0.17</v>
      </c>
      <c r="T3" s="34">
        <f>100*SQRT(O3/(305*SQRT(100*S3)))</f>
        <v>80.947130090164691</v>
      </c>
      <c r="U3" s="33">
        <f>+O3*10^(1.09-0.0075*T3)</f>
        <v>2505.0923228676543</v>
      </c>
      <c r="V3" s="33">
        <f>5*(P3-Q3)</f>
        <v>4121.1500000000005</v>
      </c>
      <c r="W3" s="37">
        <f t="shared" ref="W3:W34" si="2">IF(F3&lt;$B$4,0,N3/U3*G3*1000)</f>
        <v>0</v>
      </c>
      <c r="X3" s="37">
        <f t="shared" ref="X3:X34" si="3">IF(F3&lt;$B$4,0,N3/V3*G3*1000)</f>
        <v>0</v>
      </c>
    </row>
    <row r="4" spans="1:24" x14ac:dyDescent="0.2">
      <c r="A4" s="19"/>
      <c r="B4" s="50">
        <f>+'CPT C9 &amp; Bearing Capacity'!Y6</f>
        <v>0.4572</v>
      </c>
      <c r="C4" s="17"/>
      <c r="D4" s="23">
        <f>+B5-D3</f>
        <v>217.97104847862019</v>
      </c>
      <c r="E4" s="28"/>
      <c r="F4" s="28">
        <f>+'CPT C9 &amp; Bearing Capacity'!I4</f>
        <v>0.03</v>
      </c>
      <c r="G4" s="29">
        <f>'CPT C9 &amp; Bearing Capacity'!H4</f>
        <v>0.02</v>
      </c>
      <c r="H4" s="29">
        <f t="shared" si="0"/>
        <v>0</v>
      </c>
      <c r="I4" s="30">
        <f t="shared" ref="I4:I67" si="4">+H4*2/$B$2</f>
        <v>0</v>
      </c>
      <c r="J4" s="31">
        <f t="shared" ref="J4:J67" si="5">+$D$2*I4/SQRT($D$2^2+I4^2+1)</f>
        <v>0</v>
      </c>
      <c r="K4" s="31">
        <f t="shared" ref="K4:K25" si="6">+($D$2^2+2*I4^2+1)/($D$2^2+I4^2)/(I4^2+1)</f>
        <v>2</v>
      </c>
      <c r="L4" s="31">
        <f t="shared" ref="L4:L25" si="7">ASIN($D$2/SQRT($D$2^2+I4^2)/SQRT(1+I4^2))</f>
        <v>1.5707963267948966</v>
      </c>
      <c r="M4" s="32">
        <f t="shared" ref="M4:M25" si="8">2/PI()*(J4*K4+L4)</f>
        <v>1</v>
      </c>
      <c r="N4" s="33">
        <f t="shared" si="1"/>
        <v>217.97104847862019</v>
      </c>
      <c r="O4" s="59">
        <f>+'CPT C9 &amp; Bearing Capacity'!N4</f>
        <v>1392.5</v>
      </c>
      <c r="P4" s="59">
        <f>+'CPT C9 &amp; Bearing Capacity'!O4</f>
        <v>1392.7</v>
      </c>
      <c r="Q4" s="35">
        <f>+'CPT C9 &amp; Bearing Capacity'!K4</f>
        <v>0.51</v>
      </c>
      <c r="R4" s="34">
        <f>+'CPT C9 &amp; Bearing Capacity'!L4</f>
        <v>0</v>
      </c>
      <c r="S4" s="35">
        <f>+'CPT C9 &amp; Bearing Capacity'!M4</f>
        <v>0.51</v>
      </c>
      <c r="T4" s="34">
        <f t="shared" ref="T4:T67" si="9">100*SQRT(O4/(305*SQRT(100*S4)))</f>
        <v>79.956750953126772</v>
      </c>
      <c r="U4" s="33">
        <f t="shared" ref="U4:U67" si="10">+O4*10^(1.09-0.0075*T4)</f>
        <v>4306.4516112273732</v>
      </c>
      <c r="V4" s="33">
        <f t="shared" ref="V4:V67" si="11">5*(P4-Q4)</f>
        <v>6960.9500000000007</v>
      </c>
      <c r="W4" s="37">
        <f t="shared" si="2"/>
        <v>0</v>
      </c>
      <c r="X4" s="37">
        <f t="shared" si="3"/>
        <v>0</v>
      </c>
    </row>
    <row r="5" spans="1:24" x14ac:dyDescent="0.2">
      <c r="A5" s="19"/>
      <c r="B5" s="49">
        <f>+'CPT C9 &amp; Bearing Capacity'!AB18/'Modulus based method (square)'!B2/'Modulus based method (square)'!B3</f>
        <v>225.74344847862019</v>
      </c>
      <c r="C5" s="13"/>
      <c r="D5" s="24"/>
      <c r="E5" s="28"/>
      <c r="F5" s="28">
        <f>+'CPT C9 &amp; Bearing Capacity'!I5</f>
        <v>0.05</v>
      </c>
      <c r="G5" s="29">
        <f>'CPT C9 &amp; Bearing Capacity'!H5</f>
        <v>1.9999999999999997E-2</v>
      </c>
      <c r="H5" s="29">
        <f t="shared" si="0"/>
        <v>0</v>
      </c>
      <c r="I5" s="30">
        <f t="shared" si="4"/>
        <v>0</v>
      </c>
      <c r="J5" s="31">
        <f t="shared" si="5"/>
        <v>0</v>
      </c>
      <c r="K5" s="31">
        <f t="shared" si="6"/>
        <v>2</v>
      </c>
      <c r="L5" s="31">
        <f t="shared" si="7"/>
        <v>1.5707963267948966</v>
      </c>
      <c r="M5" s="32">
        <f t="shared" si="8"/>
        <v>1</v>
      </c>
      <c r="N5" s="33">
        <f t="shared" si="1"/>
        <v>217.97104847862019</v>
      </c>
      <c r="O5" s="59">
        <f>+'CPT C9 &amp; Bearing Capacity'!N5</f>
        <v>2046.0000000000002</v>
      </c>
      <c r="P5" s="59">
        <f>+'CPT C9 &amp; Bearing Capacity'!O5</f>
        <v>2046</v>
      </c>
      <c r="Q5" s="35">
        <f>+'CPT C9 &amp; Bearing Capacity'!K5</f>
        <v>0.85000000000000009</v>
      </c>
      <c r="R5" s="34">
        <f>+'CPT C9 &amp; Bearing Capacity'!L5</f>
        <v>0</v>
      </c>
      <c r="S5" s="35">
        <f>+'CPT C9 &amp; Bearing Capacity'!M5</f>
        <v>0.85000000000000009</v>
      </c>
      <c r="T5" s="34">
        <f t="shared" si="9"/>
        <v>85.299829598062686</v>
      </c>
      <c r="U5" s="33">
        <f t="shared" si="10"/>
        <v>5769.7488250608803</v>
      </c>
      <c r="V5" s="33">
        <f t="shared" si="11"/>
        <v>10225.75</v>
      </c>
      <c r="W5" s="37">
        <f t="shared" si="2"/>
        <v>0</v>
      </c>
      <c r="X5" s="37">
        <f t="shared" si="3"/>
        <v>0</v>
      </c>
    </row>
    <row r="6" spans="1:24" x14ac:dyDescent="0.2">
      <c r="A6" s="21"/>
      <c r="B6" s="16">
        <f>+'CPT C9 &amp; Bearing Capacity'!Y8</f>
        <v>17</v>
      </c>
      <c r="C6" s="18"/>
      <c r="D6" s="22"/>
      <c r="E6" s="28"/>
      <c r="F6" s="28">
        <f>+'CPT C9 &amp; Bearing Capacity'!I6</f>
        <v>7.0000000000000007E-2</v>
      </c>
      <c r="G6" s="29">
        <f>'CPT C9 &amp; Bearing Capacity'!H6</f>
        <v>2.0000000000000004E-2</v>
      </c>
      <c r="H6" s="29">
        <f t="shared" si="0"/>
        <v>0</v>
      </c>
      <c r="I6" s="30">
        <f t="shared" si="4"/>
        <v>0</v>
      </c>
      <c r="J6" s="31">
        <f t="shared" si="5"/>
        <v>0</v>
      </c>
      <c r="K6" s="31">
        <f t="shared" si="6"/>
        <v>2</v>
      </c>
      <c r="L6" s="31">
        <f t="shared" si="7"/>
        <v>1.5707963267948966</v>
      </c>
      <c r="M6" s="32">
        <f t="shared" si="8"/>
        <v>1</v>
      </c>
      <c r="N6" s="33">
        <f t="shared" si="1"/>
        <v>217.97104847862019</v>
      </c>
      <c r="O6" s="61">
        <f>+'CPT C9 &amp; Bearing Capacity'!N6</f>
        <v>2965</v>
      </c>
      <c r="P6" s="59">
        <f>+'CPT C9 &amp; Bearing Capacity'!O6</f>
        <v>2966</v>
      </c>
      <c r="Q6" s="30">
        <f>+'CPT C9 &amp; Bearing Capacity'!K6</f>
        <v>1.1900000000000002</v>
      </c>
      <c r="R6" s="28">
        <f>+'CPT C9 &amp; Bearing Capacity'!L6</f>
        <v>0</v>
      </c>
      <c r="S6" s="30">
        <f>+'CPT C9 &amp; Bearing Capacity'!M6</f>
        <v>1.1900000000000002</v>
      </c>
      <c r="T6" s="28">
        <f t="shared" si="9"/>
        <v>94.400803061474519</v>
      </c>
      <c r="U6" s="33">
        <f t="shared" si="10"/>
        <v>7145.2705020395952</v>
      </c>
      <c r="V6" s="33">
        <f t="shared" si="11"/>
        <v>14824.05</v>
      </c>
      <c r="W6" s="37">
        <f t="shared" si="2"/>
        <v>0</v>
      </c>
      <c r="X6" s="37">
        <f t="shared" si="3"/>
        <v>0</v>
      </c>
    </row>
    <row r="7" spans="1:24" x14ac:dyDescent="0.2">
      <c r="A7" s="16"/>
      <c r="B7" s="16">
        <f>+'CPT C9 &amp; Bearing Capacity'!AA8</f>
        <v>4.5720000000000001</v>
      </c>
      <c r="C7" s="18"/>
      <c r="D7" s="25"/>
      <c r="E7" s="28"/>
      <c r="F7" s="28">
        <f>+'CPT C9 &amp; Bearing Capacity'!I7</f>
        <v>0.09</v>
      </c>
      <c r="G7" s="29">
        <f>'CPT C9 &amp; Bearing Capacity'!H7</f>
        <v>2.0000000000000004E-2</v>
      </c>
      <c r="H7" s="29">
        <f t="shared" si="0"/>
        <v>0</v>
      </c>
      <c r="I7" s="30">
        <f t="shared" si="4"/>
        <v>0</v>
      </c>
      <c r="J7" s="31">
        <f t="shared" si="5"/>
        <v>0</v>
      </c>
      <c r="K7" s="31">
        <f t="shared" si="6"/>
        <v>2</v>
      </c>
      <c r="L7" s="31">
        <f t="shared" si="7"/>
        <v>1.5707963267948966</v>
      </c>
      <c r="M7" s="32">
        <f t="shared" si="8"/>
        <v>1</v>
      </c>
      <c r="N7" s="33">
        <f t="shared" si="1"/>
        <v>217.97104847862019</v>
      </c>
      <c r="O7" s="59">
        <f>+'CPT C9 &amp; Bearing Capacity'!N7</f>
        <v>3543</v>
      </c>
      <c r="P7" s="59">
        <f>+'CPT C9 &amp; Bearing Capacity'!O7</f>
        <v>3545.6</v>
      </c>
      <c r="Q7" s="35">
        <f>+'CPT C9 &amp; Bearing Capacity'!K7</f>
        <v>1.53</v>
      </c>
      <c r="R7" s="34">
        <f>+'CPT C9 &amp; Bearing Capacity'!L7</f>
        <v>0</v>
      </c>
      <c r="S7" s="35">
        <f>+'CPT C9 &amp; Bearing Capacity'!M7</f>
        <v>1.53</v>
      </c>
      <c r="T7" s="34">
        <f t="shared" si="9"/>
        <v>96.908706940682364</v>
      </c>
      <c r="U7" s="33">
        <f>+O7*10^(1.09-0.0075*T7)</f>
        <v>8176.2817818117283</v>
      </c>
      <c r="V7" s="33">
        <f t="shared" si="11"/>
        <v>17720.349999999999</v>
      </c>
      <c r="W7" s="37">
        <f t="shared" si="2"/>
        <v>0</v>
      </c>
      <c r="X7" s="37">
        <f t="shared" si="3"/>
        <v>0</v>
      </c>
    </row>
    <row r="8" spans="1:24" x14ac:dyDescent="0.2">
      <c r="A8" s="1"/>
      <c r="B8" s="5"/>
      <c r="D8" s="12"/>
      <c r="E8" s="28"/>
      <c r="F8" s="28">
        <f>+'CPT C9 &amp; Bearing Capacity'!I8</f>
        <v>0.11</v>
      </c>
      <c r="G8" s="29">
        <f>'CPT C9 &amp; Bearing Capacity'!H8</f>
        <v>1.999999999999999E-2</v>
      </c>
      <c r="H8" s="29">
        <f t="shared" si="0"/>
        <v>0</v>
      </c>
      <c r="I8" s="30">
        <f t="shared" si="4"/>
        <v>0</v>
      </c>
      <c r="J8" s="31">
        <f t="shared" si="5"/>
        <v>0</v>
      </c>
      <c r="K8" s="31">
        <f t="shared" si="6"/>
        <v>2</v>
      </c>
      <c r="L8" s="31">
        <f t="shared" si="7"/>
        <v>1.5707963267948966</v>
      </c>
      <c r="M8" s="32">
        <f t="shared" si="8"/>
        <v>1</v>
      </c>
      <c r="N8" s="33">
        <f t="shared" si="1"/>
        <v>217.97104847862019</v>
      </c>
      <c r="O8" s="59">
        <f>+'CPT C9 &amp; Bearing Capacity'!N8</f>
        <v>3438.5000000000005</v>
      </c>
      <c r="P8" s="59">
        <f>+'CPT C9 &amp; Bearing Capacity'!O8</f>
        <v>3441.1</v>
      </c>
      <c r="Q8" s="35">
        <f>+'CPT C9 &amp; Bearing Capacity'!K8</f>
        <v>1.87</v>
      </c>
      <c r="R8" s="34">
        <f>+'CPT C9 &amp; Bearing Capacity'!L8</f>
        <v>0</v>
      </c>
      <c r="S8" s="35">
        <f>+'CPT C9 &amp; Bearing Capacity'!M8</f>
        <v>1.87</v>
      </c>
      <c r="T8" s="34">
        <f>100*SQRT(O8/(305*SQRT(100*S8)))</f>
        <v>90.797563164403797</v>
      </c>
      <c r="U8" s="33">
        <f t="shared" si="10"/>
        <v>8818.3494513585574</v>
      </c>
      <c r="V8" s="33">
        <f t="shared" si="11"/>
        <v>17196.150000000001</v>
      </c>
      <c r="W8" s="37">
        <f t="shared" si="2"/>
        <v>0</v>
      </c>
      <c r="X8" s="37">
        <f t="shared" si="3"/>
        <v>0</v>
      </c>
    </row>
    <row r="9" spans="1:24" x14ac:dyDescent="0.2">
      <c r="E9" s="28"/>
      <c r="F9" s="28">
        <f>+'CPT C9 &amp; Bearing Capacity'!I9</f>
        <v>0.13</v>
      </c>
      <c r="G9" s="29">
        <f>'CPT C9 &amp; Bearing Capacity'!H9</f>
        <v>2.0000000000000018E-2</v>
      </c>
      <c r="H9" s="29">
        <f t="shared" si="0"/>
        <v>0</v>
      </c>
      <c r="I9" s="30">
        <f t="shared" si="4"/>
        <v>0</v>
      </c>
      <c r="J9" s="31">
        <f t="shared" si="5"/>
        <v>0</v>
      </c>
      <c r="K9" s="31">
        <f t="shared" si="6"/>
        <v>2</v>
      </c>
      <c r="L9" s="31">
        <f t="shared" si="7"/>
        <v>1.5707963267948966</v>
      </c>
      <c r="M9" s="32">
        <f t="shared" si="8"/>
        <v>1</v>
      </c>
      <c r="N9" s="33">
        <f t="shared" si="1"/>
        <v>217.97104847862019</v>
      </c>
      <c r="O9" s="59">
        <f>+'CPT C9 &amp; Bearing Capacity'!N9</f>
        <v>3268</v>
      </c>
      <c r="P9" s="59">
        <f>+'CPT C9 &amp; Bearing Capacity'!O9</f>
        <v>3270</v>
      </c>
      <c r="Q9" s="35">
        <f>+'CPT C9 &amp; Bearing Capacity'!K9</f>
        <v>2.21</v>
      </c>
      <c r="R9" s="34">
        <f>+'CPT C9 &amp; Bearing Capacity'!L9</f>
        <v>0</v>
      </c>
      <c r="S9" s="35">
        <f>+'CPT C9 &amp; Bearing Capacity'!M9</f>
        <v>2.21</v>
      </c>
      <c r="T9" s="34">
        <f t="shared" si="9"/>
        <v>84.89713526573027</v>
      </c>
      <c r="U9" s="33">
        <f t="shared" si="10"/>
        <v>9280.1187458522581</v>
      </c>
      <c r="V9" s="33">
        <f t="shared" si="11"/>
        <v>16338.95</v>
      </c>
      <c r="W9" s="37">
        <f t="shared" si="2"/>
        <v>0</v>
      </c>
      <c r="X9" s="37">
        <f t="shared" si="3"/>
        <v>0</v>
      </c>
    </row>
    <row r="10" spans="1:24" x14ac:dyDescent="0.2">
      <c r="E10" s="28"/>
      <c r="F10" s="28">
        <f>+'CPT C9 &amp; Bearing Capacity'!I10</f>
        <v>0.15000000000000002</v>
      </c>
      <c r="G10" s="29">
        <f>'CPT C9 &amp; Bearing Capacity'!H10</f>
        <v>1.999999999999999E-2</v>
      </c>
      <c r="H10" s="29">
        <f t="shared" si="0"/>
        <v>0</v>
      </c>
      <c r="I10" s="30">
        <f t="shared" si="4"/>
        <v>0</v>
      </c>
      <c r="J10" s="31">
        <f t="shared" si="5"/>
        <v>0</v>
      </c>
      <c r="K10" s="31">
        <f t="shared" si="6"/>
        <v>2</v>
      </c>
      <c r="L10" s="31">
        <f t="shared" si="7"/>
        <v>1.5707963267948966</v>
      </c>
      <c r="M10" s="32">
        <f t="shared" si="8"/>
        <v>1</v>
      </c>
      <c r="N10" s="33">
        <f t="shared" si="1"/>
        <v>217.97104847862019</v>
      </c>
      <c r="O10" s="59">
        <f>+'CPT C9 &amp; Bearing Capacity'!N10</f>
        <v>3012.5</v>
      </c>
      <c r="P10" s="59">
        <f>+'CPT C9 &amp; Bearing Capacity'!O10</f>
        <v>3014.7</v>
      </c>
      <c r="Q10" s="35">
        <f>+'CPT C9 &amp; Bearing Capacity'!K10</f>
        <v>2.5500000000000003</v>
      </c>
      <c r="R10" s="34">
        <f>+'CPT C9 &amp; Bearing Capacity'!L10</f>
        <v>0</v>
      </c>
      <c r="S10" s="35">
        <f>+'CPT C9 &amp; Bearing Capacity'!M10</f>
        <v>2.5500000000000003</v>
      </c>
      <c r="T10" s="34">
        <f t="shared" si="9"/>
        <v>78.646348427399829</v>
      </c>
      <c r="U10" s="33">
        <f t="shared" si="10"/>
        <v>9529.7046813982779</v>
      </c>
      <c r="V10" s="33">
        <f t="shared" si="11"/>
        <v>15060.749999999998</v>
      </c>
      <c r="W10" s="37">
        <f t="shared" si="2"/>
        <v>0</v>
      </c>
      <c r="X10" s="37">
        <f t="shared" si="3"/>
        <v>0</v>
      </c>
    </row>
    <row r="11" spans="1:24" x14ac:dyDescent="0.2">
      <c r="E11" s="28"/>
      <c r="F11" s="28">
        <f>+'CPT C9 &amp; Bearing Capacity'!I11</f>
        <v>0.16999999999999998</v>
      </c>
      <c r="G11" s="29">
        <f>'CPT C9 &amp; Bearing Capacity'!H11</f>
        <v>1.999999999999999E-2</v>
      </c>
      <c r="H11" s="29">
        <f t="shared" si="0"/>
        <v>0</v>
      </c>
      <c r="I11" s="30">
        <f t="shared" si="4"/>
        <v>0</v>
      </c>
      <c r="J11" s="31">
        <f t="shared" si="5"/>
        <v>0</v>
      </c>
      <c r="K11" s="31">
        <f t="shared" si="6"/>
        <v>2</v>
      </c>
      <c r="L11" s="31">
        <f t="shared" si="7"/>
        <v>1.5707963267948966</v>
      </c>
      <c r="M11" s="32">
        <f t="shared" si="8"/>
        <v>1</v>
      </c>
      <c r="N11" s="33">
        <f t="shared" si="1"/>
        <v>217.97104847862019</v>
      </c>
      <c r="O11" s="59">
        <f>+'CPT C9 &amp; Bearing Capacity'!N11</f>
        <v>2662</v>
      </c>
      <c r="P11" s="59">
        <f>+'CPT C9 &amp; Bearing Capacity'!O11</f>
        <v>2664</v>
      </c>
      <c r="Q11" s="35">
        <f>+'CPT C9 &amp; Bearing Capacity'!K11</f>
        <v>2.8899999999999997</v>
      </c>
      <c r="R11" s="34">
        <f>+'CPT C9 &amp; Bearing Capacity'!L11</f>
        <v>0</v>
      </c>
      <c r="S11" s="35">
        <f>+'CPT C9 &amp; Bearing Capacity'!M11</f>
        <v>2.8899999999999997</v>
      </c>
      <c r="T11" s="34">
        <f t="shared" si="9"/>
        <v>71.652219096455624</v>
      </c>
      <c r="U11" s="33">
        <f t="shared" si="10"/>
        <v>9502.0302333775817</v>
      </c>
      <c r="V11" s="33">
        <f t="shared" si="11"/>
        <v>13305.550000000001</v>
      </c>
      <c r="W11" s="37">
        <f t="shared" si="2"/>
        <v>0</v>
      </c>
      <c r="X11" s="37">
        <f t="shared" si="3"/>
        <v>0</v>
      </c>
    </row>
    <row r="12" spans="1:24" x14ac:dyDescent="0.2">
      <c r="E12" s="28"/>
      <c r="F12" s="28">
        <f>+'CPT C9 &amp; Bearing Capacity'!I12</f>
        <v>0.19</v>
      </c>
      <c r="G12" s="29">
        <f>'CPT C9 &amp; Bearing Capacity'!H12</f>
        <v>2.0000000000000018E-2</v>
      </c>
      <c r="H12" s="29">
        <f t="shared" si="0"/>
        <v>0</v>
      </c>
      <c r="I12" s="30">
        <f t="shared" si="4"/>
        <v>0</v>
      </c>
      <c r="J12" s="31">
        <f t="shared" si="5"/>
        <v>0</v>
      </c>
      <c r="K12" s="31">
        <f t="shared" si="6"/>
        <v>2</v>
      </c>
      <c r="L12" s="31">
        <f t="shared" si="7"/>
        <v>1.5707963267948966</v>
      </c>
      <c r="M12" s="32">
        <f t="shared" si="8"/>
        <v>1</v>
      </c>
      <c r="N12" s="33">
        <f t="shared" si="1"/>
        <v>217.97104847862019</v>
      </c>
      <c r="O12" s="59">
        <f>+'CPT C9 &amp; Bearing Capacity'!N12</f>
        <v>2283</v>
      </c>
      <c r="P12" s="59">
        <f>+'CPT C9 &amp; Bearing Capacity'!O12</f>
        <v>2284</v>
      </c>
      <c r="Q12" s="35">
        <f>+'CPT C9 &amp; Bearing Capacity'!K12</f>
        <v>3.23</v>
      </c>
      <c r="R12" s="34">
        <f>+'CPT C9 &amp; Bearing Capacity'!L12</f>
        <v>0</v>
      </c>
      <c r="S12" s="35">
        <f>+'CPT C9 &amp; Bearing Capacity'!M12</f>
        <v>3.23</v>
      </c>
      <c r="T12" s="34">
        <f t="shared" si="9"/>
        <v>64.536053726819702</v>
      </c>
      <c r="U12" s="33">
        <f t="shared" si="10"/>
        <v>9214.7914047014092</v>
      </c>
      <c r="V12" s="33">
        <f t="shared" si="11"/>
        <v>11403.85</v>
      </c>
      <c r="W12" s="37">
        <f t="shared" si="2"/>
        <v>0</v>
      </c>
      <c r="X12" s="37">
        <f t="shared" si="3"/>
        <v>0</v>
      </c>
    </row>
    <row r="13" spans="1:24" x14ac:dyDescent="0.2">
      <c r="E13" s="28"/>
      <c r="F13" s="28">
        <f>+'CPT C9 &amp; Bearing Capacity'!I13</f>
        <v>0.21000000000000002</v>
      </c>
      <c r="G13" s="29">
        <f>'CPT C9 &amp; Bearing Capacity'!H13</f>
        <v>1.999999999999999E-2</v>
      </c>
      <c r="H13" s="29">
        <f t="shared" si="0"/>
        <v>0</v>
      </c>
      <c r="I13" s="30">
        <f t="shared" si="4"/>
        <v>0</v>
      </c>
      <c r="J13" s="31">
        <f t="shared" si="5"/>
        <v>0</v>
      </c>
      <c r="K13" s="31">
        <f t="shared" si="6"/>
        <v>2</v>
      </c>
      <c r="L13" s="31">
        <f t="shared" si="7"/>
        <v>1.5707963267948966</v>
      </c>
      <c r="M13" s="32">
        <f t="shared" si="8"/>
        <v>1</v>
      </c>
      <c r="N13" s="33">
        <f t="shared" si="1"/>
        <v>217.97104847862019</v>
      </c>
      <c r="O13" s="59">
        <f>+'CPT C9 &amp; Bearing Capacity'!N13</f>
        <v>2017.5</v>
      </c>
      <c r="P13" s="59">
        <f>+'CPT C9 &amp; Bearing Capacity'!O13</f>
        <v>2017.5</v>
      </c>
      <c r="Q13" s="35">
        <f>+'CPT C9 &amp; Bearing Capacity'!K13</f>
        <v>3.5700000000000003</v>
      </c>
      <c r="R13" s="34">
        <f>+'CPT C9 &amp; Bearing Capacity'!L13</f>
        <v>0</v>
      </c>
      <c r="S13" s="35">
        <f>+'CPT C9 &amp; Bearing Capacity'!M13</f>
        <v>3.5700000000000003</v>
      </c>
      <c r="T13" s="34">
        <f t="shared" si="9"/>
        <v>59.16839625574282</v>
      </c>
      <c r="U13" s="33">
        <f t="shared" si="10"/>
        <v>8934.0951086027599</v>
      </c>
      <c r="V13" s="33">
        <f t="shared" si="11"/>
        <v>10069.65</v>
      </c>
      <c r="W13" s="37">
        <f t="shared" si="2"/>
        <v>0</v>
      </c>
      <c r="X13" s="37">
        <f t="shared" si="3"/>
        <v>0</v>
      </c>
    </row>
    <row r="14" spans="1:24" x14ac:dyDescent="0.2">
      <c r="E14" s="28"/>
      <c r="F14" s="28">
        <f>+'CPT C9 &amp; Bearing Capacity'!I14</f>
        <v>0.22999999999999998</v>
      </c>
      <c r="G14" s="29">
        <f>'CPT C9 &amp; Bearing Capacity'!H14</f>
        <v>1.999999999999999E-2</v>
      </c>
      <c r="H14" s="29">
        <f t="shared" si="0"/>
        <v>0</v>
      </c>
      <c r="I14" s="30">
        <f t="shared" si="4"/>
        <v>0</v>
      </c>
      <c r="J14" s="31">
        <f t="shared" si="5"/>
        <v>0</v>
      </c>
      <c r="K14" s="31">
        <f t="shared" si="6"/>
        <v>2</v>
      </c>
      <c r="L14" s="31">
        <f t="shared" si="7"/>
        <v>1.5707963267948966</v>
      </c>
      <c r="M14" s="32">
        <f t="shared" si="8"/>
        <v>1</v>
      </c>
      <c r="N14" s="33">
        <f t="shared" si="1"/>
        <v>217.97104847862019</v>
      </c>
      <c r="O14" s="59">
        <f>+'CPT C9 &amp; Bearing Capacity'!N14</f>
        <v>1904</v>
      </c>
      <c r="P14" s="59">
        <f>+'CPT C9 &amp; Bearing Capacity'!O14</f>
        <v>1903.8</v>
      </c>
      <c r="Q14" s="35">
        <f>+'CPT C9 &amp; Bearing Capacity'!K14</f>
        <v>3.9099999999999997</v>
      </c>
      <c r="R14" s="34">
        <f>+'CPT C9 &amp; Bearing Capacity'!L14</f>
        <v>0</v>
      </c>
      <c r="S14" s="35">
        <f>+'CPT C9 &amp; Bearing Capacity'!M14</f>
        <v>3.9099999999999997</v>
      </c>
      <c r="T14" s="34">
        <f t="shared" si="9"/>
        <v>56.187455225989247</v>
      </c>
      <c r="U14" s="33">
        <f t="shared" si="10"/>
        <v>8876.8939162384704</v>
      </c>
      <c r="V14" s="33">
        <f t="shared" si="11"/>
        <v>9499.4499999999989</v>
      </c>
      <c r="W14" s="37">
        <f t="shared" si="2"/>
        <v>0</v>
      </c>
      <c r="X14" s="37">
        <f t="shared" si="3"/>
        <v>0</v>
      </c>
    </row>
    <row r="15" spans="1:24" x14ac:dyDescent="0.2">
      <c r="E15" s="28"/>
      <c r="F15" s="28">
        <f>+'CPT C9 &amp; Bearing Capacity'!I15</f>
        <v>0.25</v>
      </c>
      <c r="G15" s="29">
        <f>'CPT C9 &amp; Bearing Capacity'!H15</f>
        <v>2.0000000000000018E-2</v>
      </c>
      <c r="H15" s="29">
        <f t="shared" si="0"/>
        <v>0</v>
      </c>
      <c r="I15" s="30">
        <f t="shared" si="4"/>
        <v>0</v>
      </c>
      <c r="J15" s="31">
        <f t="shared" si="5"/>
        <v>0</v>
      </c>
      <c r="K15" s="31">
        <f t="shared" si="6"/>
        <v>2</v>
      </c>
      <c r="L15" s="31">
        <f t="shared" si="7"/>
        <v>1.5707963267948966</v>
      </c>
      <c r="M15" s="32">
        <f t="shared" si="8"/>
        <v>1</v>
      </c>
      <c r="N15" s="33">
        <f t="shared" si="1"/>
        <v>217.97104847862019</v>
      </c>
      <c r="O15" s="59">
        <f>+'CPT C9 &amp; Bearing Capacity'!N15</f>
        <v>1800</v>
      </c>
      <c r="P15" s="59">
        <f>+'CPT C9 &amp; Bearing Capacity'!O15</f>
        <v>1800</v>
      </c>
      <c r="Q15" s="35">
        <f>+'CPT C9 &amp; Bearing Capacity'!K15</f>
        <v>4.25</v>
      </c>
      <c r="R15" s="34">
        <f>+'CPT C9 &amp; Bearing Capacity'!L15</f>
        <v>0</v>
      </c>
      <c r="S15" s="35">
        <f>+'CPT C9 &amp; Bearing Capacity'!M15</f>
        <v>4.25</v>
      </c>
      <c r="T15" s="34">
        <f t="shared" si="9"/>
        <v>53.504350983815698</v>
      </c>
      <c r="U15" s="33">
        <f t="shared" si="10"/>
        <v>8790.0201922013621</v>
      </c>
      <c r="V15" s="33">
        <f t="shared" si="11"/>
        <v>8978.75</v>
      </c>
      <c r="W15" s="37">
        <f t="shared" si="2"/>
        <v>0</v>
      </c>
      <c r="X15" s="37">
        <f t="shared" si="3"/>
        <v>0</v>
      </c>
    </row>
    <row r="16" spans="1:24" x14ac:dyDescent="0.2">
      <c r="E16" s="28"/>
      <c r="F16" s="28">
        <f>+'CPT C9 &amp; Bearing Capacity'!I16</f>
        <v>0.27</v>
      </c>
      <c r="G16" s="29">
        <f>'CPT C9 &amp; Bearing Capacity'!H16</f>
        <v>2.0000000000000018E-2</v>
      </c>
      <c r="H16" s="29">
        <f t="shared" si="0"/>
        <v>0</v>
      </c>
      <c r="I16" s="30">
        <f t="shared" si="4"/>
        <v>0</v>
      </c>
      <c r="J16" s="31">
        <f t="shared" si="5"/>
        <v>0</v>
      </c>
      <c r="K16" s="31">
        <f t="shared" si="6"/>
        <v>2</v>
      </c>
      <c r="L16" s="31">
        <f t="shared" si="7"/>
        <v>1.5707963267948966</v>
      </c>
      <c r="M16" s="32">
        <f t="shared" si="8"/>
        <v>1</v>
      </c>
      <c r="N16" s="33">
        <f t="shared" si="1"/>
        <v>217.97104847862019</v>
      </c>
      <c r="O16" s="59">
        <f>+'CPT C9 &amp; Bearing Capacity'!N16</f>
        <v>1724</v>
      </c>
      <c r="P16" s="59">
        <f>+'CPT C9 &amp; Bearing Capacity'!O16</f>
        <v>1723.8</v>
      </c>
      <c r="Q16" s="35">
        <f>+'CPT C9 &amp; Bearing Capacity'!K16</f>
        <v>4.59</v>
      </c>
      <c r="R16" s="34">
        <f>+'CPT C9 &amp; Bearing Capacity'!L16</f>
        <v>0</v>
      </c>
      <c r="S16" s="35">
        <f>+'CPT C9 &amp; Bearing Capacity'!M16</f>
        <v>4.59</v>
      </c>
      <c r="T16" s="34">
        <f t="shared" si="9"/>
        <v>51.364792697074421</v>
      </c>
      <c r="U16" s="33">
        <f t="shared" si="10"/>
        <v>8735.7725160792525</v>
      </c>
      <c r="V16" s="33">
        <f t="shared" si="11"/>
        <v>8596.0499999999993</v>
      </c>
      <c r="W16" s="37">
        <f t="shared" si="2"/>
        <v>0</v>
      </c>
      <c r="X16" s="37">
        <f t="shared" si="3"/>
        <v>0</v>
      </c>
    </row>
    <row r="17" spans="5:24" x14ac:dyDescent="0.2">
      <c r="E17" s="28"/>
      <c r="F17" s="28">
        <f>+'CPT C9 &amp; Bearing Capacity'!I17</f>
        <v>0.29000000000000004</v>
      </c>
      <c r="G17" s="29">
        <f>'CPT C9 &amp; Bearing Capacity'!H17</f>
        <v>1.9999999999999962E-2</v>
      </c>
      <c r="H17" s="29">
        <f t="shared" si="0"/>
        <v>0</v>
      </c>
      <c r="I17" s="30">
        <f t="shared" si="4"/>
        <v>0</v>
      </c>
      <c r="J17" s="31">
        <f t="shared" si="5"/>
        <v>0</v>
      </c>
      <c r="K17" s="31">
        <f t="shared" si="6"/>
        <v>2</v>
      </c>
      <c r="L17" s="31">
        <f t="shared" si="7"/>
        <v>1.5707963267948966</v>
      </c>
      <c r="M17" s="32">
        <f t="shared" si="8"/>
        <v>1</v>
      </c>
      <c r="N17" s="33">
        <f t="shared" si="1"/>
        <v>217.97104847862019</v>
      </c>
      <c r="O17" s="59">
        <f>+'CPT C9 &amp; Bearing Capacity'!N17</f>
        <v>1591.5</v>
      </c>
      <c r="P17" s="59">
        <f>+'CPT C9 &amp; Bearing Capacity'!O17</f>
        <v>1590.6999999999998</v>
      </c>
      <c r="Q17" s="35">
        <f>+'CPT C9 &amp; Bearing Capacity'!K17</f>
        <v>4.9300000000000006</v>
      </c>
      <c r="R17" s="34">
        <f>+'CPT C9 &amp; Bearing Capacity'!L17</f>
        <v>0</v>
      </c>
      <c r="S17" s="35">
        <f>+'CPT C9 &amp; Bearing Capacity'!M17</f>
        <v>4.9300000000000006</v>
      </c>
      <c r="T17" s="34">
        <f t="shared" si="9"/>
        <v>48.477662630658003</v>
      </c>
      <c r="U17" s="33">
        <f t="shared" si="10"/>
        <v>8476.6484712117526</v>
      </c>
      <c r="V17" s="33">
        <f t="shared" si="11"/>
        <v>7928.8499999999985</v>
      </c>
      <c r="W17" s="37">
        <f t="shared" si="2"/>
        <v>0</v>
      </c>
      <c r="X17" s="37">
        <f t="shared" si="3"/>
        <v>0</v>
      </c>
    </row>
    <row r="18" spans="5:24" x14ac:dyDescent="0.2">
      <c r="E18" s="28"/>
      <c r="F18" s="28">
        <f>+'CPT C9 &amp; Bearing Capacity'!I18</f>
        <v>0.31</v>
      </c>
      <c r="G18" s="29">
        <f>'CPT C9 &amp; Bearing Capacity'!H18</f>
        <v>2.0000000000000018E-2</v>
      </c>
      <c r="H18" s="29">
        <f t="shared" si="0"/>
        <v>0</v>
      </c>
      <c r="I18" s="30">
        <f t="shared" si="4"/>
        <v>0</v>
      </c>
      <c r="J18" s="31">
        <f t="shared" si="5"/>
        <v>0</v>
      </c>
      <c r="K18" s="31">
        <f t="shared" si="6"/>
        <v>2</v>
      </c>
      <c r="L18" s="31">
        <f t="shared" si="7"/>
        <v>1.5707963267948966</v>
      </c>
      <c r="M18" s="32">
        <f t="shared" si="8"/>
        <v>1</v>
      </c>
      <c r="N18" s="33">
        <f t="shared" si="1"/>
        <v>217.97104847862019</v>
      </c>
      <c r="O18" s="59">
        <f>+'CPT C9 &amp; Bearing Capacity'!N18</f>
        <v>1468.5000000000002</v>
      </c>
      <c r="P18" s="59">
        <f>+'CPT C9 &amp; Bearing Capacity'!O18</f>
        <v>1467.5</v>
      </c>
      <c r="Q18" s="35">
        <f>+'CPT C9 &amp; Bearing Capacity'!K18</f>
        <v>5.27</v>
      </c>
      <c r="R18" s="34">
        <f>+'CPT C9 &amp; Bearing Capacity'!L18</f>
        <v>0</v>
      </c>
      <c r="S18" s="35">
        <f>+'CPT C9 &amp; Bearing Capacity'!M18</f>
        <v>5.27</v>
      </c>
      <c r="T18" s="34">
        <f t="shared" si="9"/>
        <v>45.796722886718264</v>
      </c>
      <c r="U18" s="33">
        <f t="shared" si="10"/>
        <v>8192.1619494197566</v>
      </c>
      <c r="V18" s="33">
        <f t="shared" si="11"/>
        <v>7311.15</v>
      </c>
      <c r="W18" s="37">
        <f t="shared" si="2"/>
        <v>0</v>
      </c>
      <c r="X18" s="37">
        <f t="shared" si="3"/>
        <v>0</v>
      </c>
    </row>
    <row r="19" spans="5:24" x14ac:dyDescent="0.2">
      <c r="E19" s="28"/>
      <c r="F19" s="28">
        <f>+'CPT C9 &amp; Bearing Capacity'!I19</f>
        <v>0.33</v>
      </c>
      <c r="G19" s="29">
        <f>'CPT C9 &amp; Bearing Capacity'!H19</f>
        <v>2.0000000000000018E-2</v>
      </c>
      <c r="H19" s="29">
        <f t="shared" si="0"/>
        <v>0</v>
      </c>
      <c r="I19" s="30">
        <f t="shared" si="4"/>
        <v>0</v>
      </c>
      <c r="J19" s="31">
        <f t="shared" si="5"/>
        <v>0</v>
      </c>
      <c r="K19" s="31">
        <f t="shared" si="6"/>
        <v>2</v>
      </c>
      <c r="L19" s="31">
        <f t="shared" si="7"/>
        <v>1.5707963267948966</v>
      </c>
      <c r="M19" s="32">
        <f t="shared" si="8"/>
        <v>1</v>
      </c>
      <c r="N19" s="33">
        <f t="shared" si="1"/>
        <v>217.97104847862019</v>
      </c>
      <c r="O19" s="59">
        <f>+'CPT C9 &amp; Bearing Capacity'!N19</f>
        <v>1402.0000000000002</v>
      </c>
      <c r="P19" s="59">
        <f>+'CPT C9 &amp; Bearing Capacity'!O19</f>
        <v>1401.2</v>
      </c>
      <c r="Q19" s="35">
        <f>+'CPT C9 &amp; Bearing Capacity'!K19</f>
        <v>5.61</v>
      </c>
      <c r="R19" s="34">
        <f>+'CPT C9 &amp; Bearing Capacity'!L19</f>
        <v>0</v>
      </c>
      <c r="S19" s="35">
        <f>+'CPT C9 &amp; Bearing Capacity'!M19</f>
        <v>5.61</v>
      </c>
      <c r="T19" s="34">
        <f t="shared" si="9"/>
        <v>44.053799596123127</v>
      </c>
      <c r="U19" s="33">
        <f t="shared" si="10"/>
        <v>8060.1758441898628</v>
      </c>
      <c r="V19" s="33">
        <f t="shared" si="11"/>
        <v>6977.9500000000007</v>
      </c>
      <c r="W19" s="37">
        <f t="shared" si="2"/>
        <v>0</v>
      </c>
      <c r="X19" s="37">
        <f t="shared" si="3"/>
        <v>0</v>
      </c>
    </row>
    <row r="20" spans="5:24" x14ac:dyDescent="0.2">
      <c r="E20" s="28"/>
      <c r="F20" s="28">
        <f>+'CPT C9 &amp; Bearing Capacity'!I20</f>
        <v>0.35</v>
      </c>
      <c r="G20" s="29">
        <f>'CPT C9 &amp; Bearing Capacity'!H20</f>
        <v>1.9999999999999962E-2</v>
      </c>
      <c r="H20" s="29">
        <f t="shared" si="0"/>
        <v>0</v>
      </c>
      <c r="I20" s="30">
        <f t="shared" si="4"/>
        <v>0</v>
      </c>
      <c r="J20" s="31">
        <f t="shared" si="5"/>
        <v>0</v>
      </c>
      <c r="K20" s="31">
        <f t="shared" si="6"/>
        <v>2</v>
      </c>
      <c r="L20" s="31">
        <f t="shared" si="7"/>
        <v>1.5707963267948966</v>
      </c>
      <c r="M20" s="32">
        <f t="shared" si="8"/>
        <v>1</v>
      </c>
      <c r="N20" s="33">
        <f t="shared" si="1"/>
        <v>217.97104847862019</v>
      </c>
      <c r="O20" s="59">
        <f>+'CPT C9 &amp; Bearing Capacity'!N20</f>
        <v>1269.5</v>
      </c>
      <c r="P20" s="59">
        <f>+'CPT C9 &amp; Bearing Capacity'!O20</f>
        <v>1267.9000000000001</v>
      </c>
      <c r="Q20" s="35">
        <f>+'CPT C9 &amp; Bearing Capacity'!K20</f>
        <v>5.9499999999999993</v>
      </c>
      <c r="R20" s="34">
        <f>+'CPT C9 &amp; Bearing Capacity'!L20</f>
        <v>0</v>
      </c>
      <c r="S20" s="35">
        <f>+'CPT C9 &amp; Bearing Capacity'!M20</f>
        <v>5.9499999999999993</v>
      </c>
      <c r="T20" s="34">
        <f t="shared" si="9"/>
        <v>41.30828754851634</v>
      </c>
      <c r="U20" s="33">
        <f t="shared" si="10"/>
        <v>7652.8032611248736</v>
      </c>
      <c r="V20" s="33">
        <f t="shared" si="11"/>
        <v>6309.75</v>
      </c>
      <c r="W20" s="37">
        <f t="shared" si="2"/>
        <v>0</v>
      </c>
      <c r="X20" s="37">
        <f t="shared" si="3"/>
        <v>0</v>
      </c>
    </row>
    <row r="21" spans="5:24" x14ac:dyDescent="0.2">
      <c r="E21" s="28"/>
      <c r="F21" s="28">
        <f>+'CPT C9 &amp; Bearing Capacity'!I21</f>
        <v>0.37</v>
      </c>
      <c r="G21" s="29">
        <f>'CPT C9 &amp; Bearing Capacity'!H21</f>
        <v>2.0000000000000018E-2</v>
      </c>
      <c r="H21" s="29">
        <f t="shared" si="0"/>
        <v>0</v>
      </c>
      <c r="I21" s="30">
        <f t="shared" si="4"/>
        <v>0</v>
      </c>
      <c r="J21" s="31">
        <f t="shared" si="5"/>
        <v>0</v>
      </c>
      <c r="K21" s="31">
        <f t="shared" si="6"/>
        <v>2</v>
      </c>
      <c r="L21" s="31">
        <f t="shared" si="7"/>
        <v>1.5707963267948966</v>
      </c>
      <c r="M21" s="32">
        <f t="shared" si="8"/>
        <v>1</v>
      </c>
      <c r="N21" s="33">
        <f t="shared" si="1"/>
        <v>217.97104847862019</v>
      </c>
      <c r="O21" s="59">
        <f>+'CPT C9 &amp; Bearing Capacity'!N21</f>
        <v>1156.0000000000002</v>
      </c>
      <c r="P21" s="59">
        <f>+'CPT C9 &amp; Bearing Capacity'!O21</f>
        <v>1152.8</v>
      </c>
      <c r="Q21" s="35">
        <f>+'CPT C9 &amp; Bearing Capacity'!K21</f>
        <v>6.29</v>
      </c>
      <c r="R21" s="34">
        <f>+'CPT C9 &amp; Bearing Capacity'!L21</f>
        <v>0</v>
      </c>
      <c r="S21" s="35">
        <f>+'CPT C9 &amp; Bearing Capacity'!M21</f>
        <v>6.29</v>
      </c>
      <c r="T21" s="34">
        <f t="shared" si="9"/>
        <v>38.874636039416025</v>
      </c>
      <c r="U21" s="33">
        <f t="shared" si="10"/>
        <v>7267.7179364307185</v>
      </c>
      <c r="V21" s="33">
        <f t="shared" si="11"/>
        <v>5732.55</v>
      </c>
      <c r="W21" s="37">
        <f t="shared" si="2"/>
        <v>0</v>
      </c>
      <c r="X21" s="37">
        <f t="shared" si="3"/>
        <v>0</v>
      </c>
    </row>
    <row r="22" spans="5:24" x14ac:dyDescent="0.2">
      <c r="E22" s="28"/>
      <c r="F22" s="28">
        <f>+'CPT C9 &amp; Bearing Capacity'!I22</f>
        <v>0.39</v>
      </c>
      <c r="G22" s="29">
        <f>'CPT C9 &amp; Bearing Capacity'!H22</f>
        <v>2.0000000000000018E-2</v>
      </c>
      <c r="H22" s="29">
        <f t="shared" si="0"/>
        <v>0</v>
      </c>
      <c r="I22" s="30">
        <f t="shared" si="4"/>
        <v>0</v>
      </c>
      <c r="J22" s="31">
        <f t="shared" si="5"/>
        <v>0</v>
      </c>
      <c r="K22" s="31">
        <f t="shared" si="6"/>
        <v>2</v>
      </c>
      <c r="L22" s="31">
        <f t="shared" si="7"/>
        <v>1.5707963267948966</v>
      </c>
      <c r="M22" s="32">
        <f t="shared" si="8"/>
        <v>1</v>
      </c>
      <c r="N22" s="33">
        <f t="shared" si="1"/>
        <v>217.97104847862019</v>
      </c>
      <c r="O22" s="59">
        <f>+'CPT C9 &amp; Bearing Capacity'!N22</f>
        <v>1137</v>
      </c>
      <c r="P22" s="59">
        <f>+'CPT C9 &amp; Bearing Capacity'!O22</f>
        <v>1131.8</v>
      </c>
      <c r="Q22" s="35">
        <f>+'CPT C9 &amp; Bearing Capacity'!K22</f>
        <v>6.63</v>
      </c>
      <c r="R22" s="34">
        <f>+'CPT C9 &amp; Bearing Capacity'!L22</f>
        <v>0</v>
      </c>
      <c r="S22" s="35">
        <f>+'CPT C9 &amp; Bearing Capacity'!M22</f>
        <v>6.63</v>
      </c>
      <c r="T22" s="34">
        <f t="shared" si="9"/>
        <v>38.04976076919607</v>
      </c>
      <c r="U22" s="33">
        <f t="shared" si="10"/>
        <v>7250.8222526068612</v>
      </c>
      <c r="V22" s="33">
        <f t="shared" si="11"/>
        <v>5625.8499999999995</v>
      </c>
      <c r="W22" s="37">
        <f t="shared" si="2"/>
        <v>0</v>
      </c>
      <c r="X22" s="37">
        <f t="shared" si="3"/>
        <v>0</v>
      </c>
    </row>
    <row r="23" spans="5:24" x14ac:dyDescent="0.2">
      <c r="E23" s="28"/>
      <c r="F23" s="28">
        <f>+'CPT C9 &amp; Bearing Capacity'!I23</f>
        <v>0.41000000000000003</v>
      </c>
      <c r="G23" s="29">
        <f>'CPT C9 &amp; Bearing Capacity'!H23</f>
        <v>1.9999999999999962E-2</v>
      </c>
      <c r="H23" s="29">
        <f t="shared" si="0"/>
        <v>0</v>
      </c>
      <c r="I23" s="30">
        <f t="shared" si="4"/>
        <v>0</v>
      </c>
      <c r="J23" s="31">
        <f t="shared" si="5"/>
        <v>0</v>
      </c>
      <c r="K23" s="31">
        <f t="shared" si="6"/>
        <v>2</v>
      </c>
      <c r="L23" s="31">
        <f t="shared" si="7"/>
        <v>1.5707963267948966</v>
      </c>
      <c r="M23" s="32">
        <f t="shared" si="8"/>
        <v>1</v>
      </c>
      <c r="N23" s="33">
        <f t="shared" si="1"/>
        <v>217.97104847862019</v>
      </c>
      <c r="O23" s="59">
        <f>+'CPT C9 &amp; Bearing Capacity'!N23</f>
        <v>1099</v>
      </c>
      <c r="P23" s="59">
        <f>+'CPT C9 &amp; Bearing Capacity'!O23</f>
        <v>1092.8</v>
      </c>
      <c r="Q23" s="35">
        <f>+'CPT C9 &amp; Bearing Capacity'!K23</f>
        <v>6.9700000000000006</v>
      </c>
      <c r="R23" s="34">
        <f>+'CPT C9 &amp; Bearing Capacity'!L23</f>
        <v>0</v>
      </c>
      <c r="S23" s="35">
        <f>+'CPT C9 &amp; Bearing Capacity'!M23</f>
        <v>6.9700000000000006</v>
      </c>
      <c r="T23" s="34">
        <f t="shared" si="9"/>
        <v>36.943729186101145</v>
      </c>
      <c r="U23" s="33">
        <f t="shared" si="10"/>
        <v>7143.6426834471595</v>
      </c>
      <c r="V23" s="33">
        <f t="shared" si="11"/>
        <v>5429.15</v>
      </c>
      <c r="W23" s="37">
        <f t="shared" si="2"/>
        <v>0</v>
      </c>
      <c r="X23" s="37">
        <f t="shared" si="3"/>
        <v>0</v>
      </c>
    </row>
    <row r="24" spans="5:24" x14ac:dyDescent="0.2">
      <c r="E24" s="28"/>
      <c r="F24" s="28">
        <f>+'CPT C9 &amp; Bearing Capacity'!I24</f>
        <v>0.43</v>
      </c>
      <c r="G24" s="29">
        <f>'CPT C9 &amp; Bearing Capacity'!H24</f>
        <v>2.0000000000000018E-2</v>
      </c>
      <c r="H24" s="29">
        <f t="shared" si="0"/>
        <v>0</v>
      </c>
      <c r="I24" s="30">
        <f t="shared" si="4"/>
        <v>0</v>
      </c>
      <c r="J24" s="31">
        <f t="shared" si="5"/>
        <v>0</v>
      </c>
      <c r="K24" s="31">
        <f t="shared" si="6"/>
        <v>2</v>
      </c>
      <c r="L24" s="31">
        <f t="shared" si="7"/>
        <v>1.5707963267948966</v>
      </c>
      <c r="M24" s="32">
        <f t="shared" si="8"/>
        <v>1</v>
      </c>
      <c r="N24" s="33">
        <f t="shared" si="1"/>
        <v>217.97104847862019</v>
      </c>
      <c r="O24" s="59">
        <f>+'CPT C9 &amp; Bearing Capacity'!N24</f>
        <v>1041.9999999999998</v>
      </c>
      <c r="P24" s="59">
        <f>+'CPT C9 &amp; Bearing Capacity'!O24</f>
        <v>1035.8</v>
      </c>
      <c r="Q24" s="35">
        <f>+'CPT C9 &amp; Bearing Capacity'!K24</f>
        <v>7.31</v>
      </c>
      <c r="R24" s="34">
        <f>+'CPT C9 &amp; Bearing Capacity'!L24</f>
        <v>0</v>
      </c>
      <c r="S24" s="35">
        <f>+'CPT C9 &amp; Bearing Capacity'!M24</f>
        <v>7.31</v>
      </c>
      <c r="T24" s="34">
        <f t="shared" si="9"/>
        <v>35.547134346617106</v>
      </c>
      <c r="U24" s="33">
        <f t="shared" si="10"/>
        <v>6938.4779323226849</v>
      </c>
      <c r="V24" s="33">
        <f t="shared" si="11"/>
        <v>5142.45</v>
      </c>
      <c r="W24" s="37">
        <f t="shared" si="2"/>
        <v>0</v>
      </c>
      <c r="X24" s="37">
        <f t="shared" si="3"/>
        <v>0</v>
      </c>
    </row>
    <row r="25" spans="5:24" x14ac:dyDescent="0.2">
      <c r="E25" s="28"/>
      <c r="F25" s="28">
        <f>+'CPT C9 &amp; Bearing Capacity'!I25</f>
        <v>0.45</v>
      </c>
      <c r="G25" s="29">
        <f>'CPT C9 &amp; Bearing Capacity'!H25</f>
        <v>2.0000000000000018E-2</v>
      </c>
      <c r="H25" s="29">
        <f t="shared" si="0"/>
        <v>0</v>
      </c>
      <c r="I25" s="30">
        <f t="shared" si="4"/>
        <v>0</v>
      </c>
      <c r="J25" s="31">
        <f t="shared" si="5"/>
        <v>0</v>
      </c>
      <c r="K25" s="31">
        <f t="shared" si="6"/>
        <v>2</v>
      </c>
      <c r="L25" s="31">
        <f t="shared" si="7"/>
        <v>1.5707963267948966</v>
      </c>
      <c r="M25" s="32">
        <f t="shared" si="8"/>
        <v>1</v>
      </c>
      <c r="N25" s="33">
        <f t="shared" si="1"/>
        <v>217.97104847862019</v>
      </c>
      <c r="O25" s="59">
        <f>+'CPT C9 &amp; Bearing Capacity'!N25</f>
        <v>1013.5000000000001</v>
      </c>
      <c r="P25" s="59">
        <f>+'CPT C9 &amp; Bearing Capacity'!O25</f>
        <v>1007.9</v>
      </c>
      <c r="Q25" s="35">
        <f>+'CPT C9 &amp; Bearing Capacity'!K25</f>
        <v>7.65</v>
      </c>
      <c r="R25" s="34">
        <f>+'CPT C9 &amp; Bearing Capacity'!L25</f>
        <v>0</v>
      </c>
      <c r="S25" s="35">
        <f>+'CPT C9 &amp; Bearing Capacity'!M25</f>
        <v>7.65</v>
      </c>
      <c r="T25" s="34">
        <f t="shared" si="9"/>
        <v>34.661439733041341</v>
      </c>
      <c r="U25" s="33">
        <f t="shared" si="10"/>
        <v>6852.7194948877068</v>
      </c>
      <c r="V25" s="33">
        <f t="shared" si="11"/>
        <v>5001.25</v>
      </c>
      <c r="W25" s="37">
        <f t="shared" si="2"/>
        <v>0</v>
      </c>
      <c r="X25" s="37">
        <f t="shared" si="3"/>
        <v>0</v>
      </c>
    </row>
    <row r="26" spans="5:24" x14ac:dyDescent="0.2">
      <c r="E26" s="28"/>
      <c r="F26" s="28">
        <f>+'CPT C9 &amp; Bearing Capacity'!I26</f>
        <v>0.47</v>
      </c>
      <c r="G26" s="29">
        <f>'CPT C9 &amp; Bearing Capacity'!H26</f>
        <v>1.9999999999999962E-2</v>
      </c>
      <c r="H26" s="29">
        <f t="shared" si="0"/>
        <v>1.2799999999999978E-2</v>
      </c>
      <c r="I26" s="30">
        <f t="shared" si="4"/>
        <v>1.1998500187476545E-2</v>
      </c>
      <c r="J26" s="31">
        <f t="shared" si="5"/>
        <v>8.483915507510013E-3</v>
      </c>
      <c r="K26" s="31">
        <f t="shared" ref="K26:K33" si="12">+($D$2^2+2*I26^2+1)/($D$2^2+I26^2)/(I26^2+1)</f>
        <v>1.9997121134318061</v>
      </c>
      <c r="L26" s="31">
        <f t="shared" ref="L26:L33" si="13">ASIN($D$2/SQRT($D$2^2+I26^2)/SQRT(1+I26^2))</f>
        <v>1.5538289028591497</v>
      </c>
      <c r="M26" s="32">
        <f t="shared" ref="M26:M33" si="14">2/PI()*(J26*K26+L26)</f>
        <v>0.99999870427119508</v>
      </c>
      <c r="N26" s="33">
        <f t="shared" si="1"/>
        <v>217.97076604725405</v>
      </c>
      <c r="O26" s="59">
        <f>+'CPT C9 &amp; Bearing Capacity'!N26</f>
        <v>956.5</v>
      </c>
      <c r="P26" s="59">
        <f>+'CPT C9 &amp; Bearing Capacity'!O26</f>
        <v>951.3</v>
      </c>
      <c r="Q26" s="35">
        <f>+'CPT C9 &amp; Bearing Capacity'!K26</f>
        <v>7.9899999999999993</v>
      </c>
      <c r="R26" s="34">
        <f>+'CPT C9 &amp; Bearing Capacity'!L26</f>
        <v>0</v>
      </c>
      <c r="S26" s="35">
        <f>+'CPT C9 &amp; Bearing Capacity'!M26</f>
        <v>7.9899999999999993</v>
      </c>
      <c r="T26" s="34">
        <f t="shared" si="9"/>
        <v>33.308561154908382</v>
      </c>
      <c r="U26" s="33">
        <f t="shared" si="10"/>
        <v>6620.1947528710461</v>
      </c>
      <c r="V26" s="33">
        <f t="shared" si="11"/>
        <v>4716.5499999999993</v>
      </c>
      <c r="W26" s="37">
        <f t="shared" si="2"/>
        <v>0.65850257940742318</v>
      </c>
      <c r="X26" s="37">
        <f t="shared" si="3"/>
        <v>0.92428052728054899</v>
      </c>
    </row>
    <row r="27" spans="5:24" x14ac:dyDescent="0.2">
      <c r="E27" s="28"/>
      <c r="F27" s="28">
        <f>+'CPT C9 &amp; Bearing Capacity'!I27</f>
        <v>0.49</v>
      </c>
      <c r="G27" s="29">
        <f>'CPT C9 &amp; Bearing Capacity'!H27</f>
        <v>2.0000000000000018E-2</v>
      </c>
      <c r="H27" s="29">
        <f t="shared" si="0"/>
        <v>3.2799999999999996E-2</v>
      </c>
      <c r="I27" s="30">
        <f t="shared" si="4"/>
        <v>3.0746156730408696E-2</v>
      </c>
      <c r="J27" s="31">
        <f t="shared" si="5"/>
        <v>2.1735679699727953E-2</v>
      </c>
      <c r="K27" s="31">
        <f t="shared" si="12"/>
        <v>1.9981111332877222</v>
      </c>
      <c r="L27" s="31">
        <f t="shared" si="13"/>
        <v>1.5273318113219159</v>
      </c>
      <c r="M27" s="32">
        <f t="shared" si="14"/>
        <v>0.99997822004368431</v>
      </c>
      <c r="N27" s="33">
        <f t="shared" si="1"/>
        <v>217.96630107870624</v>
      </c>
      <c r="O27" s="59">
        <f>+'CPT C9 &amp; Bearing Capacity'!N27</f>
        <v>890</v>
      </c>
      <c r="P27" s="59">
        <f>+'CPT C9 &amp; Bearing Capacity'!O27</f>
        <v>884.4</v>
      </c>
      <c r="Q27" s="35">
        <f>+'CPT C9 &amp; Bearing Capacity'!K27</f>
        <v>8.33</v>
      </c>
      <c r="R27" s="34">
        <f>+'CPT C9 &amp; Bearing Capacity'!L27</f>
        <v>0</v>
      </c>
      <c r="S27" s="35">
        <f>+'CPT C9 &amp; Bearing Capacity'!M27</f>
        <v>8.33</v>
      </c>
      <c r="T27" s="34">
        <f t="shared" si="9"/>
        <v>31.796830611235581</v>
      </c>
      <c r="U27" s="33">
        <f t="shared" si="10"/>
        <v>6322.8630753806037</v>
      </c>
      <c r="V27" s="33">
        <f t="shared" si="11"/>
        <v>4380.3499999999995</v>
      </c>
      <c r="W27" s="37">
        <f t="shared" si="2"/>
        <v>0.6894544401171806</v>
      </c>
      <c r="X27" s="37">
        <f t="shared" si="3"/>
        <v>0.99520038845620307</v>
      </c>
    </row>
    <row r="28" spans="5:24" x14ac:dyDescent="0.2">
      <c r="E28" s="28"/>
      <c r="F28" s="28">
        <f>+'CPT C9 &amp; Bearing Capacity'!I28</f>
        <v>0.51</v>
      </c>
      <c r="G28" s="29">
        <f>'CPT C9 &amp; Bearing Capacity'!H28</f>
        <v>2.0000000000000018E-2</v>
      </c>
      <c r="H28" s="29">
        <f t="shared" si="0"/>
        <v>5.2800000000000014E-2</v>
      </c>
      <c r="I28" s="30">
        <f t="shared" si="4"/>
        <v>4.9493813273340848E-2</v>
      </c>
      <c r="J28" s="31">
        <f t="shared" si="5"/>
        <v>3.4975997917655183E-2</v>
      </c>
      <c r="K28" s="31">
        <f t="shared" si="12"/>
        <v>1.9951126970162454</v>
      </c>
      <c r="L28" s="31">
        <f t="shared" si="13"/>
        <v>1.5008728346095992</v>
      </c>
      <c r="M28" s="32">
        <f t="shared" si="14"/>
        <v>0.99990932328619564</v>
      </c>
      <c r="N28" s="33">
        <f t="shared" si="1"/>
        <v>217.95128358023965</v>
      </c>
      <c r="O28" s="59">
        <f>+'CPT C9 &amp; Bearing Capacity'!N28</f>
        <v>852.5</v>
      </c>
      <c r="P28" s="59">
        <f>+'CPT C9 &amp; Bearing Capacity'!O28</f>
        <v>846.7</v>
      </c>
      <c r="Q28" s="35">
        <f>+'CPT C9 &amp; Bearing Capacity'!K28</f>
        <v>8.67</v>
      </c>
      <c r="R28" s="34">
        <f>+'CPT C9 &amp; Bearing Capacity'!L28</f>
        <v>0</v>
      </c>
      <c r="S28" s="35">
        <f>+'CPT C9 &amp; Bearing Capacity'!M28</f>
        <v>8.67</v>
      </c>
      <c r="T28" s="34">
        <f t="shared" si="9"/>
        <v>30.810056858659951</v>
      </c>
      <c r="U28" s="33">
        <f t="shared" si="10"/>
        <v>6160.5425456601115</v>
      </c>
      <c r="V28" s="33">
        <f t="shared" si="11"/>
        <v>4190.1500000000005</v>
      </c>
      <c r="W28" s="37">
        <f t="shared" si="2"/>
        <v>0.70757171779871553</v>
      </c>
      <c r="X28" s="37">
        <f t="shared" si="3"/>
        <v>1.0403030134016196</v>
      </c>
    </row>
    <row r="29" spans="5:24" x14ac:dyDescent="0.2">
      <c r="E29" s="28"/>
      <c r="F29" s="28">
        <f>+'CPT C9 &amp; Bearing Capacity'!I29</f>
        <v>0.53</v>
      </c>
      <c r="G29" s="29">
        <f>'CPT C9 &amp; Bearing Capacity'!H29</f>
        <v>2.0000000000000018E-2</v>
      </c>
      <c r="H29" s="29">
        <f t="shared" si="0"/>
        <v>7.2800000000000031E-2</v>
      </c>
      <c r="I29" s="30">
        <f t="shared" si="4"/>
        <v>6.8241469816272993E-2</v>
      </c>
      <c r="J29" s="31">
        <f t="shared" si="5"/>
        <v>4.8197925483298723E-2</v>
      </c>
      <c r="K29" s="31">
        <f t="shared" si="12"/>
        <v>1.990729375947119</v>
      </c>
      <c r="L29" s="31">
        <f t="shared" si="13"/>
        <v>1.4744750157668409</v>
      </c>
      <c r="M29" s="32">
        <f t="shared" si="14"/>
        <v>0.99976299606614039</v>
      </c>
      <c r="N29" s="33">
        <f t="shared" si="1"/>
        <v>217.91938848266327</v>
      </c>
      <c r="O29" s="59">
        <f>+'CPT C9 &amp; Bearing Capacity'!N29</f>
        <v>824.5</v>
      </c>
      <c r="P29" s="59">
        <f>+'CPT C9 &amp; Bearing Capacity'!O29</f>
        <v>818.3</v>
      </c>
      <c r="Q29" s="35">
        <f>+'CPT C9 &amp; Bearing Capacity'!K29</f>
        <v>9.01</v>
      </c>
      <c r="R29" s="34">
        <f>+'CPT C9 &amp; Bearing Capacity'!L29</f>
        <v>0</v>
      </c>
      <c r="S29" s="35">
        <f>+'CPT C9 &amp; Bearing Capacity'!M29</f>
        <v>9.01</v>
      </c>
      <c r="T29" s="34">
        <f t="shared" si="9"/>
        <v>30.009876804096731</v>
      </c>
      <c r="U29" s="33">
        <f t="shared" si="10"/>
        <v>6041.1077780598243</v>
      </c>
      <c r="V29" s="33">
        <f t="shared" si="11"/>
        <v>4046.45</v>
      </c>
      <c r="W29" s="37">
        <f t="shared" si="2"/>
        <v>0.72145505919992359</v>
      </c>
      <c r="X29" s="37">
        <f t="shared" si="3"/>
        <v>1.0770892435723336</v>
      </c>
    </row>
    <row r="30" spans="5:24" x14ac:dyDescent="0.2">
      <c r="E30" s="28"/>
      <c r="F30" s="28">
        <f>+'CPT C9 &amp; Bearing Capacity'!I30</f>
        <v>0.55000000000000004</v>
      </c>
      <c r="G30" s="29">
        <f>'CPT C9 &amp; Bearing Capacity'!H30</f>
        <v>2.0000000000000018E-2</v>
      </c>
      <c r="H30" s="29">
        <f t="shared" si="0"/>
        <v>9.2800000000000049E-2</v>
      </c>
      <c r="I30" s="30">
        <f t="shared" si="4"/>
        <v>8.6989126359205152E-2</v>
      </c>
      <c r="J30" s="31">
        <f t="shared" si="5"/>
        <v>6.1394565961388529E-2</v>
      </c>
      <c r="K30" s="31">
        <f t="shared" si="12"/>
        <v>1.984979445946838</v>
      </c>
      <c r="L30" s="31">
        <f t="shared" si="13"/>
        <v>1.4481611229625175</v>
      </c>
      <c r="M30" s="32">
        <f t="shared" si="14"/>
        <v>0.99951091539170911</v>
      </c>
      <c r="N30" s="33">
        <f t="shared" si="1"/>
        <v>217.86444219375628</v>
      </c>
      <c r="O30" s="59">
        <f>+'CPT C9 &amp; Bearing Capacity'!N30</f>
        <v>815</v>
      </c>
      <c r="P30" s="59">
        <f>+'CPT C9 &amp; Bearing Capacity'!O30</f>
        <v>807.8</v>
      </c>
      <c r="Q30" s="35">
        <f>+'CPT C9 &amp; Bearing Capacity'!K30</f>
        <v>9.3500000000000014</v>
      </c>
      <c r="R30" s="34">
        <f>+'CPT C9 &amp; Bearing Capacity'!L30</f>
        <v>0</v>
      </c>
      <c r="S30" s="35">
        <f>+'CPT C9 &amp; Bearing Capacity'!M30</f>
        <v>9.3500000000000014</v>
      </c>
      <c r="T30" s="34">
        <f t="shared" si="9"/>
        <v>29.561466978081913</v>
      </c>
      <c r="U30" s="33">
        <f t="shared" si="10"/>
        <v>6017.9227202506718</v>
      </c>
      <c r="V30" s="33">
        <f t="shared" si="11"/>
        <v>3992.2499999999995</v>
      </c>
      <c r="W30" s="37">
        <f t="shared" si="2"/>
        <v>0.72405197714031622</v>
      </c>
      <c r="X30" s="37">
        <f t="shared" si="3"/>
        <v>1.0914368699042218</v>
      </c>
    </row>
    <row r="31" spans="5:24" x14ac:dyDescent="0.2">
      <c r="E31" s="28"/>
      <c r="F31" s="28">
        <f>+'CPT C9 &amp; Bearing Capacity'!I31</f>
        <v>0.57000000000000006</v>
      </c>
      <c r="G31" s="29">
        <f>'CPT C9 &amp; Bearing Capacity'!H31</f>
        <v>1.9999999999999907E-2</v>
      </c>
      <c r="H31" s="29">
        <f t="shared" si="0"/>
        <v>0.11280000000000007</v>
      </c>
      <c r="I31" s="30">
        <f t="shared" si="4"/>
        <v>0.1057367829021373</v>
      </c>
      <c r="J31" s="31">
        <f t="shared" si="5"/>
        <v>7.4559089006986934E-2</v>
      </c>
      <c r="K31" s="31">
        <f t="shared" si="12"/>
        <v>1.9778866981081313</v>
      </c>
      <c r="L31" s="31">
        <f t="shared" si="13"/>
        <v>1.4219535496358693</v>
      </c>
      <c r="M31" s="32">
        <f t="shared" si="14"/>
        <v>0.99912570027977488</v>
      </c>
      <c r="N31" s="33">
        <f t="shared" si="1"/>
        <v>217.78047645191816</v>
      </c>
      <c r="O31" s="59">
        <f>+'CPT C9 &amp; Bearing Capacity'!N31</f>
        <v>815</v>
      </c>
      <c r="P31" s="59">
        <f>+'CPT C9 &amp; Bearing Capacity'!O31</f>
        <v>807.6</v>
      </c>
      <c r="Q31" s="35">
        <f>+'CPT C9 &amp; Bearing Capacity'!K31</f>
        <v>9.6900000000000013</v>
      </c>
      <c r="R31" s="34">
        <f>+'CPT C9 &amp; Bearing Capacity'!L31</f>
        <v>0</v>
      </c>
      <c r="S31" s="35">
        <f>+'CPT C9 &amp; Bearing Capacity'!M31</f>
        <v>9.6900000000000013</v>
      </c>
      <c r="T31" s="34">
        <f t="shared" si="9"/>
        <v>29.298672309638903</v>
      </c>
      <c r="U31" s="33">
        <f t="shared" si="10"/>
        <v>6045.2959448754518</v>
      </c>
      <c r="V31" s="33">
        <f t="shared" si="11"/>
        <v>3989.5499999999997</v>
      </c>
      <c r="W31" s="37">
        <f t="shared" si="2"/>
        <v>0.72049566617670024</v>
      </c>
      <c r="X31" s="37">
        <f t="shared" si="3"/>
        <v>1.0917545911289102</v>
      </c>
    </row>
    <row r="32" spans="5:24" x14ac:dyDescent="0.2">
      <c r="E32" s="28"/>
      <c r="F32" s="28">
        <f>+'CPT C9 &amp; Bearing Capacity'!I32</f>
        <v>0.59</v>
      </c>
      <c r="G32" s="29">
        <f>'CPT C9 &amp; Bearing Capacity'!H32</f>
        <v>2.0000000000000018E-2</v>
      </c>
      <c r="H32" s="29">
        <f t="shared" si="0"/>
        <v>0.13279999999999997</v>
      </c>
      <c r="I32" s="30">
        <f t="shared" si="4"/>
        <v>0.12448443944506934</v>
      </c>
      <c r="J32" s="31">
        <f t="shared" si="5"/>
        <v>8.7684747811681188E-2</v>
      </c>
      <c r="K32" s="31">
        <f t="shared" si="12"/>
        <v>1.9694801950350209</v>
      </c>
      <c r="L32" s="31">
        <f t="shared" si="13"/>
        <v>1.3958742186155384</v>
      </c>
      <c r="M32" s="32">
        <f t="shared" si="14"/>
        <v>0.99858114389523733</v>
      </c>
      <c r="N32" s="33">
        <f t="shared" si="1"/>
        <v>217.66177892582479</v>
      </c>
      <c r="O32" s="59">
        <f>+'CPT C9 &amp; Bearing Capacity'!N32</f>
        <v>796</v>
      </c>
      <c r="P32" s="59">
        <f>+'CPT C9 &amp; Bearing Capacity'!O32</f>
        <v>789</v>
      </c>
      <c r="Q32" s="35">
        <f>+'CPT C9 &amp; Bearing Capacity'!K32</f>
        <v>10.029999999999999</v>
      </c>
      <c r="R32" s="34">
        <f>+'CPT C9 &amp; Bearing Capacity'!L32</f>
        <v>0</v>
      </c>
      <c r="S32" s="35">
        <f>+'CPT C9 &amp; Bearing Capacity'!M32</f>
        <v>10.029999999999999</v>
      </c>
      <c r="T32" s="34">
        <f t="shared" si="9"/>
        <v>28.706575086461434</v>
      </c>
      <c r="U32" s="33">
        <f t="shared" si="10"/>
        <v>5965.0454158240436</v>
      </c>
      <c r="V32" s="33">
        <f t="shared" si="11"/>
        <v>3894.8500000000004</v>
      </c>
      <c r="W32" s="37">
        <f t="shared" si="2"/>
        <v>0.72979085238282637</v>
      </c>
      <c r="X32" s="37">
        <f t="shared" si="3"/>
        <v>1.1176901751072568</v>
      </c>
    </row>
    <row r="33" spans="5:24" x14ac:dyDescent="0.2">
      <c r="E33" s="28"/>
      <c r="F33" s="28">
        <f>+'CPT C9 &amp; Bearing Capacity'!I33</f>
        <v>0.61</v>
      </c>
      <c r="G33" s="29">
        <f>'CPT C9 &amp; Bearing Capacity'!H33</f>
        <v>2.0000000000000018E-2</v>
      </c>
      <c r="H33" s="29">
        <f t="shared" si="0"/>
        <v>0.15279999999999999</v>
      </c>
      <c r="I33" s="30">
        <f t="shared" si="4"/>
        <v>0.14323209598800149</v>
      </c>
      <c r="J33" s="31">
        <f t="shared" si="5"/>
        <v>0.10076489604584028</v>
      </c>
      <c r="K33" s="31">
        <f t="shared" si="12"/>
        <v>1.9597939773348612</v>
      </c>
      <c r="L33" s="31">
        <f t="shared" si="13"/>
        <v>1.3699444911656309</v>
      </c>
      <c r="M33" s="32">
        <f t="shared" si="14"/>
        <v>0.99785242734891177</v>
      </c>
      <c r="N33" s="33">
        <f t="shared" si="1"/>
        <v>217.50293981617847</v>
      </c>
      <c r="O33" s="59">
        <f>+'CPT C9 &amp; Bearing Capacity'!N33</f>
        <v>767.50000000000011</v>
      </c>
      <c r="P33" s="59">
        <f>+'CPT C9 &amp; Bearing Capacity'!O33</f>
        <v>761.7</v>
      </c>
      <c r="Q33" s="35">
        <f>+'CPT C9 &amp; Bearing Capacity'!K33</f>
        <v>10.37</v>
      </c>
      <c r="R33" s="34">
        <f>+'CPT C9 &amp; Bearing Capacity'!L33</f>
        <v>0</v>
      </c>
      <c r="S33" s="35">
        <f>+'CPT C9 &amp; Bearing Capacity'!M33</f>
        <v>10.37</v>
      </c>
      <c r="T33" s="34">
        <f t="shared" si="9"/>
        <v>27.954040066356171</v>
      </c>
      <c r="U33" s="33">
        <f t="shared" si="10"/>
        <v>5826.7057094864085</v>
      </c>
      <c r="V33" s="33">
        <f t="shared" si="11"/>
        <v>3756.65</v>
      </c>
      <c r="W33" s="37">
        <f t="shared" si="2"/>
        <v>0.74657259405452392</v>
      </c>
      <c r="X33" s="37">
        <f t="shared" si="3"/>
        <v>1.1579622260055031</v>
      </c>
    </row>
    <row r="34" spans="5:24" x14ac:dyDescent="0.2">
      <c r="E34" s="28"/>
      <c r="F34" s="28">
        <f>+'CPT C9 &amp; Bearing Capacity'!I34</f>
        <v>0.63</v>
      </c>
      <c r="G34" s="29">
        <f>'CPT C9 &amp; Bearing Capacity'!H34</f>
        <v>2.0000000000000018E-2</v>
      </c>
      <c r="H34" s="29">
        <f t="shared" si="0"/>
        <v>0.17280000000000001</v>
      </c>
      <c r="I34" s="30">
        <f t="shared" si="4"/>
        <v>0.16197975253093364</v>
      </c>
      <c r="J34" s="31">
        <f t="shared" si="5"/>
        <v>0.11379300419985446</v>
      </c>
      <c r="K34" s="31">
        <f t="shared" ref="K34:K40" si="15">+($D$2^2+2*I34^2+1)/($D$2^2+I34^2)/(I34^2+1)</f>
        <v>1.9488667257664998</v>
      </c>
      <c r="L34" s="31">
        <f t="shared" ref="L34:L40" si="16">ASIN($D$2/SQRT($D$2^2+I34^2)/SQRT(1+I34^2))</f>
        <v>1.3441850818195027</v>
      </c>
      <c r="M34" s="32">
        <f t="shared" ref="M34:M40" si="17">2/PI()*(J34*K34+L34)</f>
        <v>0.99691631220250343</v>
      </c>
      <c r="N34" s="33">
        <f t="shared" si="1"/>
        <v>217.29889381621913</v>
      </c>
      <c r="O34" s="59">
        <f>+'CPT C9 &amp; Bearing Capacity'!N34</f>
        <v>767.50000000000011</v>
      </c>
      <c r="P34" s="59">
        <f>+'CPT C9 &amp; Bearing Capacity'!O34</f>
        <v>763.5</v>
      </c>
      <c r="Q34" s="35">
        <f>+'CPT C9 &amp; Bearing Capacity'!K34</f>
        <v>10.71</v>
      </c>
      <c r="R34" s="34">
        <f>+'CPT C9 &amp; Bearing Capacity'!L34</f>
        <v>0</v>
      </c>
      <c r="S34" s="35">
        <f>+'CPT C9 &amp; Bearing Capacity'!M34</f>
        <v>10.71</v>
      </c>
      <c r="T34" s="34">
        <f t="shared" si="9"/>
        <v>27.729491441328346</v>
      </c>
      <c r="U34" s="33">
        <f t="shared" si="10"/>
        <v>5849.3444762569907</v>
      </c>
      <c r="V34" s="33">
        <f t="shared" si="11"/>
        <v>3763.95</v>
      </c>
      <c r="W34" s="37">
        <f t="shared" si="2"/>
        <v>0.74298545656955184</v>
      </c>
      <c r="X34" s="37">
        <f t="shared" si="3"/>
        <v>1.154632201895452</v>
      </c>
    </row>
    <row r="35" spans="5:24" x14ac:dyDescent="0.2">
      <c r="E35" s="28"/>
      <c r="F35" s="28">
        <f>+'CPT C9 &amp; Bearing Capacity'!I35</f>
        <v>0.65</v>
      </c>
      <c r="G35" s="29">
        <f>'CPT C9 &amp; Bearing Capacity'!H35</f>
        <v>2.0000000000000018E-2</v>
      </c>
      <c r="H35" s="29">
        <f t="shared" ref="H35:H66" si="18">IF(F35&lt;$B$4,0,F35-$B$4)</f>
        <v>0.19280000000000003</v>
      </c>
      <c r="I35" s="30">
        <f t="shared" si="4"/>
        <v>0.18072740907386581</v>
      </c>
      <c r="J35" s="31">
        <f t="shared" si="5"/>
        <v>0.12676267523368934</v>
      </c>
      <c r="K35" s="31">
        <f t="shared" si="15"/>
        <v>1.9367413851715403</v>
      </c>
      <c r="L35" s="31">
        <f t="shared" si="16"/>
        <v>1.3186159797542667</v>
      </c>
      <c r="M35" s="32">
        <f t="shared" si="17"/>
        <v>0.99575130925210287</v>
      </c>
      <c r="N35" s="33">
        <f t="shared" si="1"/>
        <v>217.04495690163964</v>
      </c>
      <c r="O35" s="59">
        <f>+'CPT C9 &amp; Bearing Capacity'!N35</f>
        <v>786.5</v>
      </c>
      <c r="P35" s="59">
        <f>+'CPT C9 &amp; Bearing Capacity'!O35</f>
        <v>783.09999999999991</v>
      </c>
      <c r="Q35" s="35">
        <f>+'CPT C9 &amp; Bearing Capacity'!K35</f>
        <v>11.05</v>
      </c>
      <c r="R35" s="34">
        <f>+'CPT C9 &amp; Bearing Capacity'!L35</f>
        <v>0</v>
      </c>
      <c r="S35" s="35">
        <f>+'CPT C9 &amp; Bearing Capacity'!M35</f>
        <v>11.05</v>
      </c>
      <c r="T35" s="34">
        <f t="shared" si="9"/>
        <v>27.85215954688698</v>
      </c>
      <c r="U35" s="33">
        <f t="shared" si="10"/>
        <v>5981.4645112570461</v>
      </c>
      <c r="V35" s="33">
        <f t="shared" si="11"/>
        <v>3860.25</v>
      </c>
      <c r="W35" s="37">
        <f t="shared" ref="W35:W66" si="19">IF(F35&lt;$B$4,0,N35/U35*G35*1000)</f>
        <v>0.72572513468286493</v>
      </c>
      <c r="X35" s="37">
        <f t="shared" ref="X35:X66" si="20">IF(F35&lt;$B$4,0,N35/V35*G35*1000)</f>
        <v>1.1245124378039757</v>
      </c>
    </row>
    <row r="36" spans="5:24" x14ac:dyDescent="0.2">
      <c r="E36" s="28"/>
      <c r="F36" s="28">
        <f>+'CPT C9 &amp; Bearing Capacity'!I36</f>
        <v>0.67</v>
      </c>
      <c r="G36" s="29">
        <f>'CPT C9 &amp; Bearing Capacity'!H36</f>
        <v>2.0000000000000018E-2</v>
      </c>
      <c r="H36" s="29">
        <f t="shared" si="18"/>
        <v>0.21280000000000004</v>
      </c>
      <c r="I36" s="30">
        <f t="shared" si="4"/>
        <v>0.19947506561679795</v>
      </c>
      <c r="J36" s="31">
        <f t="shared" si="5"/>
        <v>0.13966765945136844</v>
      </c>
      <c r="K36" s="31">
        <f t="shared" si="15"/>
        <v>1.9234647568190701</v>
      </c>
      <c r="L36" s="31">
        <f t="shared" si="16"/>
        <v>1.2932563773406334</v>
      </c>
      <c r="M36" s="32">
        <f t="shared" si="17"/>
        <v>0.99433782172746998</v>
      </c>
      <c r="N36" s="33">
        <f t="shared" si="1"/>
        <v>216.73685754388396</v>
      </c>
      <c r="O36" s="59">
        <f>+'CPT C9 &amp; Bearing Capacity'!N36</f>
        <v>786.5</v>
      </c>
      <c r="P36" s="59">
        <f>+'CPT C9 &amp; Bearing Capacity'!O36</f>
        <v>783.5</v>
      </c>
      <c r="Q36" s="35">
        <f>+'CPT C9 &amp; Bearing Capacity'!K36</f>
        <v>11.39</v>
      </c>
      <c r="R36" s="34">
        <f>+'CPT C9 &amp; Bearing Capacity'!L36</f>
        <v>0</v>
      </c>
      <c r="S36" s="35">
        <f>+'CPT C9 &amp; Bearing Capacity'!M36</f>
        <v>11.39</v>
      </c>
      <c r="T36" s="34">
        <f t="shared" si="9"/>
        <v>27.641939543969318</v>
      </c>
      <c r="U36" s="33">
        <f t="shared" si="10"/>
        <v>6003.2189099572661</v>
      </c>
      <c r="V36" s="33">
        <f t="shared" si="11"/>
        <v>3860.55</v>
      </c>
      <c r="W36" s="37">
        <f t="shared" si="19"/>
        <v>0.72206881273109191</v>
      </c>
      <c r="X36" s="37">
        <f t="shared" si="20"/>
        <v>1.1228289106157627</v>
      </c>
    </row>
    <row r="37" spans="5:24" x14ac:dyDescent="0.2">
      <c r="E37" s="28"/>
      <c r="F37" s="28">
        <f>+'CPT C9 &amp; Bearing Capacity'!I37</f>
        <v>0.69</v>
      </c>
      <c r="G37" s="29">
        <f>'CPT C9 &amp; Bearing Capacity'!H37</f>
        <v>1.9999999999999907E-2</v>
      </c>
      <c r="H37" s="29">
        <f t="shared" si="18"/>
        <v>0.23279999999999995</v>
      </c>
      <c r="I37" s="30">
        <f t="shared" si="4"/>
        <v>0.21822272215972999</v>
      </c>
      <c r="J37" s="31">
        <f t="shared" si="5"/>
        <v>0.15250186852503134</v>
      </c>
      <c r="K37" s="31">
        <f t="shared" si="15"/>
        <v>1.9090870661157524</v>
      </c>
      <c r="L37" s="31">
        <f t="shared" si="16"/>
        <v>1.2681246063766181</v>
      </c>
      <c r="M37" s="32">
        <f t="shared" si="17"/>
        <v>0.99265826163332882</v>
      </c>
      <c r="N37" s="33">
        <f t="shared" si="1"/>
        <v>216.37076206918115</v>
      </c>
      <c r="O37" s="59">
        <f>+'CPT C9 &amp; Bearing Capacity'!N37</f>
        <v>758</v>
      </c>
      <c r="P37" s="59">
        <f>+'CPT C9 &amp; Bearing Capacity'!O37</f>
        <v>756.2</v>
      </c>
      <c r="Q37" s="35">
        <f>+'CPT C9 &amp; Bearing Capacity'!K37</f>
        <v>11.729999999999999</v>
      </c>
      <c r="R37" s="34">
        <f>+'CPT C9 &amp; Bearing Capacity'!L37</f>
        <v>0</v>
      </c>
      <c r="S37" s="35">
        <f>+'CPT C9 &amp; Bearing Capacity'!M37</f>
        <v>11.729999999999999</v>
      </c>
      <c r="T37" s="34">
        <f t="shared" si="9"/>
        <v>26.937679417229987</v>
      </c>
      <c r="U37" s="33">
        <f t="shared" si="10"/>
        <v>5856.4792651055132</v>
      </c>
      <c r="V37" s="33">
        <f t="shared" si="11"/>
        <v>3722.3500000000004</v>
      </c>
      <c r="W37" s="37">
        <f t="shared" si="19"/>
        <v>0.73891070820783278</v>
      </c>
      <c r="X37" s="37">
        <f t="shared" si="20"/>
        <v>1.1625492609194736</v>
      </c>
    </row>
    <row r="38" spans="5:24" x14ac:dyDescent="0.2">
      <c r="E38" s="28"/>
      <c r="F38" s="28">
        <f>+'CPT C9 &amp; Bearing Capacity'!I38</f>
        <v>0.71</v>
      </c>
      <c r="G38" s="29">
        <f>'CPT C9 &amp; Bearing Capacity'!H38</f>
        <v>2.0000000000000018E-2</v>
      </c>
      <c r="H38" s="29">
        <f t="shared" si="18"/>
        <v>0.25279999999999997</v>
      </c>
      <c r="I38" s="30">
        <f t="shared" si="4"/>
        <v>0.23697037870266213</v>
      </c>
      <c r="J38" s="31">
        <f t="shared" si="5"/>
        <v>0.16525938860187112</v>
      </c>
      <c r="K38" s="31">
        <f t="shared" si="15"/>
        <v>1.893661512772431</v>
      </c>
      <c r="L38" s="31">
        <f t="shared" si="16"/>
        <v>1.2432380823833398</v>
      </c>
      <c r="M38" s="32">
        <f t="shared" si="17"/>
        <v>0.99069713855156061</v>
      </c>
      <c r="N38" s="33">
        <f t="shared" si="1"/>
        <v>215.94329401485251</v>
      </c>
      <c r="O38" s="59">
        <f>+'CPT C9 &amp; Bearing Capacity'!N38</f>
        <v>720</v>
      </c>
      <c r="P38" s="59">
        <f>+'CPT C9 &amp; Bearing Capacity'!O38</f>
        <v>718.40000000000009</v>
      </c>
      <c r="Q38" s="35">
        <f>+'CPT C9 &amp; Bearing Capacity'!K38</f>
        <v>12.07</v>
      </c>
      <c r="R38" s="34">
        <f>+'CPT C9 &amp; Bearing Capacity'!L38</f>
        <v>0</v>
      </c>
      <c r="S38" s="35">
        <f>+'CPT C9 &amp; Bearing Capacity'!M38</f>
        <v>12.07</v>
      </c>
      <c r="T38" s="34">
        <f t="shared" si="9"/>
        <v>26.06690751157744</v>
      </c>
      <c r="U38" s="33">
        <f t="shared" si="10"/>
        <v>5647.1677679511604</v>
      </c>
      <c r="V38" s="33">
        <f t="shared" si="11"/>
        <v>3531.65</v>
      </c>
      <c r="W38" s="37">
        <f t="shared" si="19"/>
        <v>0.7647844118971473</v>
      </c>
      <c r="X38" s="37">
        <f t="shared" si="20"/>
        <v>1.222903141675153</v>
      </c>
    </row>
    <row r="39" spans="5:24" x14ac:dyDescent="0.2">
      <c r="E39" s="28"/>
      <c r="F39" s="28">
        <f>+'CPT C9 &amp; Bearing Capacity'!I39</f>
        <v>0.73</v>
      </c>
      <c r="G39" s="29">
        <f>'CPT C9 &amp; Bearing Capacity'!H39</f>
        <v>2.0000000000000018E-2</v>
      </c>
      <c r="H39" s="29">
        <f t="shared" si="18"/>
        <v>0.27279999999999999</v>
      </c>
      <c r="I39" s="30">
        <f t="shared" si="4"/>
        <v>0.25571803524559428</v>
      </c>
      <c r="J39" s="31">
        <f t="shared" si="5"/>
        <v>0.17793449243639434</v>
      </c>
      <c r="K39" s="31">
        <f t="shared" si="15"/>
        <v>1.8772438104817186</v>
      </c>
      <c r="L39" s="31">
        <f t="shared" si="16"/>
        <v>1.218613257210142</v>
      </c>
      <c r="M39" s="32">
        <f t="shared" si="17"/>
        <v>0.98844112080120883</v>
      </c>
      <c r="N39" s="33">
        <f t="shared" si="1"/>
        <v>215.45154746042198</v>
      </c>
      <c r="O39" s="59">
        <f>+'CPT C9 &amp; Bearing Capacity'!N39</f>
        <v>681.99999999999989</v>
      </c>
      <c r="P39" s="59">
        <f>+'CPT C9 &amp; Bearing Capacity'!O39</f>
        <v>676.6</v>
      </c>
      <c r="Q39" s="35">
        <f>+'CPT C9 &amp; Bearing Capacity'!K39</f>
        <v>12.41</v>
      </c>
      <c r="R39" s="34">
        <f>+'CPT C9 &amp; Bearing Capacity'!L39</f>
        <v>0</v>
      </c>
      <c r="S39" s="35">
        <f>+'CPT C9 &amp; Bearing Capacity'!M39</f>
        <v>12.41</v>
      </c>
      <c r="T39" s="34">
        <f t="shared" si="9"/>
        <v>25.194127466212507</v>
      </c>
      <c r="U39" s="33">
        <f t="shared" si="10"/>
        <v>5430.3574619800693</v>
      </c>
      <c r="V39" s="33">
        <f t="shared" si="11"/>
        <v>3320.9500000000003</v>
      </c>
      <c r="W39" s="37">
        <f t="shared" si="19"/>
        <v>0.79350779011834016</v>
      </c>
      <c r="X39" s="37">
        <f t="shared" si="20"/>
        <v>1.2975296072534794</v>
      </c>
    </row>
    <row r="40" spans="5:24" x14ac:dyDescent="0.2">
      <c r="E40" s="28"/>
      <c r="F40" s="28">
        <f>+'CPT C9 &amp; Bearing Capacity'!I40</f>
        <v>0.75</v>
      </c>
      <c r="G40" s="29">
        <f>'CPT C9 &amp; Bearing Capacity'!H40</f>
        <v>2.0000000000000018E-2</v>
      </c>
      <c r="H40" s="29">
        <f t="shared" si="18"/>
        <v>0.2928</v>
      </c>
      <c r="I40" s="30">
        <f t="shared" si="4"/>
        <v>0.27446569178852642</v>
      </c>
      <c r="J40" s="31">
        <f t="shared" si="5"/>
        <v>0.19052165049994005</v>
      </c>
      <c r="K40" s="31">
        <f t="shared" si="15"/>
        <v>1.859891722960451</v>
      </c>
      <c r="L40" s="31">
        <f t="shared" si="16"/>
        <v>1.1942655800674369</v>
      </c>
      <c r="M40" s="32">
        <f t="shared" si="17"/>
        <v>0.98587906939971248</v>
      </c>
      <c r="N40" s="33">
        <f t="shared" si="1"/>
        <v>214.89309443018169</v>
      </c>
      <c r="O40" s="59">
        <f>+'CPT C9 &amp; Bearing Capacity'!N40</f>
        <v>634.50000000000011</v>
      </c>
      <c r="P40" s="59">
        <f>+'CPT C9 &amp; Bearing Capacity'!O40</f>
        <v>626.1</v>
      </c>
      <c r="Q40" s="35">
        <f>+'CPT C9 &amp; Bearing Capacity'!K40</f>
        <v>12.75</v>
      </c>
      <c r="R40" s="34">
        <f>+'CPT C9 &amp; Bearing Capacity'!L40</f>
        <v>0</v>
      </c>
      <c r="S40" s="35">
        <f>+'CPT C9 &amp; Bearing Capacity'!M40</f>
        <v>12.75</v>
      </c>
      <c r="T40" s="34">
        <f t="shared" si="9"/>
        <v>24.137281052357711</v>
      </c>
      <c r="U40" s="33">
        <f t="shared" si="10"/>
        <v>5145.1971278943029</v>
      </c>
      <c r="V40" s="33">
        <f t="shared" si="11"/>
        <v>3066.75</v>
      </c>
      <c r="W40" s="37">
        <f t="shared" si="19"/>
        <v>0.83531530119674124</v>
      </c>
      <c r="X40" s="37">
        <f t="shared" si="20"/>
        <v>1.4014386202343319</v>
      </c>
    </row>
    <row r="41" spans="5:24" x14ac:dyDescent="0.2">
      <c r="E41" s="28"/>
      <c r="F41" s="28">
        <f>+'CPT C9 &amp; Bearing Capacity'!I41</f>
        <v>0.77</v>
      </c>
      <c r="G41" s="29">
        <f>'CPT C9 &amp; Bearing Capacity'!H41</f>
        <v>2.0000000000000018E-2</v>
      </c>
      <c r="H41" s="29">
        <f t="shared" si="18"/>
        <v>0.31280000000000002</v>
      </c>
      <c r="I41" s="30">
        <f t="shared" si="4"/>
        <v>0.29321334833145862</v>
      </c>
      <c r="J41" s="31">
        <f t="shared" si="5"/>
        <v>0.20301554102908834</v>
      </c>
      <c r="K41" s="31">
        <f t="shared" ref="K41:K47" si="21">+($D$2^2+2*I41^2+1)/($D$2^2+I41^2)/(I41^2+1)</f>
        <v>1.8416646028636734</v>
      </c>
      <c r="L41" s="31">
        <f t="shared" ref="L41:L47" si="22">ASIN($D$2/SQRT($D$2^2+I41^2)/SQRT(1+I41^2))</f>
        <v>1.1702094669822121</v>
      </c>
      <c r="M41" s="32">
        <f t="shared" ref="M41:M47" si="23">2/PI()*(J41*K41+L41)</f>
        <v>0.98300204576956529</v>
      </c>
      <c r="N41" s="33">
        <f t="shared" si="1"/>
        <v>214.26598657302074</v>
      </c>
      <c r="O41" s="59">
        <f>+'CPT C9 &amp; Bearing Capacity'!N41</f>
        <v>558.5</v>
      </c>
      <c r="P41" s="59">
        <f>+'CPT C9 &amp; Bearing Capacity'!O41</f>
        <v>550.29999999999995</v>
      </c>
      <c r="Q41" s="35">
        <f>+'CPT C9 &amp; Bearing Capacity'!K41</f>
        <v>13.09</v>
      </c>
      <c r="R41" s="34">
        <f>+'CPT C9 &amp; Bearing Capacity'!L41</f>
        <v>0</v>
      </c>
      <c r="S41" s="35">
        <f>+'CPT C9 &amp; Bearing Capacity'!M41</f>
        <v>13.09</v>
      </c>
      <c r="T41" s="34">
        <f t="shared" si="9"/>
        <v>22.497111326098988</v>
      </c>
      <c r="U41" s="33">
        <f t="shared" si="10"/>
        <v>4659.0228722248521</v>
      </c>
      <c r="V41" s="33">
        <f t="shared" si="11"/>
        <v>2686.0499999999997</v>
      </c>
      <c r="W41" s="37">
        <f t="shared" si="19"/>
        <v>0.91978937407835126</v>
      </c>
      <c r="X41" s="37">
        <f t="shared" si="20"/>
        <v>1.5953983475588387</v>
      </c>
    </row>
    <row r="42" spans="5:24" x14ac:dyDescent="0.2">
      <c r="E42" s="28"/>
      <c r="F42" s="28">
        <f>+'CPT C9 &amp; Bearing Capacity'!I42</f>
        <v>0.79</v>
      </c>
      <c r="G42" s="29">
        <f>'CPT C9 &amp; Bearing Capacity'!H42</f>
        <v>2.0000000000000018E-2</v>
      </c>
      <c r="H42" s="29">
        <f t="shared" si="18"/>
        <v>0.33280000000000004</v>
      </c>
      <c r="I42" s="30">
        <f t="shared" si="4"/>
        <v>0.31196100487439077</v>
      </c>
      <c r="J42" s="31">
        <f t="shared" si="5"/>
        <v>0.21541105898435792</v>
      </c>
      <c r="K42" s="31">
        <f t="shared" si="21"/>
        <v>1.8226229396038207</v>
      </c>
      <c r="L42" s="31">
        <f t="shared" si="22"/>
        <v>1.1464582785553312</v>
      </c>
      <c r="M42" s="32">
        <f t="shared" si="23"/>
        <v>0.97980329457794491</v>
      </c>
      <c r="N42" s="33">
        <f t="shared" si="1"/>
        <v>213.568751421961</v>
      </c>
      <c r="O42" s="59">
        <f>+'CPT C9 &amp; Bearing Capacity'!N42</f>
        <v>502</v>
      </c>
      <c r="P42" s="59">
        <f>+'CPT C9 &amp; Bearing Capacity'!O42</f>
        <v>494.2</v>
      </c>
      <c r="Q42" s="35">
        <f>+'CPT C9 &amp; Bearing Capacity'!K42</f>
        <v>13.43</v>
      </c>
      <c r="R42" s="34">
        <f>+'CPT C9 &amp; Bearing Capacity'!L42</f>
        <v>0</v>
      </c>
      <c r="S42" s="35">
        <f>+'CPT C9 &amp; Bearing Capacity'!M42</f>
        <v>13.43</v>
      </c>
      <c r="T42" s="34">
        <f t="shared" si="9"/>
        <v>21.192536300643511</v>
      </c>
      <c r="U42" s="33">
        <f t="shared" si="10"/>
        <v>4283.1146025154148</v>
      </c>
      <c r="V42" s="33">
        <f t="shared" si="11"/>
        <v>2403.85</v>
      </c>
      <c r="W42" s="37">
        <f t="shared" si="19"/>
        <v>0.99725910344091739</v>
      </c>
      <c r="X42" s="37">
        <f t="shared" si="20"/>
        <v>1.776889168808047</v>
      </c>
    </row>
    <row r="43" spans="5:24" x14ac:dyDescent="0.2">
      <c r="E43" s="28"/>
      <c r="F43" s="28">
        <f>+'CPT C9 &amp; Bearing Capacity'!I43</f>
        <v>0.81</v>
      </c>
      <c r="G43" s="29">
        <f>'CPT C9 &amp; Bearing Capacity'!H43</f>
        <v>1.9999999999999907E-2</v>
      </c>
      <c r="H43" s="29">
        <f t="shared" si="18"/>
        <v>0.35280000000000006</v>
      </c>
      <c r="I43" s="30">
        <f t="shared" si="4"/>
        <v>0.33070866141732291</v>
      </c>
      <c r="J43" s="31">
        <f t="shared" si="5"/>
        <v>0.22770332390029599</v>
      </c>
      <c r="K43" s="31">
        <f t="shared" si="21"/>
        <v>1.8028279215335605</v>
      </c>
      <c r="L43" s="31">
        <f t="shared" si="22"/>
        <v>1.1230243057939162</v>
      </c>
      <c r="M43" s="32">
        <f t="shared" si="23"/>
        <v>0.97627820347431205</v>
      </c>
      <c r="N43" s="33">
        <f t="shared" si="1"/>
        <v>212.8003836181195</v>
      </c>
      <c r="O43" s="59">
        <f>+'CPT C9 &amp; Bearing Capacity'!N43</f>
        <v>493</v>
      </c>
      <c r="P43" s="59">
        <f>+'CPT C9 &amp; Bearing Capacity'!O43</f>
        <v>485.2</v>
      </c>
      <c r="Q43" s="35">
        <f>+'CPT C9 &amp; Bearing Capacity'!K43</f>
        <v>13.770000000000001</v>
      </c>
      <c r="R43" s="34">
        <f>+'CPT C9 &amp; Bearing Capacity'!L43</f>
        <v>0</v>
      </c>
      <c r="S43" s="35">
        <f>+'CPT C9 &amp; Bearing Capacity'!M43</f>
        <v>13.770000000000001</v>
      </c>
      <c r="T43" s="34">
        <f t="shared" si="9"/>
        <v>20.870846064711294</v>
      </c>
      <c r="U43" s="33">
        <f t="shared" si="10"/>
        <v>4229.7585190061964</v>
      </c>
      <c r="V43" s="33">
        <f t="shared" si="11"/>
        <v>2357.15</v>
      </c>
      <c r="W43" s="37">
        <f t="shared" si="19"/>
        <v>1.0062058278831343</v>
      </c>
      <c r="X43" s="37">
        <f t="shared" si="20"/>
        <v>1.8055735410823961</v>
      </c>
    </row>
    <row r="44" spans="5:24" x14ac:dyDescent="0.2">
      <c r="E44" s="28"/>
      <c r="F44" s="28">
        <f>+'CPT C9 &amp; Bearing Capacity'!I44</f>
        <v>0.83</v>
      </c>
      <c r="G44" s="29">
        <f>'CPT C9 &amp; Bearing Capacity'!H44</f>
        <v>2.0000000000000018E-2</v>
      </c>
      <c r="H44" s="29">
        <f t="shared" si="18"/>
        <v>0.37279999999999996</v>
      </c>
      <c r="I44" s="30">
        <f t="shared" si="4"/>
        <v>0.34945631796025495</v>
      </c>
      <c r="J44" s="31">
        <f t="shared" si="5"/>
        <v>0.2398876866175767</v>
      </c>
      <c r="K44" s="31">
        <f t="shared" si="21"/>
        <v>1.7823410172983494</v>
      </c>
      <c r="L44" s="31">
        <f t="shared" si="22"/>
        <v>1.0999187636977659</v>
      </c>
      <c r="M44" s="32">
        <f t="shared" si="23"/>
        <v>0.9724242417970288</v>
      </c>
      <c r="N44" s="33">
        <f t="shared" si="1"/>
        <v>211.96033155052564</v>
      </c>
      <c r="O44" s="59">
        <f>+'CPT C9 &amp; Bearing Capacity'!N44</f>
        <v>483.5</v>
      </c>
      <c r="P44" s="59">
        <f>+'CPT C9 &amp; Bearing Capacity'!O44</f>
        <v>475.7</v>
      </c>
      <c r="Q44" s="35">
        <f>+'CPT C9 &amp; Bearing Capacity'!K44</f>
        <v>14.11</v>
      </c>
      <c r="R44" s="34">
        <f>+'CPT C9 &amp; Bearing Capacity'!L44</f>
        <v>0</v>
      </c>
      <c r="S44" s="35">
        <f>+'CPT C9 &amp; Bearing Capacity'!M44</f>
        <v>14.11</v>
      </c>
      <c r="T44" s="34">
        <f t="shared" si="9"/>
        <v>20.543127713300251</v>
      </c>
      <c r="U44" s="33">
        <f t="shared" si="10"/>
        <v>4171.795588961897</v>
      </c>
      <c r="V44" s="33">
        <f t="shared" si="11"/>
        <v>2307.9499999999998</v>
      </c>
      <c r="W44" s="37">
        <f t="shared" si="19"/>
        <v>1.0161587596062907</v>
      </c>
      <c r="X44" s="37">
        <f t="shared" si="20"/>
        <v>1.8367844325095939</v>
      </c>
    </row>
    <row r="45" spans="5:24" x14ac:dyDescent="0.2">
      <c r="E45" s="28"/>
      <c r="F45" s="28">
        <f>+'CPT C9 &amp; Bearing Capacity'!I45</f>
        <v>0.85</v>
      </c>
      <c r="G45" s="29">
        <f>'CPT C9 &amp; Bearing Capacity'!H45</f>
        <v>2.0000000000000018E-2</v>
      </c>
      <c r="H45" s="29">
        <f t="shared" si="18"/>
        <v>0.39279999999999998</v>
      </c>
      <c r="I45" s="30">
        <f t="shared" si="4"/>
        <v>0.36820397450318709</v>
      </c>
      <c r="J45" s="31">
        <f t="shared" si="5"/>
        <v>0.25195973489693541</v>
      </c>
      <c r="K45" s="31">
        <f t="shared" si="21"/>
        <v>1.7612235804602403</v>
      </c>
      <c r="L45" s="31">
        <f t="shared" si="22"/>
        <v>1.0771517921971154</v>
      </c>
      <c r="M45" s="32">
        <f t="shared" si="23"/>
        <v>0.96824088055223623</v>
      </c>
      <c r="N45" s="33">
        <f t="shared" si="1"/>
        <v>211.04847991383338</v>
      </c>
      <c r="O45" s="59">
        <f>+'CPT C9 &amp; Bearing Capacity'!N45</f>
        <v>483.5</v>
      </c>
      <c r="P45" s="59">
        <f>+'CPT C9 &amp; Bearing Capacity'!O45</f>
        <v>476.29999999999995</v>
      </c>
      <c r="Q45" s="35">
        <f>+'CPT C9 &amp; Bearing Capacity'!K45</f>
        <v>14.45</v>
      </c>
      <c r="R45" s="34">
        <f>+'CPT C9 &amp; Bearing Capacity'!L45</f>
        <v>0</v>
      </c>
      <c r="S45" s="35">
        <f>+'CPT C9 &amp; Bearing Capacity'!M45</f>
        <v>14.45</v>
      </c>
      <c r="T45" s="34">
        <f t="shared" si="9"/>
        <v>20.421204657438853</v>
      </c>
      <c r="U45" s="33">
        <f t="shared" si="10"/>
        <v>4180.5887110582116</v>
      </c>
      <c r="V45" s="33">
        <f t="shared" si="11"/>
        <v>2309.25</v>
      </c>
      <c r="W45" s="37">
        <f t="shared" si="19"/>
        <v>1.0096591389417588</v>
      </c>
      <c r="X45" s="37">
        <f t="shared" si="20"/>
        <v>1.8278530251279297</v>
      </c>
    </row>
    <row r="46" spans="5:24" x14ac:dyDescent="0.2">
      <c r="E46" s="28"/>
      <c r="F46" s="28">
        <f>+'CPT C9 &amp; Bearing Capacity'!I46</f>
        <v>0.87</v>
      </c>
      <c r="G46" s="29">
        <f>'CPT C9 &amp; Bearing Capacity'!H46</f>
        <v>2.0000000000000018E-2</v>
      </c>
      <c r="H46" s="29">
        <f t="shared" si="18"/>
        <v>0.4128</v>
      </c>
      <c r="I46" s="30">
        <f t="shared" si="4"/>
        <v>0.38695163104611924</v>
      </c>
      <c r="J46" s="31">
        <f t="shared" si="5"/>
        <v>0.26391529792355795</v>
      </c>
      <c r="K46" s="31">
        <f t="shared" si="21"/>
        <v>1.739536480762268</v>
      </c>
      <c r="L46" s="31">
        <f t="shared" si="22"/>
        <v>1.0547324639709639</v>
      </c>
      <c r="M46" s="32">
        <f t="shared" si="23"/>
        <v>0.96372949612703007</v>
      </c>
      <c r="N46" s="33">
        <f t="shared" si="1"/>
        <v>210.06512872058107</v>
      </c>
      <c r="O46" s="59">
        <f>+'CPT C9 &amp; Bearing Capacity'!N46</f>
        <v>493</v>
      </c>
      <c r="P46" s="59">
        <f>+'CPT C9 &amp; Bearing Capacity'!O46</f>
        <v>486</v>
      </c>
      <c r="Q46" s="35">
        <f>+'CPT C9 &amp; Bearing Capacity'!K46</f>
        <v>14.79</v>
      </c>
      <c r="R46" s="34">
        <f>+'CPT C9 &amp; Bearing Capacity'!L46</f>
        <v>0</v>
      </c>
      <c r="S46" s="35">
        <f>+'CPT C9 &amp; Bearing Capacity'!M46</f>
        <v>14.79</v>
      </c>
      <c r="T46" s="34">
        <f t="shared" si="9"/>
        <v>20.501304515619804</v>
      </c>
      <c r="U46" s="33">
        <f t="shared" si="10"/>
        <v>4256.8381236013865</v>
      </c>
      <c r="V46" s="33">
        <f t="shared" si="11"/>
        <v>2356.0499999999997</v>
      </c>
      <c r="W46" s="37">
        <f t="shared" si="19"/>
        <v>0.98695380289848167</v>
      </c>
      <c r="X46" s="37">
        <f t="shared" si="20"/>
        <v>1.7831975443694428</v>
      </c>
    </row>
    <row r="47" spans="5:24" x14ac:dyDescent="0.2">
      <c r="E47" s="28"/>
      <c r="F47" s="28">
        <f>+'CPT C9 &amp; Bearing Capacity'!I47</f>
        <v>0.89</v>
      </c>
      <c r="G47" s="29">
        <f>'CPT C9 &amp; Bearing Capacity'!H47</f>
        <v>2.0000000000000018E-2</v>
      </c>
      <c r="H47" s="29">
        <f t="shared" si="18"/>
        <v>0.43280000000000002</v>
      </c>
      <c r="I47" s="30">
        <f t="shared" si="4"/>
        <v>0.40569928758905138</v>
      </c>
      <c r="J47" s="31">
        <f t="shared" si="5"/>
        <v>0.27575044971884055</v>
      </c>
      <c r="K47" s="31">
        <f t="shared" si="21"/>
        <v>1.7173397646654907</v>
      </c>
      <c r="L47" s="31">
        <f t="shared" si="22"/>
        <v>1.0326687986207155</v>
      </c>
      <c r="M47" s="32">
        <f t="shared" si="23"/>
        <v>0.95889326028704458</v>
      </c>
      <c r="N47" s="33">
        <f t="shared" si="1"/>
        <v>209.01096932384957</v>
      </c>
      <c r="O47" s="59">
        <f>+'CPT C9 &amp; Bearing Capacity'!N47</f>
        <v>483.5</v>
      </c>
      <c r="P47" s="59">
        <f>+'CPT C9 &amp; Bearing Capacity'!O47</f>
        <v>479.1</v>
      </c>
      <c r="Q47" s="35">
        <f>+'CPT C9 &amp; Bearing Capacity'!K47</f>
        <v>15.13</v>
      </c>
      <c r="R47" s="34">
        <f>+'CPT C9 &amp; Bearing Capacity'!L47</f>
        <v>0</v>
      </c>
      <c r="S47" s="35">
        <f>+'CPT C9 &amp; Bearing Capacity'!M47</f>
        <v>15.13</v>
      </c>
      <c r="T47" s="34">
        <f t="shared" si="9"/>
        <v>20.187781127048314</v>
      </c>
      <c r="U47" s="33">
        <f t="shared" si="10"/>
        <v>4197.4750172968988</v>
      </c>
      <c r="V47" s="33">
        <f t="shared" si="11"/>
        <v>2319.8500000000004</v>
      </c>
      <c r="W47" s="37">
        <f t="shared" si="19"/>
        <v>0.99588904502140052</v>
      </c>
      <c r="X47" s="37">
        <f t="shared" si="20"/>
        <v>1.8019352054990601</v>
      </c>
    </row>
    <row r="48" spans="5:24" x14ac:dyDescent="0.2">
      <c r="E48" s="28"/>
      <c r="F48" s="28">
        <f>+'CPT C9 &amp; Bearing Capacity'!I48</f>
        <v>0.91</v>
      </c>
      <c r="G48" s="29">
        <f>'CPT C9 &amp; Bearing Capacity'!H48</f>
        <v>2.0000000000000018E-2</v>
      </c>
      <c r="H48" s="29">
        <f t="shared" si="18"/>
        <v>0.45280000000000004</v>
      </c>
      <c r="I48" s="30">
        <f t="shared" si="4"/>
        <v>0.42444694413198353</v>
      </c>
      <c r="J48" s="31">
        <f t="shared" si="5"/>
        <v>0.28746151148413779</v>
      </c>
      <c r="K48" s="31">
        <f t="shared" ref="K48:K102" si="24">+($D$2^2+2*I48^2+1)/($D$2^2+I48^2)/(I48^2+1)</f>
        <v>1.6946923470687834</v>
      </c>
      <c r="L48" s="31">
        <f t="shared" ref="L48:L102" si="25">ASIN($D$2/SQRT($D$2^2+I48^2)/SQRT(1+I48^2))</f>
        <v>1.0109677826331729</v>
      </c>
      <c r="M48" s="32">
        <f t="shared" ref="M48:M102" si="26">2/PI()*(J48*K48+L48)</f>
        <v>0.95373701903097274</v>
      </c>
      <c r="N48" s="33">
        <f t="shared" ref="N48:N102" si="27">+$D$4*M48</f>
        <v>207.88705801105488</v>
      </c>
      <c r="O48" s="59">
        <f>+'CPT C9 &amp; Bearing Capacity'!N48</f>
        <v>474</v>
      </c>
      <c r="P48" s="59">
        <f>+'CPT C9 &amp; Bearing Capacity'!O48</f>
        <v>472.4</v>
      </c>
      <c r="Q48" s="35">
        <f>+'CPT C9 &amp; Bearing Capacity'!K48</f>
        <v>15.47</v>
      </c>
      <c r="R48" s="34">
        <f>+'CPT C9 &amp; Bearing Capacity'!L48</f>
        <v>0</v>
      </c>
      <c r="S48" s="35">
        <f>+'CPT C9 &amp; Bearing Capacity'!M48</f>
        <v>15.47</v>
      </c>
      <c r="T48" s="34">
        <f t="shared" si="9"/>
        <v>19.877724758054637</v>
      </c>
      <c r="U48" s="33">
        <f t="shared" si="10"/>
        <v>4137.0941644380273</v>
      </c>
      <c r="V48" s="33">
        <f t="shared" si="11"/>
        <v>2284.6499999999996</v>
      </c>
      <c r="W48" s="37">
        <f t="shared" si="19"/>
        <v>1.0049906999846785</v>
      </c>
      <c r="X48" s="37">
        <f t="shared" si="20"/>
        <v>1.8198591295039073</v>
      </c>
    </row>
    <row r="49" spans="5:24" x14ac:dyDescent="0.2">
      <c r="E49" s="28"/>
      <c r="F49" s="28">
        <f>+'CPT C9 &amp; Bearing Capacity'!I49</f>
        <v>0.92999999999999994</v>
      </c>
      <c r="G49" s="29">
        <f>'CPT C9 &amp; Bearing Capacity'!H49</f>
        <v>1.9999999999999907E-2</v>
      </c>
      <c r="H49" s="29">
        <f t="shared" si="18"/>
        <v>0.47279999999999994</v>
      </c>
      <c r="I49" s="30">
        <f t="shared" si="4"/>
        <v>0.44319460067491562</v>
      </c>
      <c r="J49" s="31">
        <f t="shared" si="5"/>
        <v>0.29904505290817351</v>
      </c>
      <c r="K49" s="31">
        <f t="shared" si="24"/>
        <v>1.6716517354321316</v>
      </c>
      <c r="L49" s="31">
        <f t="shared" si="25"/>
        <v>0.98963539453923255</v>
      </c>
      <c r="M49" s="32">
        <f t="shared" si="26"/>
        <v>0.94826716283763468</v>
      </c>
      <c r="N49" s="33">
        <f t="shared" si="27"/>
        <v>206.69478772156569</v>
      </c>
      <c r="O49" s="59">
        <f>+'CPT C9 &amp; Bearing Capacity'!N49</f>
        <v>464.5</v>
      </c>
      <c r="P49" s="59">
        <f>+'CPT C9 &amp; Bearing Capacity'!O49</f>
        <v>462.5</v>
      </c>
      <c r="Q49" s="35">
        <f>+'CPT C9 &amp; Bearing Capacity'!K49</f>
        <v>15.809999999999999</v>
      </c>
      <c r="R49" s="34">
        <f>+'CPT C9 &amp; Bearing Capacity'!L49</f>
        <v>0</v>
      </c>
      <c r="S49" s="35">
        <f>+'CPT C9 &amp; Bearing Capacity'!M49</f>
        <v>15.809999999999999</v>
      </c>
      <c r="T49" s="34">
        <f t="shared" si="9"/>
        <v>19.570862784014416</v>
      </c>
      <c r="U49" s="33">
        <f t="shared" si="10"/>
        <v>4075.7191263977552</v>
      </c>
      <c r="V49" s="33">
        <f t="shared" si="11"/>
        <v>2233.4499999999998</v>
      </c>
      <c r="W49" s="37">
        <f t="shared" si="19"/>
        <v>1.0142739541733234</v>
      </c>
      <c r="X49" s="37">
        <f t="shared" si="20"/>
        <v>1.8509014101194541</v>
      </c>
    </row>
    <row r="50" spans="5:24" x14ac:dyDescent="0.2">
      <c r="E50" s="28"/>
      <c r="F50" s="28">
        <f>+'CPT C9 &amp; Bearing Capacity'!I50</f>
        <v>0.95</v>
      </c>
      <c r="G50" s="29">
        <f>'CPT C9 &amp; Bearing Capacity'!H50</f>
        <v>2.0000000000000018E-2</v>
      </c>
      <c r="H50" s="29">
        <f t="shared" si="18"/>
        <v>0.49279999999999996</v>
      </c>
      <c r="I50" s="30">
        <f t="shared" si="4"/>
        <v>0.46194225721784776</v>
      </c>
      <c r="J50" s="31">
        <f t="shared" si="5"/>
        <v>0.31049789247614418</v>
      </c>
      <c r="K50" s="31">
        <f t="shared" si="24"/>
        <v>1.6482737868818023</v>
      </c>
      <c r="L50" s="31">
        <f t="shared" si="25"/>
        <v>0.96867663465946507</v>
      </c>
      <c r="M50" s="32">
        <f t="shared" si="26"/>
        <v>0.94249149075279592</v>
      </c>
      <c r="N50" s="33">
        <f t="shared" si="27"/>
        <v>205.43585842156469</v>
      </c>
      <c r="O50" s="59">
        <f>+'CPT C9 &amp; Bearing Capacity'!N50</f>
        <v>455</v>
      </c>
      <c r="P50" s="59">
        <f>+'CPT C9 &amp; Bearing Capacity'!O50</f>
        <v>452.6</v>
      </c>
      <c r="Q50" s="35">
        <f>+'CPT C9 &amp; Bearing Capacity'!K50</f>
        <v>16.149999999999999</v>
      </c>
      <c r="R50" s="34">
        <f>+'CPT C9 &amp; Bearing Capacity'!L50</f>
        <v>0</v>
      </c>
      <c r="S50" s="35">
        <f>+'CPT C9 &amp; Bearing Capacity'!M50</f>
        <v>16.149999999999999</v>
      </c>
      <c r="T50" s="34">
        <f t="shared" si="9"/>
        <v>19.266935655014027</v>
      </c>
      <c r="U50" s="33">
        <f t="shared" si="10"/>
        <v>4013.3716565069208</v>
      </c>
      <c r="V50" s="33">
        <f t="shared" si="11"/>
        <v>2182.25</v>
      </c>
      <c r="W50" s="37">
        <f t="shared" si="19"/>
        <v>1.0237569605022232</v>
      </c>
      <c r="X50" s="37">
        <f t="shared" si="20"/>
        <v>1.8827894001289027</v>
      </c>
    </row>
    <row r="51" spans="5:24" x14ac:dyDescent="0.2">
      <c r="E51" s="28"/>
      <c r="F51" s="28">
        <f>+'CPT C9 &amp; Bearing Capacity'!I51</f>
        <v>0.97</v>
      </c>
      <c r="G51" s="29">
        <f>'CPT C9 &amp; Bearing Capacity'!H51</f>
        <v>2.0000000000000018E-2</v>
      </c>
      <c r="H51" s="29">
        <f t="shared" si="18"/>
        <v>0.51279999999999992</v>
      </c>
      <c r="I51" s="30">
        <f t="shared" si="4"/>
        <v>0.48068991376077985</v>
      </c>
      <c r="J51" s="31">
        <f t="shared" si="5"/>
        <v>0.32181709682415693</v>
      </c>
      <c r="K51" s="31">
        <f t="shared" si="24"/>
        <v>1.6246124982912524</v>
      </c>
      <c r="L51" s="31">
        <f t="shared" si="25"/>
        <v>0.94809555882387764</v>
      </c>
      <c r="M51" s="32">
        <f t="shared" si="26"/>
        <v>0.93641907063121876</v>
      </c>
      <c r="N51" s="33">
        <f t="shared" si="27"/>
        <v>204.11224664086185</v>
      </c>
      <c r="O51" s="59">
        <f>+'CPT C9 &amp; Bearing Capacity'!N51</f>
        <v>464.5</v>
      </c>
      <c r="P51" s="59">
        <f>+'CPT C9 &amp; Bearing Capacity'!O51</f>
        <v>462.9</v>
      </c>
      <c r="Q51" s="35">
        <f>+'CPT C9 &amp; Bearing Capacity'!K51</f>
        <v>16.489999999999998</v>
      </c>
      <c r="R51" s="34">
        <f>+'CPT C9 &amp; Bearing Capacity'!L51</f>
        <v>0</v>
      </c>
      <c r="S51" s="35">
        <f>+'CPT C9 &amp; Bearing Capacity'!M51</f>
        <v>16.489999999999998</v>
      </c>
      <c r="T51" s="34">
        <f t="shared" si="9"/>
        <v>19.365904041360952</v>
      </c>
      <c r="U51" s="33">
        <f t="shared" si="10"/>
        <v>4090.1707442770153</v>
      </c>
      <c r="V51" s="33">
        <f t="shared" si="11"/>
        <v>2232.0499999999997</v>
      </c>
      <c r="W51" s="37">
        <f t="shared" si="19"/>
        <v>0.99806222968298708</v>
      </c>
      <c r="X51" s="37">
        <f t="shared" si="20"/>
        <v>1.8289218130495468</v>
      </c>
    </row>
    <row r="52" spans="5:24" x14ac:dyDescent="0.2">
      <c r="E52" s="28"/>
      <c r="F52" s="28">
        <f>+'CPT C9 &amp; Bearing Capacity'!I52</f>
        <v>0.99</v>
      </c>
      <c r="G52" s="29">
        <f>'CPT C9 &amp; Bearing Capacity'!H52</f>
        <v>2.0000000000000018E-2</v>
      </c>
      <c r="H52" s="29">
        <f t="shared" si="18"/>
        <v>0.53279999999999994</v>
      </c>
      <c r="I52" s="30">
        <f t="shared" si="4"/>
        <v>0.499437570303712</v>
      </c>
      <c r="J52" s="31">
        <f t="shared" si="5"/>
        <v>0.3329999791875019</v>
      </c>
      <c r="K52" s="31">
        <f t="shared" si="24"/>
        <v>1.6007198288127988</v>
      </c>
      <c r="L52" s="31">
        <f t="shared" si="25"/>
        <v>0.92789531545959414</v>
      </c>
      <c r="M52" s="32">
        <f t="shared" si="26"/>
        <v>0.93006009768320286</v>
      </c>
      <c r="N52" s="33">
        <f t="shared" si="27"/>
        <v>202.72617464013564</v>
      </c>
      <c r="O52" s="59">
        <f>+'CPT C9 &amp; Bearing Capacity'!N52</f>
        <v>464.5</v>
      </c>
      <c r="P52" s="59">
        <f>+'CPT C9 &amp; Bearing Capacity'!O52</f>
        <v>463.5</v>
      </c>
      <c r="Q52" s="35">
        <f>+'CPT C9 &amp; Bearing Capacity'!K52</f>
        <v>16.829999999999998</v>
      </c>
      <c r="R52" s="34">
        <f>+'CPT C9 &amp; Bearing Capacity'!L52</f>
        <v>0</v>
      </c>
      <c r="S52" s="35">
        <f>+'CPT C9 &amp; Bearing Capacity'!M52</f>
        <v>16.829999999999998</v>
      </c>
      <c r="T52" s="34">
        <f t="shared" si="9"/>
        <v>19.267346623480535</v>
      </c>
      <c r="U52" s="33">
        <f t="shared" si="10"/>
        <v>4097.1382502497772</v>
      </c>
      <c r="V52" s="33">
        <f t="shared" si="11"/>
        <v>2233.35</v>
      </c>
      <c r="W52" s="37">
        <f t="shared" si="19"/>
        <v>0.98959889687772606</v>
      </c>
      <c r="X52" s="37">
        <f t="shared" si="20"/>
        <v>1.8154447322644085</v>
      </c>
    </row>
    <row r="53" spans="5:24" x14ac:dyDescent="0.2">
      <c r="E53" s="28"/>
      <c r="F53" s="28">
        <f>+'CPT C9 &amp; Bearing Capacity'!I53</f>
        <v>1.01</v>
      </c>
      <c r="G53" s="29">
        <f>'CPT C9 &amp; Bearing Capacity'!H53</f>
        <v>2.0000000000000018E-2</v>
      </c>
      <c r="H53" s="29">
        <f t="shared" si="18"/>
        <v>0.55279999999999996</v>
      </c>
      <c r="I53" s="30">
        <f t="shared" si="4"/>
        <v>0.51818522684664414</v>
      </c>
      <c r="J53" s="31">
        <f t="shared" si="5"/>
        <v>0.34404409699533833</v>
      </c>
      <c r="K53" s="31">
        <f t="shared" si="24"/>
        <v>1.5766455538865762</v>
      </c>
      <c r="L53" s="31">
        <f t="shared" si="25"/>
        <v>0.9080781854554808</v>
      </c>
      <c r="M53" s="32">
        <f t="shared" si="26"/>
        <v>0.92342575328259013</v>
      </c>
      <c r="N53" s="33">
        <f t="shared" si="27"/>
        <v>201.28007963516583</v>
      </c>
      <c r="O53" s="59">
        <f>+'CPT C9 &amp; Bearing Capacity'!N53</f>
        <v>474</v>
      </c>
      <c r="P53" s="59">
        <f>+'CPT C9 &amp; Bearing Capacity'!O53</f>
        <v>472.6</v>
      </c>
      <c r="Q53" s="35">
        <f>+'CPT C9 &amp; Bearing Capacity'!K53</f>
        <v>17.170000000000002</v>
      </c>
      <c r="R53" s="34">
        <f>+'CPT C9 &amp; Bearing Capacity'!L53</f>
        <v>0</v>
      </c>
      <c r="S53" s="35">
        <f>+'CPT C9 &amp; Bearing Capacity'!M53</f>
        <v>17.170000000000002</v>
      </c>
      <c r="T53" s="34">
        <f t="shared" si="9"/>
        <v>19.366300991000372</v>
      </c>
      <c r="U53" s="33">
        <f t="shared" si="10"/>
        <v>4173.7947096096232</v>
      </c>
      <c r="V53" s="33">
        <f t="shared" si="11"/>
        <v>2277.15</v>
      </c>
      <c r="W53" s="37">
        <f t="shared" si="19"/>
        <v>0.96449439246134772</v>
      </c>
      <c r="X53" s="37">
        <f t="shared" si="20"/>
        <v>1.7678245142846629</v>
      </c>
    </row>
    <row r="54" spans="5:24" x14ac:dyDescent="0.2">
      <c r="E54" s="28"/>
      <c r="F54" s="28">
        <f>+'CPT C9 &amp; Bearing Capacity'!I54</f>
        <v>1.03</v>
      </c>
      <c r="G54" s="29">
        <f>'CPT C9 &amp; Bearing Capacity'!H54</f>
        <v>2.0000000000000018E-2</v>
      </c>
      <c r="H54" s="29">
        <f t="shared" si="18"/>
        <v>0.57279999999999998</v>
      </c>
      <c r="I54" s="30">
        <f t="shared" si="4"/>
        <v>0.53693288338957634</v>
      </c>
      <c r="J54" s="31">
        <f t="shared" si="5"/>
        <v>0.35494724866769112</v>
      </c>
      <c r="K54" s="31">
        <f t="shared" si="24"/>
        <v>1.5524371493771003</v>
      </c>
      <c r="L54" s="31">
        <f t="shared" si="25"/>
        <v>0.88864562423570448</v>
      </c>
      <c r="M54" s="32">
        <f t="shared" si="26"/>
        <v>0.91652806578316026</v>
      </c>
      <c r="N54" s="33">
        <f t="shared" si="27"/>
        <v>199.77658345883722</v>
      </c>
      <c r="O54" s="59">
        <f>+'CPT C9 &amp; Bearing Capacity'!N54</f>
        <v>530.5</v>
      </c>
      <c r="P54" s="59">
        <f>+'CPT C9 &amp; Bearing Capacity'!O54</f>
        <v>527.9</v>
      </c>
      <c r="Q54" s="35">
        <f>+'CPT C9 &amp; Bearing Capacity'!K54</f>
        <v>17.510000000000002</v>
      </c>
      <c r="R54" s="34">
        <f>+'CPT C9 &amp; Bearing Capacity'!L54</f>
        <v>0</v>
      </c>
      <c r="S54" s="35">
        <f>+'CPT C9 &amp; Bearing Capacity'!M54</f>
        <v>17.510000000000002</v>
      </c>
      <c r="T54" s="34">
        <f t="shared" si="9"/>
        <v>20.387840997913852</v>
      </c>
      <c r="U54" s="33">
        <f t="shared" si="10"/>
        <v>4589.6184292495582</v>
      </c>
      <c r="V54" s="33">
        <f t="shared" si="11"/>
        <v>2551.9499999999998</v>
      </c>
      <c r="W54" s="37">
        <f t="shared" si="19"/>
        <v>0.87055857273739679</v>
      </c>
      <c r="X54" s="37">
        <f t="shared" si="20"/>
        <v>1.5656778812973409</v>
      </c>
    </row>
    <row r="55" spans="5:24" x14ac:dyDescent="0.2">
      <c r="E55" s="28"/>
      <c r="F55" s="28">
        <f>+'CPT C9 &amp; Bearing Capacity'!I55</f>
        <v>1.05</v>
      </c>
      <c r="G55" s="29">
        <f>'CPT C9 &amp; Bearing Capacity'!H55</f>
        <v>2.0000000000000018E-2</v>
      </c>
      <c r="H55" s="29">
        <f t="shared" si="18"/>
        <v>0.59279999999999999</v>
      </c>
      <c r="I55" s="30">
        <f t="shared" si="4"/>
        <v>0.55568053993250843</v>
      </c>
      <c r="J55" s="31">
        <f t="shared" si="5"/>
        <v>0.36570746967321738</v>
      </c>
      <c r="K55" s="31">
        <f t="shared" si="24"/>
        <v>1.5281397041833717</v>
      </c>
      <c r="L55" s="31">
        <f t="shared" si="25"/>
        <v>0.8695983055033617</v>
      </c>
      <c r="M55" s="32">
        <f t="shared" si="26"/>
        <v>0.90937977487004817</v>
      </c>
      <c r="N55" s="33">
        <f t="shared" si="27"/>
        <v>198.21846299367598</v>
      </c>
      <c r="O55" s="59">
        <f>+'CPT C9 &amp; Bearing Capacity'!N55</f>
        <v>568</v>
      </c>
      <c r="P55" s="59">
        <f>+'CPT C9 &amp; Bearing Capacity'!O55</f>
        <v>565.20000000000005</v>
      </c>
      <c r="Q55" s="35">
        <f>+'CPT C9 &amp; Bearing Capacity'!K55</f>
        <v>17.850000000000001</v>
      </c>
      <c r="R55" s="34">
        <f>+'CPT C9 &amp; Bearing Capacity'!L55</f>
        <v>0</v>
      </c>
      <c r="S55" s="35">
        <f>+'CPT C9 &amp; Bearing Capacity'!M55</f>
        <v>17.850000000000001</v>
      </c>
      <c r="T55" s="34">
        <f t="shared" si="9"/>
        <v>20.994942670194263</v>
      </c>
      <c r="U55" s="33">
        <f t="shared" si="10"/>
        <v>4862.7984062084106</v>
      </c>
      <c r="V55" s="33">
        <f t="shared" si="11"/>
        <v>2736.75</v>
      </c>
      <c r="W55" s="37">
        <f t="shared" si="19"/>
        <v>0.81524441868948361</v>
      </c>
      <c r="X55" s="37">
        <f t="shared" si="20"/>
        <v>1.448568287155759</v>
      </c>
    </row>
    <row r="56" spans="5:24" x14ac:dyDescent="0.2">
      <c r="E56" s="28"/>
      <c r="F56" s="28">
        <f>+'CPT C9 &amp; Bearing Capacity'!I56</f>
        <v>1.07</v>
      </c>
      <c r="G56" s="29">
        <f>'CPT C9 &amp; Bearing Capacity'!H56</f>
        <v>2.0000000000000018E-2</v>
      </c>
      <c r="H56" s="29">
        <f t="shared" si="18"/>
        <v>0.61280000000000001</v>
      </c>
      <c r="I56" s="30">
        <f t="shared" si="4"/>
        <v>0.57442819647544063</v>
      </c>
      <c r="J56" s="31">
        <f t="shared" si="5"/>
        <v>0.37632302790803251</v>
      </c>
      <c r="K56" s="31">
        <f t="shared" si="24"/>
        <v>1.5037958594333796</v>
      </c>
      <c r="L56" s="31">
        <f t="shared" si="25"/>
        <v>0.85093616614939216</v>
      </c>
      <c r="M56" s="32">
        <f t="shared" si="26"/>
        <v>0.90199420074906111</v>
      </c>
      <c r="N56" s="33">
        <f t="shared" si="27"/>
        <v>196.60862165890788</v>
      </c>
      <c r="O56" s="59">
        <f>+'CPT C9 &amp; Bearing Capacity'!N56</f>
        <v>548.99999999999989</v>
      </c>
      <c r="P56" s="59">
        <f>+'CPT C9 &amp; Bearing Capacity'!O56</f>
        <v>547.4</v>
      </c>
      <c r="Q56" s="35">
        <f>+'CPT C9 &amp; Bearing Capacity'!K56</f>
        <v>18.190000000000001</v>
      </c>
      <c r="R56" s="34">
        <f>+'CPT C9 &amp; Bearing Capacity'!L56</f>
        <v>0</v>
      </c>
      <c r="S56" s="35">
        <f>+'CPT C9 &amp; Bearing Capacity'!M56</f>
        <v>18.190000000000001</v>
      </c>
      <c r="T56" s="34">
        <f t="shared" si="9"/>
        <v>20.543672249844136</v>
      </c>
      <c r="U56" s="33">
        <f t="shared" si="10"/>
        <v>4736.9063924304855</v>
      </c>
      <c r="V56" s="33">
        <f t="shared" si="11"/>
        <v>2646.0499999999997</v>
      </c>
      <c r="W56" s="37">
        <f t="shared" si="19"/>
        <v>0.8301140253608813</v>
      </c>
      <c r="X56" s="37">
        <f t="shared" si="20"/>
        <v>1.4860537152276645</v>
      </c>
    </row>
    <row r="57" spans="5:24" x14ac:dyDescent="0.2">
      <c r="E57" s="28"/>
      <c r="F57" s="28">
        <f>+'CPT C9 &amp; Bearing Capacity'!I57</f>
        <v>1.0900000000000001</v>
      </c>
      <c r="G57" s="29">
        <f>'CPT C9 &amp; Bearing Capacity'!H57</f>
        <v>2.0000000000000018E-2</v>
      </c>
      <c r="H57" s="29">
        <f t="shared" si="18"/>
        <v>0.63280000000000003</v>
      </c>
      <c r="I57" s="30">
        <f t="shared" si="4"/>
        <v>0.59317585301837272</v>
      </c>
      <c r="J57" s="31">
        <f t="shared" si="5"/>
        <v>0.38679241845702544</v>
      </c>
      <c r="K57" s="31">
        <f t="shared" si="24"/>
        <v>1.4794457722040186</v>
      </c>
      <c r="L57" s="31">
        <f t="shared" si="25"/>
        <v>0.83265845185972964</v>
      </c>
      <c r="M57" s="32">
        <f t="shared" si="26"/>
        <v>0.89438511925549291</v>
      </c>
      <c r="N57" s="33">
        <f t="shared" si="27"/>
        <v>194.95006218779554</v>
      </c>
      <c r="O57" s="59">
        <f>+'CPT C9 &amp; Bearing Capacity'!N57</f>
        <v>511.50000000000006</v>
      </c>
      <c r="P57" s="59">
        <f>+'CPT C9 &amp; Bearing Capacity'!O57</f>
        <v>510.29999999999995</v>
      </c>
      <c r="Q57" s="35">
        <f>+'CPT C9 &amp; Bearing Capacity'!K57</f>
        <v>18.53</v>
      </c>
      <c r="R57" s="34">
        <f>+'CPT C9 &amp; Bearing Capacity'!L57</f>
        <v>0</v>
      </c>
      <c r="S57" s="35">
        <f>+'CPT C9 &amp; Bearing Capacity'!M57</f>
        <v>18.53</v>
      </c>
      <c r="T57" s="34">
        <f t="shared" si="9"/>
        <v>19.738040898344313</v>
      </c>
      <c r="U57" s="33">
        <f t="shared" si="10"/>
        <v>4475.1781779788616</v>
      </c>
      <c r="V57" s="33">
        <f t="shared" si="11"/>
        <v>2458.85</v>
      </c>
      <c r="W57" s="37">
        <f t="shared" si="19"/>
        <v>0.87125050415687177</v>
      </c>
      <c r="X57" s="37">
        <f t="shared" si="20"/>
        <v>1.5857011382377593</v>
      </c>
    </row>
    <row r="58" spans="5:24" x14ac:dyDescent="0.2">
      <c r="E58" s="28"/>
      <c r="F58" s="28">
        <f>+'CPT C9 &amp; Bearing Capacity'!I58</f>
        <v>1.1100000000000001</v>
      </c>
      <c r="G58" s="29">
        <f>'CPT C9 &amp; Bearing Capacity'!H58</f>
        <v>2.0000000000000018E-2</v>
      </c>
      <c r="H58" s="29">
        <f t="shared" si="18"/>
        <v>0.65280000000000005</v>
      </c>
      <c r="I58" s="30">
        <f t="shared" si="4"/>
        <v>0.61192350956130492</v>
      </c>
      <c r="J58" s="31">
        <f t="shared" si="5"/>
        <v>0.39711435779957521</v>
      </c>
      <c r="K58" s="31">
        <f t="shared" si="24"/>
        <v>1.455127101597504</v>
      </c>
      <c r="L58" s="31">
        <f t="shared" si="25"/>
        <v>0.81476376299385644</v>
      </c>
      <c r="M58" s="32">
        <f t="shared" si="26"/>
        <v>0.88656664375008076</v>
      </c>
      <c r="N58" s="33">
        <f t="shared" si="27"/>
        <v>193.24586088437644</v>
      </c>
      <c r="O58" s="59">
        <f>+'CPT C9 &amp; Bearing Capacity'!N58</f>
        <v>493</v>
      </c>
      <c r="P58" s="59">
        <f>+'CPT C9 &amp; Bearing Capacity'!O58</f>
        <v>491.6</v>
      </c>
      <c r="Q58" s="35">
        <f>+'CPT C9 &amp; Bearing Capacity'!K58</f>
        <v>18.87</v>
      </c>
      <c r="R58" s="34">
        <f>+'CPT C9 &amp; Bearing Capacity'!L58</f>
        <v>0</v>
      </c>
      <c r="S58" s="35">
        <f>+'CPT C9 &amp; Bearing Capacity'!M58</f>
        <v>18.87</v>
      </c>
      <c r="T58" s="34">
        <f t="shared" si="9"/>
        <v>19.289926147333851</v>
      </c>
      <c r="U58" s="33">
        <f t="shared" si="10"/>
        <v>4346.8281729146438</v>
      </c>
      <c r="V58" s="33">
        <f t="shared" si="11"/>
        <v>2363.65</v>
      </c>
      <c r="W58" s="37">
        <f t="shared" si="19"/>
        <v>0.88913503454543519</v>
      </c>
      <c r="X58" s="37">
        <f t="shared" si="20"/>
        <v>1.6351478508609703</v>
      </c>
    </row>
    <row r="59" spans="5:24" x14ac:dyDescent="0.2">
      <c r="E59" s="28"/>
      <c r="F59" s="28">
        <f>+'CPT C9 &amp; Bearing Capacity'!I59</f>
        <v>1.1299999999999999</v>
      </c>
      <c r="G59" s="29">
        <f>'CPT C9 &amp; Bearing Capacity'!H59</f>
        <v>1.9999999999999796E-2</v>
      </c>
      <c r="H59" s="29">
        <f t="shared" si="18"/>
        <v>0.67279999999999984</v>
      </c>
      <c r="I59" s="30">
        <f t="shared" si="4"/>
        <v>0.63067116610423679</v>
      </c>
      <c r="J59" s="31">
        <f t="shared" si="5"/>
        <v>0.40728777752145262</v>
      </c>
      <c r="K59" s="31">
        <f t="shared" si="24"/>
        <v>1.430875014949186</v>
      </c>
      <c r="L59" s="31">
        <f t="shared" si="25"/>
        <v>0.79725010034954891</v>
      </c>
      <c r="M59" s="32">
        <f t="shared" si="26"/>
        <v>0.87855311446712625</v>
      </c>
      <c r="N59" s="33">
        <f t="shared" si="27"/>
        <v>191.49914350455674</v>
      </c>
      <c r="O59" s="59">
        <f>+'CPT C9 &amp; Bearing Capacity'!N59</f>
        <v>445.5</v>
      </c>
      <c r="P59" s="59">
        <f>+'CPT C9 &amp; Bearing Capacity'!O59</f>
        <v>443.7</v>
      </c>
      <c r="Q59" s="35">
        <f>+'CPT C9 &amp; Bearing Capacity'!K59</f>
        <v>19.209999999999997</v>
      </c>
      <c r="R59" s="34">
        <f>+'CPT C9 &amp; Bearing Capacity'!L59</f>
        <v>0</v>
      </c>
      <c r="S59" s="35">
        <f>+'CPT C9 &amp; Bearing Capacity'!M59</f>
        <v>19.209999999999997</v>
      </c>
      <c r="T59" s="34">
        <f t="shared" si="9"/>
        <v>18.255431103123431</v>
      </c>
      <c r="U59" s="33">
        <f t="shared" si="10"/>
        <v>3998.8211007220102</v>
      </c>
      <c r="V59" s="33">
        <f t="shared" si="11"/>
        <v>2122.4499999999998</v>
      </c>
      <c r="W59" s="37">
        <f t="shared" si="19"/>
        <v>0.95777799847049161</v>
      </c>
      <c r="X59" s="37">
        <f t="shared" si="20"/>
        <v>1.8045102923937415</v>
      </c>
    </row>
    <row r="60" spans="5:24" x14ac:dyDescent="0.2">
      <c r="E60" s="28"/>
      <c r="F60" s="28">
        <f>+'CPT C9 &amp; Bearing Capacity'!I60</f>
        <v>1.1499999999999999</v>
      </c>
      <c r="G60" s="29">
        <f>'CPT C9 &amp; Bearing Capacity'!H60</f>
        <v>2.0000000000000018E-2</v>
      </c>
      <c r="H60" s="29">
        <f t="shared" si="18"/>
        <v>0.69279999999999986</v>
      </c>
      <c r="I60" s="30">
        <f t="shared" si="4"/>
        <v>0.64941882264716899</v>
      </c>
      <c r="J60" s="31">
        <f t="shared" si="5"/>
        <v>0.41731181759401281</v>
      </c>
      <c r="K60" s="31">
        <f t="shared" si="24"/>
        <v>1.4067222119326437</v>
      </c>
      <c r="L60" s="31">
        <f t="shared" si="25"/>
        <v>0.78011491047071191</v>
      </c>
      <c r="M60" s="32">
        <f t="shared" si="26"/>
        <v>0.87035899579150677</v>
      </c>
      <c r="N60" s="33">
        <f t="shared" si="27"/>
        <v>189.71306286547372</v>
      </c>
      <c r="O60" s="59">
        <f>+'CPT C9 &amp; Bearing Capacity'!N60</f>
        <v>388.5</v>
      </c>
      <c r="P60" s="59">
        <f>+'CPT C9 &amp; Bearing Capacity'!O60</f>
        <v>386.5</v>
      </c>
      <c r="Q60" s="35">
        <f>+'CPT C9 &amp; Bearing Capacity'!K60</f>
        <v>19.549999999999997</v>
      </c>
      <c r="R60" s="34">
        <f>+'CPT C9 &amp; Bearing Capacity'!L60</f>
        <v>0</v>
      </c>
      <c r="S60" s="35">
        <f>+'CPT C9 &amp; Bearing Capacity'!M60</f>
        <v>19.549999999999997</v>
      </c>
      <c r="T60" s="34">
        <f t="shared" si="9"/>
        <v>16.973011343127173</v>
      </c>
      <c r="U60" s="33">
        <f t="shared" si="10"/>
        <v>3565.2783181447239</v>
      </c>
      <c r="V60" s="33">
        <f t="shared" si="11"/>
        <v>1834.75</v>
      </c>
      <c r="W60" s="37">
        <f t="shared" si="19"/>
        <v>1.0642258243905935</v>
      </c>
      <c r="X60" s="37">
        <f t="shared" si="20"/>
        <v>2.0679990501754886</v>
      </c>
    </row>
    <row r="61" spans="5:24" x14ac:dyDescent="0.2">
      <c r="E61" s="28"/>
      <c r="F61" s="28">
        <f>+'CPT C9 &amp; Bearing Capacity'!I61</f>
        <v>1.17</v>
      </c>
      <c r="G61" s="29">
        <f>'CPT C9 &amp; Bearing Capacity'!H61</f>
        <v>2.0000000000000018E-2</v>
      </c>
      <c r="H61" s="29">
        <f t="shared" si="18"/>
        <v>0.71279999999999988</v>
      </c>
      <c r="I61" s="30">
        <f t="shared" si="4"/>
        <v>0.66816647919010119</v>
      </c>
      <c r="J61" s="31">
        <f t="shared" si="5"/>
        <v>0.4271858192805924</v>
      </c>
      <c r="K61" s="31">
        <f t="shared" si="24"/>
        <v>1.3826989643592265</v>
      </c>
      <c r="L61" s="31">
        <f t="shared" si="25"/>
        <v>0.76335513019699408</v>
      </c>
      <c r="M61" s="32">
        <f t="shared" si="26"/>
        <v>0.86199878176950684</v>
      </c>
      <c r="N61" s="33">
        <f t="shared" si="27"/>
        <v>187.89077824959273</v>
      </c>
      <c r="O61" s="59">
        <f>+'CPT C9 &amp; Bearing Capacity'!N61</f>
        <v>369.5</v>
      </c>
      <c r="P61" s="59">
        <f>+'CPT C9 &amp; Bearing Capacity'!O61</f>
        <v>367.3</v>
      </c>
      <c r="Q61" s="35">
        <f>+'CPT C9 &amp; Bearing Capacity'!K61</f>
        <v>19.89</v>
      </c>
      <c r="R61" s="34">
        <f>+'CPT C9 &amp; Bearing Capacity'!L61</f>
        <v>0</v>
      </c>
      <c r="S61" s="35">
        <f>+'CPT C9 &amp; Bearing Capacity'!M61</f>
        <v>19.89</v>
      </c>
      <c r="T61" s="34">
        <f t="shared" si="9"/>
        <v>16.481571009183295</v>
      </c>
      <c r="U61" s="33">
        <f t="shared" si="10"/>
        <v>3419.8153722946413</v>
      </c>
      <c r="V61" s="33">
        <f t="shared" si="11"/>
        <v>1737.0500000000002</v>
      </c>
      <c r="W61" s="37">
        <f t="shared" si="19"/>
        <v>1.0988358013229305</v>
      </c>
      <c r="X61" s="37">
        <f t="shared" si="20"/>
        <v>2.1633318355786288</v>
      </c>
    </row>
    <row r="62" spans="5:24" x14ac:dyDescent="0.2">
      <c r="E62" s="28"/>
      <c r="F62" s="28">
        <f>+'CPT C9 &amp; Bearing Capacity'!I62</f>
        <v>1.19</v>
      </c>
      <c r="G62" s="29">
        <f>'CPT C9 &amp; Bearing Capacity'!H62</f>
        <v>2.0000000000000018E-2</v>
      </c>
      <c r="H62" s="29">
        <f t="shared" si="18"/>
        <v>0.7327999999999999</v>
      </c>
      <c r="I62" s="30">
        <f t="shared" si="4"/>
        <v>0.68691413573303328</v>
      </c>
      <c r="J62" s="31">
        <f t="shared" si="5"/>
        <v>0.43690931772840313</v>
      </c>
      <c r="K62" s="31">
        <f t="shared" si="24"/>
        <v>1.3588331695340381</v>
      </c>
      <c r="L62" s="31">
        <f t="shared" si="25"/>
        <v>0.74696723019458888</v>
      </c>
      <c r="M62" s="32">
        <f t="shared" si="26"/>
        <v>0.85348691000439436</v>
      </c>
      <c r="N62" s="33">
        <f t="shared" si="27"/>
        <v>186.03543663643558</v>
      </c>
      <c r="O62" s="59">
        <f>+'CPT C9 &amp; Bearing Capacity'!N62</f>
        <v>340.99999999999994</v>
      </c>
      <c r="P62" s="59">
        <f>+'CPT C9 &amp; Bearing Capacity'!O62</f>
        <v>338.6</v>
      </c>
      <c r="Q62" s="35">
        <f>+'CPT C9 &amp; Bearing Capacity'!K62</f>
        <v>20.23</v>
      </c>
      <c r="R62" s="34">
        <f>+'CPT C9 &amp; Bearing Capacity'!L62</f>
        <v>0</v>
      </c>
      <c r="S62" s="35">
        <f>+'CPT C9 &amp; Bearing Capacity'!M62</f>
        <v>20.23</v>
      </c>
      <c r="T62" s="34">
        <f t="shared" si="9"/>
        <v>15.766246020834576</v>
      </c>
      <c r="U62" s="33">
        <f t="shared" si="10"/>
        <v>3195.269793627996</v>
      </c>
      <c r="V62" s="33">
        <f t="shared" si="11"/>
        <v>1591.85</v>
      </c>
      <c r="W62" s="37">
        <f t="shared" si="19"/>
        <v>1.1644427460080362</v>
      </c>
      <c r="X62" s="37">
        <f t="shared" si="20"/>
        <v>2.3373488285508781</v>
      </c>
    </row>
    <row r="63" spans="5:24" x14ac:dyDescent="0.2">
      <c r="E63" s="28"/>
      <c r="F63" s="28">
        <f>+'CPT C9 &amp; Bearing Capacity'!I63</f>
        <v>1.21</v>
      </c>
      <c r="G63" s="29">
        <f>'CPT C9 &amp; Bearing Capacity'!H63</f>
        <v>2.0000000000000018E-2</v>
      </c>
      <c r="H63" s="29">
        <f t="shared" si="18"/>
        <v>0.75279999999999991</v>
      </c>
      <c r="I63" s="30">
        <f t="shared" si="4"/>
        <v>0.70566179227596548</v>
      </c>
      <c r="J63" s="31">
        <f t="shared" si="5"/>
        <v>0.4464820343021868</v>
      </c>
      <c r="K63" s="31">
        <f t="shared" si="24"/>
        <v>1.3351504151222551</v>
      </c>
      <c r="L63" s="31">
        <f t="shared" si="25"/>
        <v>0.73094725724685949</v>
      </c>
      <c r="M63" s="32">
        <f t="shared" si="26"/>
        <v>0.84483768395221881</v>
      </c>
      <c r="N63" s="33">
        <f t="shared" si="27"/>
        <v>184.15015576531428</v>
      </c>
      <c r="O63" s="59">
        <f>+'CPT C9 &amp; Bearing Capacity'!N63</f>
        <v>312.5</v>
      </c>
      <c r="P63" s="59">
        <f>+'CPT C9 &amp; Bearing Capacity'!O63</f>
        <v>310.3</v>
      </c>
      <c r="Q63" s="35">
        <f>+'CPT C9 &amp; Bearing Capacity'!K63</f>
        <v>20.57</v>
      </c>
      <c r="R63" s="34">
        <f>+'CPT C9 &amp; Bearing Capacity'!L63</f>
        <v>0</v>
      </c>
      <c r="S63" s="35">
        <f>+'CPT C9 &amp; Bearing Capacity'!M63</f>
        <v>20.57</v>
      </c>
      <c r="T63" s="34">
        <f t="shared" si="9"/>
        <v>15.03026086436399</v>
      </c>
      <c r="U63" s="33">
        <f t="shared" si="10"/>
        <v>2965.671647174634</v>
      </c>
      <c r="V63" s="33">
        <f t="shared" si="11"/>
        <v>1448.65</v>
      </c>
      <c r="W63" s="37">
        <f t="shared" si="19"/>
        <v>1.2418782500129608</v>
      </c>
      <c r="X63" s="37">
        <f t="shared" si="20"/>
        <v>2.5423691818633132</v>
      </c>
    </row>
    <row r="64" spans="5:24" x14ac:dyDescent="0.2">
      <c r="E64" s="28"/>
      <c r="F64" s="28">
        <f>+'CPT C9 &amp; Bearing Capacity'!I64</f>
        <v>1.23</v>
      </c>
      <c r="G64" s="29">
        <f>'CPT C9 &amp; Bearing Capacity'!H64</f>
        <v>2.0000000000000018E-2</v>
      </c>
      <c r="H64" s="29">
        <f t="shared" si="18"/>
        <v>0.77279999999999993</v>
      </c>
      <c r="I64" s="30">
        <f t="shared" si="4"/>
        <v>0.72440944881889757</v>
      </c>
      <c r="J64" s="31">
        <f t="shared" si="5"/>
        <v>0.45590386871354899</v>
      </c>
      <c r="K64" s="31">
        <f t="shared" si="24"/>
        <v>1.3116740535924858</v>
      </c>
      <c r="L64" s="31">
        <f t="shared" si="25"/>
        <v>0.71529087512053025</v>
      </c>
      <c r="M64" s="32">
        <f t="shared" si="26"/>
        <v>0.83606520351636104</v>
      </c>
      <c r="N64" s="33">
        <f t="shared" si="27"/>
        <v>182.23800900695218</v>
      </c>
      <c r="O64" s="59">
        <f>+'CPT C9 &amp; Bearing Capacity'!N64</f>
        <v>293.5</v>
      </c>
      <c r="P64" s="59">
        <f>+'CPT C9 &amp; Bearing Capacity'!O64</f>
        <v>291.3</v>
      </c>
      <c r="Q64" s="35">
        <f>+'CPT C9 &amp; Bearing Capacity'!K64</f>
        <v>20.91</v>
      </c>
      <c r="R64" s="34">
        <f>+'CPT C9 &amp; Bearing Capacity'!L64</f>
        <v>0</v>
      </c>
      <c r="S64" s="35">
        <f>+'CPT C9 &amp; Bearing Capacity'!M64</f>
        <v>20.91</v>
      </c>
      <c r="T64" s="34">
        <f t="shared" si="9"/>
        <v>14.506599625447139</v>
      </c>
      <c r="U64" s="33">
        <f t="shared" si="10"/>
        <v>2810.6619114772325</v>
      </c>
      <c r="V64" s="33">
        <f t="shared" si="11"/>
        <v>1351.9499999999998</v>
      </c>
      <c r="W64" s="37">
        <f t="shared" si="19"/>
        <v>1.2967622200506599</v>
      </c>
      <c r="X64" s="37">
        <f t="shared" si="20"/>
        <v>2.6959282370938626</v>
      </c>
    </row>
    <row r="65" spans="5:24" x14ac:dyDescent="0.2">
      <c r="E65" s="28"/>
      <c r="F65" s="28">
        <f>+'CPT C9 &amp; Bearing Capacity'!I65</f>
        <v>1.25</v>
      </c>
      <c r="G65" s="29">
        <f>'CPT C9 &amp; Bearing Capacity'!H65</f>
        <v>2.0000000000000018E-2</v>
      </c>
      <c r="H65" s="29">
        <f t="shared" si="18"/>
        <v>0.79279999999999995</v>
      </c>
      <c r="I65" s="30">
        <f t="shared" si="4"/>
        <v>0.74315710536182977</v>
      </c>
      <c r="J65" s="31">
        <f t="shared" si="5"/>
        <v>0.46517489099726517</v>
      </c>
      <c r="K65" s="31">
        <f t="shared" si="24"/>
        <v>1.2884252844320636</v>
      </c>
      <c r="L65" s="31">
        <f t="shared" si="25"/>
        <v>0.69999340385803988</v>
      </c>
      <c r="M65" s="32">
        <f t="shared" si="26"/>
        <v>0.82718330374062798</v>
      </c>
      <c r="N65" s="33">
        <f t="shared" si="27"/>
        <v>180.30201200035364</v>
      </c>
      <c r="O65" s="59">
        <f>+'CPT C9 &amp; Bearing Capacity'!N65</f>
        <v>274.49999999999994</v>
      </c>
      <c r="P65" s="59">
        <f>+'CPT C9 &amp; Bearing Capacity'!O65</f>
        <v>276.70000000000005</v>
      </c>
      <c r="Q65" s="35">
        <f>+'CPT C9 &amp; Bearing Capacity'!K65</f>
        <v>21.25</v>
      </c>
      <c r="R65" s="34">
        <f>+'CPT C9 &amp; Bearing Capacity'!L65</f>
        <v>0</v>
      </c>
      <c r="S65" s="35">
        <f>+'CPT C9 &amp; Bearing Capacity'!M65</f>
        <v>21.25</v>
      </c>
      <c r="T65" s="34">
        <f t="shared" si="9"/>
        <v>13.972738172483965</v>
      </c>
      <c r="U65" s="33">
        <f t="shared" si="10"/>
        <v>2653.0584157059079</v>
      </c>
      <c r="V65" s="33">
        <f t="shared" si="11"/>
        <v>1277.2500000000002</v>
      </c>
      <c r="W65" s="37">
        <f t="shared" si="19"/>
        <v>1.3592012217520681</v>
      </c>
      <c r="X65" s="37">
        <f t="shared" si="20"/>
        <v>2.8232845879875321</v>
      </c>
    </row>
    <row r="66" spans="5:24" x14ac:dyDescent="0.2">
      <c r="E66" s="28"/>
      <c r="F66" s="28">
        <f>+'CPT C9 &amp; Bearing Capacity'!I66</f>
        <v>1.27</v>
      </c>
      <c r="G66" s="29">
        <f>'CPT C9 &amp; Bearing Capacity'!H66</f>
        <v>2.0000000000000018E-2</v>
      </c>
      <c r="H66" s="29">
        <f t="shared" si="18"/>
        <v>0.81279999999999997</v>
      </c>
      <c r="I66" s="30">
        <f t="shared" si="4"/>
        <v>0.76190476190476186</v>
      </c>
      <c r="J66" s="31">
        <f t="shared" si="5"/>
        <v>0.47429533338300173</v>
      </c>
      <c r="K66" s="31">
        <f t="shared" si="24"/>
        <v>1.265423242467719</v>
      </c>
      <c r="L66" s="31">
        <f t="shared" si="25"/>
        <v>0.68504985737885704</v>
      </c>
      <c r="M66" s="32">
        <f t="shared" si="26"/>
        <v>0.81820550131926784</v>
      </c>
      <c r="N66" s="33">
        <f t="shared" si="27"/>
        <v>178.34511099353585</v>
      </c>
      <c r="O66" s="59">
        <f>+'CPT C9 &amp; Bearing Capacity'!N66</f>
        <v>255.5</v>
      </c>
      <c r="P66" s="59">
        <f>+'CPT C9 &amp; Bearing Capacity'!O66</f>
        <v>259.3</v>
      </c>
      <c r="Q66" s="35">
        <f>+'CPT C9 &amp; Bearing Capacity'!K66</f>
        <v>21.59</v>
      </c>
      <c r="R66" s="34">
        <f>+'CPT C9 &amp; Bearing Capacity'!L66</f>
        <v>0</v>
      </c>
      <c r="S66" s="35">
        <f>+'CPT C9 &amp; Bearing Capacity'!M66</f>
        <v>21.59</v>
      </c>
      <c r="T66" s="34">
        <f t="shared" si="9"/>
        <v>13.427104593877326</v>
      </c>
      <c r="U66" s="33">
        <f t="shared" si="10"/>
        <v>2492.8010562776994</v>
      </c>
      <c r="V66" s="33">
        <f t="shared" si="11"/>
        <v>1188.55</v>
      </c>
      <c r="W66" s="37">
        <f t="shared" si="19"/>
        <v>1.4308812213024693</v>
      </c>
      <c r="X66" s="37">
        <f t="shared" si="20"/>
        <v>3.0010535693666407</v>
      </c>
    </row>
    <row r="67" spans="5:24" x14ac:dyDescent="0.2">
      <c r="E67" s="28"/>
      <c r="F67" s="28">
        <f>+'CPT C9 &amp; Bearing Capacity'!I67</f>
        <v>1.29</v>
      </c>
      <c r="G67" s="29">
        <f>'CPT C9 &amp; Bearing Capacity'!H67</f>
        <v>2.0000000000000018E-2</v>
      </c>
      <c r="H67" s="29">
        <f t="shared" ref="H67:H102" si="28">IF(F67&lt;$B$4,0,F67-$B$4)</f>
        <v>0.83279999999999998</v>
      </c>
      <c r="I67" s="30">
        <f t="shared" si="4"/>
        <v>0.78065241844769406</v>
      </c>
      <c r="J67" s="31">
        <f t="shared" si="5"/>
        <v>0.48326558210788367</v>
      </c>
      <c r="K67" s="31">
        <f t="shared" si="24"/>
        <v>1.2426850907695779</v>
      </c>
      <c r="L67" s="31">
        <f t="shared" si="25"/>
        <v>0.67045497930207787</v>
      </c>
      <c r="M67" s="32">
        <f t="shared" si="26"/>
        <v>0.80914494857714592</v>
      </c>
      <c r="N67" s="33">
        <f t="shared" si="27"/>
        <v>176.37017281253972</v>
      </c>
      <c r="O67" s="59">
        <f>+'CPT C9 &amp; Bearing Capacity'!N67</f>
        <v>246</v>
      </c>
      <c r="P67" s="59">
        <f>+'CPT C9 &amp; Bearing Capacity'!O67</f>
        <v>246.4</v>
      </c>
      <c r="Q67" s="35">
        <f>+'CPT C9 &amp; Bearing Capacity'!K67</f>
        <v>21.93</v>
      </c>
      <c r="R67" s="34">
        <f>+'CPT C9 &amp; Bearing Capacity'!L67</f>
        <v>0</v>
      </c>
      <c r="S67" s="35">
        <f>+'CPT C9 &amp; Bearing Capacity'!M67</f>
        <v>21.93</v>
      </c>
      <c r="T67" s="34">
        <f t="shared" si="9"/>
        <v>13.123750822847088</v>
      </c>
      <c r="U67" s="33">
        <f t="shared" si="10"/>
        <v>2412.7202870272686</v>
      </c>
      <c r="V67" s="33">
        <f t="shared" si="11"/>
        <v>1122.3499999999999</v>
      </c>
      <c r="W67" s="37">
        <f t="shared" ref="W67:W102" si="29">IF(F67&lt;$B$4,0,N67/U67*G67*1000)</f>
        <v>1.462002651205349</v>
      </c>
      <c r="X67" s="37">
        <f t="shared" ref="X67:X102" si="30">IF(F67&lt;$B$4,0,N67/V67*G67*1000)</f>
        <v>3.1428729507290933</v>
      </c>
    </row>
    <row r="68" spans="5:24" x14ac:dyDescent="0.2">
      <c r="E68" s="28"/>
      <c r="F68" s="28">
        <f>+'CPT C9 &amp; Bearing Capacity'!I68</f>
        <v>1.31</v>
      </c>
      <c r="G68" s="29">
        <f>'CPT C9 &amp; Bearing Capacity'!H68</f>
        <v>2.0000000000000018E-2</v>
      </c>
      <c r="H68" s="29">
        <f t="shared" si="28"/>
        <v>0.8528</v>
      </c>
      <c r="I68" s="30">
        <f t="shared" ref="I68:I102" si="31">+H68*2/$B$2</f>
        <v>0.79940007499062615</v>
      </c>
      <c r="J68" s="31">
        <f t="shared" ref="J68:J102" si="32">+$D$2*I68/SQRT($D$2^2+I68^2+1)</f>
        <v>0.4920861692121975</v>
      </c>
      <c r="K68" s="31">
        <f t="shared" si="24"/>
        <v>1.2202261167632058</v>
      </c>
      <c r="L68" s="31">
        <f t="shared" si="25"/>
        <v>0.65620327692933422</v>
      </c>
      <c r="M68" s="32">
        <f t="shared" si="26"/>
        <v>0.80001439452315537</v>
      </c>
      <c r="N68" s="33">
        <f t="shared" si="27"/>
        <v>174.37997637220067</v>
      </c>
      <c r="O68" s="59">
        <f>+'CPT C9 &amp; Bearing Capacity'!N68</f>
        <v>236.5</v>
      </c>
      <c r="P68" s="59">
        <f>+'CPT C9 &amp; Bearing Capacity'!O68</f>
        <v>236.3</v>
      </c>
      <c r="Q68" s="35">
        <f>+'CPT C9 &amp; Bearing Capacity'!K68</f>
        <v>22.27</v>
      </c>
      <c r="R68" s="34">
        <f>+'CPT C9 &amp; Bearing Capacity'!L68</f>
        <v>0</v>
      </c>
      <c r="S68" s="35">
        <f>+'CPT C9 &amp; Bearing Capacity'!M68</f>
        <v>22.27</v>
      </c>
      <c r="T68" s="34">
        <f t="shared" ref="T68:T102" si="33">100*SQRT(O68/(305*SQRT(100*S68)))</f>
        <v>12.818452505869878</v>
      </c>
      <c r="U68" s="33">
        <f t="shared" ref="U68:U102" si="34">+O68*10^(1.09-0.0075*T68)</f>
        <v>2331.8078031061277</v>
      </c>
      <c r="V68" s="33">
        <f t="shared" ref="V68:V131" si="35">5*(P68-Q68)</f>
        <v>1070.1500000000001</v>
      </c>
      <c r="W68" s="37">
        <f t="shared" si="29"/>
        <v>1.4956633744849364</v>
      </c>
      <c r="X68" s="37">
        <f t="shared" si="30"/>
        <v>3.2589819440676693</v>
      </c>
    </row>
    <row r="69" spans="5:24" x14ac:dyDescent="0.2">
      <c r="E69" s="28"/>
      <c r="F69" s="28">
        <f>+'CPT C9 &amp; Bearing Capacity'!I69</f>
        <v>1.33</v>
      </c>
      <c r="G69" s="29">
        <f>'CPT C9 &amp; Bearing Capacity'!H69</f>
        <v>2.0000000000000018E-2</v>
      </c>
      <c r="H69" s="29">
        <f t="shared" si="28"/>
        <v>0.87280000000000002</v>
      </c>
      <c r="I69" s="30">
        <f t="shared" si="31"/>
        <v>0.81814773153355835</v>
      </c>
      <c r="J69" s="31">
        <f t="shared" si="32"/>
        <v>0.50075776435731101</v>
      </c>
      <c r="K69" s="31">
        <f t="shared" si="24"/>
        <v>1.1980598303202126</v>
      </c>
      <c r="L69" s="31">
        <f t="shared" si="25"/>
        <v>0.64228905335098063</v>
      </c>
      <c r="M69" s="32">
        <f t="shared" si="26"/>
        <v>0.79082615254334687</v>
      </c>
      <c r="N69" s="33">
        <f t="shared" si="27"/>
        <v>172.37720563418654</v>
      </c>
      <c r="O69" s="59">
        <f>+'CPT C9 &amp; Bearing Capacity'!N69</f>
        <v>227</v>
      </c>
      <c r="P69" s="59">
        <f>+'CPT C9 &amp; Bearing Capacity'!O69</f>
        <v>226.39999999999998</v>
      </c>
      <c r="Q69" s="35">
        <f>+'CPT C9 &amp; Bearing Capacity'!K69</f>
        <v>22.61</v>
      </c>
      <c r="R69" s="34">
        <f>+'CPT C9 &amp; Bearing Capacity'!L69</f>
        <v>0</v>
      </c>
      <c r="S69" s="35">
        <f>+'CPT C9 &amp; Bearing Capacity'!M69</f>
        <v>22.61</v>
      </c>
      <c r="T69" s="34">
        <f t="shared" si="33"/>
        <v>12.510880283068152</v>
      </c>
      <c r="U69" s="33">
        <f t="shared" si="34"/>
        <v>2250.060807850743</v>
      </c>
      <c r="V69" s="33">
        <f t="shared" si="35"/>
        <v>1018.9499999999998</v>
      </c>
      <c r="W69" s="37">
        <f t="shared" si="29"/>
        <v>1.5322004190530416</v>
      </c>
      <c r="X69" s="37">
        <f t="shared" si="30"/>
        <v>3.3834281492553453</v>
      </c>
    </row>
    <row r="70" spans="5:24" x14ac:dyDescent="0.2">
      <c r="E70" s="28"/>
      <c r="F70" s="28">
        <f>+'CPT C9 &amp; Bearing Capacity'!I70</f>
        <v>1.35</v>
      </c>
      <c r="G70" s="29">
        <f>'CPT C9 &amp; Bearing Capacity'!H70</f>
        <v>2.0000000000000018E-2</v>
      </c>
      <c r="H70" s="29">
        <f t="shared" si="28"/>
        <v>0.89280000000000004</v>
      </c>
      <c r="I70" s="30">
        <f t="shared" si="31"/>
        <v>0.83689538807649044</v>
      </c>
      <c r="J70" s="31">
        <f t="shared" si="32"/>
        <v>0.50928116670163737</v>
      </c>
      <c r="K70" s="31">
        <f t="shared" si="24"/>
        <v>1.1761980627403066</v>
      </c>
      <c r="L70" s="31">
        <f t="shared" si="25"/>
        <v>0.62870643765969514</v>
      </c>
      <c r="M70" s="32">
        <f t="shared" si="26"/>
        <v>0.78159207427570687</v>
      </c>
      <c r="N70" s="33">
        <f t="shared" si="27"/>
        <v>170.36444391245541</v>
      </c>
      <c r="O70" s="59">
        <f>+'CPT C9 &amp; Bearing Capacity'!N70</f>
        <v>227</v>
      </c>
      <c r="P70" s="59">
        <f>+'CPT C9 &amp; Bearing Capacity'!O70</f>
        <v>226.2</v>
      </c>
      <c r="Q70" s="35">
        <f>+'CPT C9 &amp; Bearing Capacity'!K70</f>
        <v>22.950000000000003</v>
      </c>
      <c r="R70" s="34">
        <f>+'CPT C9 &amp; Bearing Capacity'!L70</f>
        <v>0</v>
      </c>
      <c r="S70" s="35">
        <f>+'CPT C9 &amp; Bearing Capacity'!M70</f>
        <v>22.950000000000003</v>
      </c>
      <c r="T70" s="34">
        <f t="shared" si="33"/>
        <v>12.464284016328566</v>
      </c>
      <c r="U70" s="33">
        <f t="shared" si="34"/>
        <v>2251.8721357547252</v>
      </c>
      <c r="V70" s="33">
        <f t="shared" si="35"/>
        <v>1016.25</v>
      </c>
      <c r="W70" s="37">
        <f t="shared" si="29"/>
        <v>1.5130916290267713</v>
      </c>
      <c r="X70" s="37">
        <f t="shared" si="30"/>
        <v>3.3528057842549681</v>
      </c>
    </row>
    <row r="71" spans="5:24" x14ac:dyDescent="0.2">
      <c r="E71" s="28"/>
      <c r="F71" s="28">
        <f>+'CPT C9 &amp; Bearing Capacity'!I71</f>
        <v>1.37</v>
      </c>
      <c r="G71" s="29">
        <f>'CPT C9 &amp; Bearing Capacity'!H71</f>
        <v>1.9999999999999796E-2</v>
      </c>
      <c r="H71" s="29">
        <f t="shared" si="28"/>
        <v>0.91280000000000006</v>
      </c>
      <c r="I71" s="30">
        <f t="shared" si="31"/>
        <v>0.85564304461942264</v>
      </c>
      <c r="J71" s="31">
        <f t="shared" si="32"/>
        <v>0.51765729686722672</v>
      </c>
      <c r="K71" s="31">
        <f t="shared" si="24"/>
        <v>1.1546510656745028</v>
      </c>
      <c r="L71" s="31">
        <f t="shared" si="25"/>
        <v>0.61544941327417058</v>
      </c>
      <c r="M71" s="32">
        <f t="shared" si="26"/>
        <v>0.77232352919456659</v>
      </c>
      <c r="N71" s="33">
        <f t="shared" si="27"/>
        <v>168.34416942324791</v>
      </c>
      <c r="O71" s="59">
        <f>+'CPT C9 &amp; Bearing Capacity'!N71</f>
        <v>227</v>
      </c>
      <c r="P71" s="59">
        <f>+'CPT C9 &amp; Bearing Capacity'!O71</f>
        <v>226.6</v>
      </c>
      <c r="Q71" s="35">
        <f>+'CPT C9 &amp; Bearing Capacity'!K71</f>
        <v>23.290000000000003</v>
      </c>
      <c r="R71" s="34">
        <f>+'CPT C9 &amp; Bearing Capacity'!L71</f>
        <v>0</v>
      </c>
      <c r="S71" s="35">
        <f>+'CPT C9 &amp; Bearing Capacity'!M71</f>
        <v>23.290000000000003</v>
      </c>
      <c r="T71" s="34">
        <f t="shared" si="33"/>
        <v>12.418542753109032</v>
      </c>
      <c r="U71" s="33">
        <f t="shared" si="34"/>
        <v>2253.6516455150281</v>
      </c>
      <c r="V71" s="33">
        <f t="shared" si="35"/>
        <v>1016.55</v>
      </c>
      <c r="W71" s="37">
        <f t="shared" si="29"/>
        <v>1.4939679764462837</v>
      </c>
      <c r="X71" s="37">
        <f t="shared" si="30"/>
        <v>3.3120686522698581</v>
      </c>
    </row>
    <row r="72" spans="5:24" x14ac:dyDescent="0.2">
      <c r="E72" s="28"/>
      <c r="F72" s="28">
        <f>+'CPT C9 &amp; Bearing Capacity'!I72</f>
        <v>1.39</v>
      </c>
      <c r="G72" s="29">
        <f>'CPT C9 &amp; Bearing Capacity'!H72</f>
        <v>2.0000000000000018E-2</v>
      </c>
      <c r="H72" s="29">
        <f t="shared" si="28"/>
        <v>0.93279999999999985</v>
      </c>
      <c r="I72" s="30">
        <f t="shared" si="31"/>
        <v>0.87439070116235462</v>
      </c>
      <c r="J72" s="31">
        <f t="shared" si="32"/>
        <v>0.52588718902635845</v>
      </c>
      <c r="K72" s="31">
        <f t="shared" si="24"/>
        <v>1.1334276091690036</v>
      </c>
      <c r="L72" s="31">
        <f t="shared" si="25"/>
        <v>0.60251184439158589</v>
      </c>
      <c r="M72" s="32">
        <f t="shared" si="26"/>
        <v>0.76303138942776483</v>
      </c>
      <c r="N72" s="33">
        <f t="shared" si="27"/>
        <v>166.31875197566825</v>
      </c>
      <c r="O72" s="59">
        <f>+'CPT C9 &amp; Bearing Capacity'!N72</f>
        <v>217.5</v>
      </c>
      <c r="P72" s="59">
        <f>+'CPT C9 &amp; Bearing Capacity'!O72</f>
        <v>216.5</v>
      </c>
      <c r="Q72" s="35">
        <f>+'CPT C9 &amp; Bearing Capacity'!K72</f>
        <v>23.63</v>
      </c>
      <c r="R72" s="34">
        <f>+'CPT C9 &amp; Bearing Capacity'!L72</f>
        <v>0</v>
      </c>
      <c r="S72" s="35">
        <f>+'CPT C9 &amp; Bearing Capacity'!M72</f>
        <v>23.63</v>
      </c>
      <c r="T72" s="34">
        <f t="shared" si="33"/>
        <v>12.111941946801522</v>
      </c>
      <c r="U72" s="33">
        <f t="shared" si="34"/>
        <v>2170.7994190910467</v>
      </c>
      <c r="V72" s="33">
        <f t="shared" si="35"/>
        <v>964.35</v>
      </c>
      <c r="W72" s="37">
        <f t="shared" si="29"/>
        <v>1.5323272202211027</v>
      </c>
      <c r="X72" s="37">
        <f t="shared" si="30"/>
        <v>3.4493441587736484</v>
      </c>
    </row>
    <row r="73" spans="5:24" x14ac:dyDescent="0.2">
      <c r="E73" s="28"/>
      <c r="F73" s="28">
        <f>+'CPT C9 &amp; Bearing Capacity'!I73</f>
        <v>1.41</v>
      </c>
      <c r="G73" s="29">
        <f>'CPT C9 &amp; Bearing Capacity'!H73</f>
        <v>2.0000000000000018E-2</v>
      </c>
      <c r="H73" s="29">
        <f t="shared" si="28"/>
        <v>0.95279999999999987</v>
      </c>
      <c r="I73" s="30">
        <f t="shared" si="31"/>
        <v>0.89313835770528671</v>
      </c>
      <c r="J73" s="31">
        <f t="shared" si="32"/>
        <v>0.5339719831343549</v>
      </c>
      <c r="K73" s="31">
        <f t="shared" si="24"/>
        <v>1.1125350781308838</v>
      </c>
      <c r="L73" s="31">
        <f t="shared" si="25"/>
        <v>0.58988750060117923</v>
      </c>
      <c r="M73" s="32">
        <f t="shared" si="26"/>
        <v>0.75372601933252015</v>
      </c>
      <c r="N73" s="33">
        <f t="shared" si="27"/>
        <v>164.29045069952616</v>
      </c>
      <c r="O73" s="59">
        <f>+'CPT C9 &amp; Bearing Capacity'!N73</f>
        <v>180</v>
      </c>
      <c r="P73" s="59">
        <f>+'CPT C9 &amp; Bearing Capacity'!O73</f>
        <v>177</v>
      </c>
      <c r="Q73" s="35">
        <f>+'CPT C9 &amp; Bearing Capacity'!K73</f>
        <v>23.97</v>
      </c>
      <c r="R73" s="34">
        <f>+'CPT C9 &amp; Bearing Capacity'!L73</f>
        <v>0</v>
      </c>
      <c r="S73" s="35">
        <f>+'CPT C9 &amp; Bearing Capacity'!M73</f>
        <v>23.97</v>
      </c>
      <c r="T73" s="34">
        <f t="shared" si="33"/>
        <v>10.979165314993249</v>
      </c>
      <c r="U73" s="33">
        <f t="shared" si="34"/>
        <v>1832.0139033040896</v>
      </c>
      <c r="V73" s="33">
        <f t="shared" si="35"/>
        <v>765.15</v>
      </c>
      <c r="W73" s="37">
        <f t="shared" si="29"/>
        <v>1.7935502607619274</v>
      </c>
      <c r="X73" s="37">
        <f t="shared" si="30"/>
        <v>4.2943331555780251</v>
      </c>
    </row>
    <row r="74" spans="5:24" x14ac:dyDescent="0.2">
      <c r="E74" s="28"/>
      <c r="F74" s="28">
        <f>+'CPT C9 &amp; Bearing Capacity'!I74</f>
        <v>1.43</v>
      </c>
      <c r="G74" s="29">
        <f>'CPT C9 &amp; Bearing Capacity'!H74</f>
        <v>2.0000000000000018E-2</v>
      </c>
      <c r="H74" s="29">
        <f t="shared" si="28"/>
        <v>0.97279999999999989</v>
      </c>
      <c r="I74" s="30">
        <f t="shared" si="31"/>
        <v>0.91188601424821891</v>
      </c>
      <c r="J74" s="31">
        <f t="shared" si="32"/>
        <v>0.54191291733178149</v>
      </c>
      <c r="K74" s="31">
        <f t="shared" si="24"/>
        <v>1.0919795666294865</v>
      </c>
      <c r="L74" s="31">
        <f t="shared" si="25"/>
        <v>0.57757007970267582</v>
      </c>
      <c r="M74" s="32">
        <f t="shared" si="26"/>
        <v>0.74441726936520758</v>
      </c>
      <c r="N74" s="33">
        <f t="shared" si="27"/>
        <v>162.26141270912572</v>
      </c>
      <c r="O74" s="59">
        <f>+'CPT C9 &amp; Bearing Capacity'!N74</f>
        <v>152</v>
      </c>
      <c r="P74" s="59">
        <f>+'CPT C9 &amp; Bearing Capacity'!O74</f>
        <v>148</v>
      </c>
      <c r="Q74" s="35">
        <f>+'CPT C9 &amp; Bearing Capacity'!K74</f>
        <v>24.31</v>
      </c>
      <c r="R74" s="34">
        <f>+'CPT C9 &amp; Bearing Capacity'!L74</f>
        <v>0</v>
      </c>
      <c r="S74" s="35">
        <f>+'CPT C9 &amp; Bearing Capacity'!M74</f>
        <v>24.31</v>
      </c>
      <c r="T74" s="34">
        <f t="shared" si="33"/>
        <v>10.053693350217578</v>
      </c>
      <c r="U74" s="33">
        <f t="shared" si="34"/>
        <v>1571.9578174197998</v>
      </c>
      <c r="V74" s="33">
        <f t="shared" si="35"/>
        <v>618.45000000000005</v>
      </c>
      <c r="W74" s="37">
        <f t="shared" si="29"/>
        <v>2.0644499605652342</v>
      </c>
      <c r="X74" s="37">
        <f t="shared" si="30"/>
        <v>5.2473575134328039</v>
      </c>
    </row>
    <row r="75" spans="5:24" x14ac:dyDescent="0.2">
      <c r="E75" s="28"/>
      <c r="F75" s="28">
        <f>+'CPT C9 &amp; Bearing Capacity'!I75</f>
        <v>1.45</v>
      </c>
      <c r="G75" s="29">
        <f>'CPT C9 &amp; Bearing Capacity'!H75</f>
        <v>2.0000000000000018E-2</v>
      </c>
      <c r="H75" s="29">
        <f t="shared" si="28"/>
        <v>0.9927999999999999</v>
      </c>
      <c r="I75" s="30">
        <f t="shared" si="31"/>
        <v>0.930633670791151</v>
      </c>
      <c r="J75" s="31">
        <f t="shared" si="32"/>
        <v>0.5497113205362435</v>
      </c>
      <c r="K75" s="31">
        <f t="shared" si="24"/>
        <v>1.0717659695508541</v>
      </c>
      <c r="L75" s="31">
        <f t="shared" si="25"/>
        <v>0.56555322878272662</v>
      </c>
      <c r="M75" s="32">
        <f t="shared" si="26"/>
        <v>0.73511447379460837</v>
      </c>
      <c r="N75" s="33">
        <f t="shared" si="27"/>
        <v>160.23367260481996</v>
      </c>
      <c r="O75" s="59">
        <f>+'CPT C9 &amp; Bearing Capacity'!N75</f>
        <v>142.50000000000003</v>
      </c>
      <c r="P75" s="59">
        <f>+'CPT C9 &amp; Bearing Capacity'!O75</f>
        <v>138.5</v>
      </c>
      <c r="Q75" s="35">
        <f>+'CPT C9 &amp; Bearing Capacity'!K75</f>
        <v>24.65</v>
      </c>
      <c r="R75" s="34">
        <f>+'CPT C9 &amp; Bearing Capacity'!L75</f>
        <v>0</v>
      </c>
      <c r="S75" s="35">
        <f>+'CPT C9 &amp; Bearing Capacity'!M75</f>
        <v>24.65</v>
      </c>
      <c r="T75" s="34">
        <f t="shared" si="33"/>
        <v>9.7007046375712456</v>
      </c>
      <c r="U75" s="33">
        <f t="shared" si="34"/>
        <v>1482.7214813251464</v>
      </c>
      <c r="V75" s="33">
        <f t="shared" si="35"/>
        <v>569.25</v>
      </c>
      <c r="W75" s="37">
        <f t="shared" si="29"/>
        <v>2.1613455341810406</v>
      </c>
      <c r="X75" s="37">
        <f t="shared" si="30"/>
        <v>5.6296415495764638</v>
      </c>
    </row>
    <row r="76" spans="5:24" x14ac:dyDescent="0.2">
      <c r="E76" s="28"/>
      <c r="F76" s="28">
        <f>+'CPT C9 &amp; Bearing Capacity'!I76</f>
        <v>1.47</v>
      </c>
      <c r="G76" s="29">
        <f>'CPT C9 &amp; Bearing Capacity'!H76</f>
        <v>2.0000000000000018E-2</v>
      </c>
      <c r="H76" s="29">
        <f t="shared" si="28"/>
        <v>1.0127999999999999</v>
      </c>
      <c r="I76" s="30">
        <f t="shared" si="31"/>
        <v>0.9493813273340832</v>
      </c>
      <c r="J76" s="31">
        <f t="shared" si="32"/>
        <v>0.55736860524117204</v>
      </c>
      <c r="K76" s="31">
        <f t="shared" si="24"/>
        <v>1.0518980712165185</v>
      </c>
      <c r="L76" s="31">
        <f t="shared" si="25"/>
        <v>0.55383056361006011</v>
      </c>
      <c r="M76" s="32">
        <f t="shared" si="26"/>
        <v>0.72582645182665972</v>
      </c>
      <c r="N76" s="33">
        <f t="shared" si="27"/>
        <v>158.20915271817373</v>
      </c>
      <c r="O76" s="59">
        <f>+'CPT C9 &amp; Bearing Capacity'!N76</f>
        <v>123.5</v>
      </c>
      <c r="P76" s="59">
        <f>+'CPT C9 &amp; Bearing Capacity'!O76</f>
        <v>119.5</v>
      </c>
      <c r="Q76" s="35">
        <f>+'CPT C9 &amp; Bearing Capacity'!K76</f>
        <v>24.99</v>
      </c>
      <c r="R76" s="34">
        <f>+'CPT C9 &amp; Bearing Capacity'!L76</f>
        <v>0</v>
      </c>
      <c r="S76" s="35">
        <f>+'CPT C9 &amp; Bearing Capacity'!M76</f>
        <v>24.99</v>
      </c>
      <c r="T76" s="34">
        <f t="shared" si="33"/>
        <v>8.9999893410673071</v>
      </c>
      <c r="U76" s="33">
        <f t="shared" si="34"/>
        <v>1300.66974302368</v>
      </c>
      <c r="V76" s="33">
        <f t="shared" si="35"/>
        <v>472.55</v>
      </c>
      <c r="W76" s="37">
        <f t="shared" si="29"/>
        <v>2.4327336522856826</v>
      </c>
      <c r="X76" s="37">
        <f t="shared" si="30"/>
        <v>6.6959751441402542</v>
      </c>
    </row>
    <row r="77" spans="5:24" x14ac:dyDescent="0.2">
      <c r="E77" s="28"/>
      <c r="F77" s="28">
        <f>+'CPT C9 &amp; Bearing Capacity'!I77</f>
        <v>1.49</v>
      </c>
      <c r="G77" s="29">
        <f>'CPT C9 &amp; Bearing Capacity'!H77</f>
        <v>2.0000000000000018E-2</v>
      </c>
      <c r="H77" s="29">
        <f t="shared" si="28"/>
        <v>1.0327999999999999</v>
      </c>
      <c r="I77" s="30">
        <f t="shared" si="31"/>
        <v>0.96812898387701529</v>
      </c>
      <c r="J77" s="31">
        <f t="shared" si="32"/>
        <v>0.56488626053629942</v>
      </c>
      <c r="K77" s="31">
        <f t="shared" si="24"/>
        <v>1.0323786306625593</v>
      </c>
      <c r="L77" s="31">
        <f t="shared" si="25"/>
        <v>0.54239568641594216</v>
      </c>
      <c r="M77" s="32">
        <f t="shared" si="26"/>
        <v>0.71656151173026639</v>
      </c>
      <c r="N77" s="33">
        <f t="shared" si="27"/>
        <v>156.18966401127128</v>
      </c>
      <c r="O77" s="59">
        <f>+'CPT C9 &amp; Bearing Capacity'!N77</f>
        <v>104.50000000000001</v>
      </c>
      <c r="P77" s="59">
        <f>+'CPT C9 &amp; Bearing Capacity'!O77</f>
        <v>100.7</v>
      </c>
      <c r="Q77" s="35">
        <f>+'CPT C9 &amp; Bearing Capacity'!K77</f>
        <v>25.33</v>
      </c>
      <c r="R77" s="34">
        <f>+'CPT C9 &amp; Bearing Capacity'!L77</f>
        <v>0</v>
      </c>
      <c r="S77" s="35">
        <f>+'CPT C9 &amp; Bearing Capacity'!M77</f>
        <v>25.33</v>
      </c>
      <c r="T77" s="34">
        <f t="shared" si="33"/>
        <v>8.2508639896913767</v>
      </c>
      <c r="U77" s="33">
        <f t="shared" si="34"/>
        <v>1114.8971634666277</v>
      </c>
      <c r="V77" s="33">
        <f t="shared" si="35"/>
        <v>376.85</v>
      </c>
      <c r="W77" s="37">
        <f t="shared" si="29"/>
        <v>2.8018667394510173</v>
      </c>
      <c r="X77" s="37">
        <f t="shared" si="30"/>
        <v>8.289221919133416</v>
      </c>
    </row>
    <row r="78" spans="5:24" x14ac:dyDescent="0.2">
      <c r="E78" s="28"/>
      <c r="F78" s="28">
        <f>+'CPT C9 &amp; Bearing Capacity'!I78</f>
        <v>1.51</v>
      </c>
      <c r="G78" s="29">
        <f>'CPT C9 &amp; Bearing Capacity'!H78</f>
        <v>2.0000000000000018E-2</v>
      </c>
      <c r="H78" s="29">
        <f t="shared" si="28"/>
        <v>1.0528</v>
      </c>
      <c r="I78" s="30">
        <f t="shared" si="31"/>
        <v>0.98687664041994749</v>
      </c>
      <c r="J78" s="31">
        <f t="shared" si="32"/>
        <v>0.57226584536199965</v>
      </c>
      <c r="K78" s="31">
        <f t="shared" si="24"/>
        <v>1.0132094633502828</v>
      </c>
      <c r="L78" s="31">
        <f t="shared" si="25"/>
        <v>0.53124220213092621</v>
      </c>
      <c r="M78" s="32">
        <f t="shared" si="26"/>
        <v>0.70732745757746418</v>
      </c>
      <c r="N78" s="33">
        <f t="shared" si="27"/>
        <v>154.17690754587662</v>
      </c>
      <c r="O78" s="59">
        <f>+'CPT C9 &amp; Bearing Capacity'!N78</f>
        <v>85.499999999999986</v>
      </c>
      <c r="P78" s="59">
        <f>+'CPT C9 &amp; Bearing Capacity'!O78</f>
        <v>82.300000000000011</v>
      </c>
      <c r="Q78" s="35">
        <f>+'CPT C9 &amp; Bearing Capacity'!K78</f>
        <v>25.67</v>
      </c>
      <c r="R78" s="34">
        <f>+'CPT C9 &amp; Bearing Capacity'!L78</f>
        <v>0</v>
      </c>
      <c r="S78" s="35">
        <f>+'CPT C9 &amp; Bearing Capacity'!M78</f>
        <v>25.67</v>
      </c>
      <c r="T78" s="34">
        <f t="shared" si="33"/>
        <v>7.4383510442108083</v>
      </c>
      <c r="U78" s="33">
        <f t="shared" si="34"/>
        <v>925.07827501939073</v>
      </c>
      <c r="V78" s="33">
        <f t="shared" si="35"/>
        <v>283.15000000000003</v>
      </c>
      <c r="W78" s="37">
        <f t="shared" si="29"/>
        <v>3.333272690738414</v>
      </c>
      <c r="X78" s="37">
        <f t="shared" si="30"/>
        <v>10.890122376540827</v>
      </c>
    </row>
    <row r="79" spans="5:24" x14ac:dyDescent="0.2">
      <c r="E79" s="28"/>
      <c r="F79" s="28">
        <f>+'CPT C9 &amp; Bearing Capacity'!I79</f>
        <v>1.53</v>
      </c>
      <c r="G79" s="29">
        <f>'CPT C9 &amp; Bearing Capacity'!H79</f>
        <v>2.0000000000000018E-2</v>
      </c>
      <c r="H79" s="29">
        <f t="shared" si="28"/>
        <v>1.0728</v>
      </c>
      <c r="I79" s="30">
        <f t="shared" si="31"/>
        <v>1.0056242969628797</v>
      </c>
      <c r="J79" s="31">
        <f t="shared" si="32"/>
        <v>0.57950898200728607</v>
      </c>
      <c r="K79" s="31">
        <f t="shared" si="24"/>
        <v>0.99439151914652957</v>
      </c>
      <c r="L79" s="31">
        <f t="shared" si="25"/>
        <v>0.5203637331519626</v>
      </c>
      <c r="M79" s="32">
        <f t="shared" si="26"/>
        <v>0.69813159823643756</v>
      </c>
      <c r="N79" s="33">
        <f t="shared" si="27"/>
        <v>152.17247644365114</v>
      </c>
      <c r="O79" s="59">
        <f>+'CPT C9 &amp; Bearing Capacity'!N79</f>
        <v>76</v>
      </c>
      <c r="P79" s="59">
        <f>+'CPT C9 &amp; Bearing Capacity'!O79</f>
        <v>73.599999999999994</v>
      </c>
      <c r="Q79" s="35">
        <f>+'CPT C9 &amp; Bearing Capacity'!K79</f>
        <v>26.01</v>
      </c>
      <c r="R79" s="34">
        <f>+'CPT C9 &amp; Bearing Capacity'!L79</f>
        <v>0</v>
      </c>
      <c r="S79" s="35">
        <f>+'CPT C9 &amp; Bearing Capacity'!M79</f>
        <v>26.01</v>
      </c>
      <c r="T79" s="34">
        <f t="shared" si="33"/>
        <v>6.9899132911232922</v>
      </c>
      <c r="U79" s="33">
        <f t="shared" si="34"/>
        <v>828.68455127320885</v>
      </c>
      <c r="V79" s="33">
        <f t="shared" si="35"/>
        <v>237.94999999999993</v>
      </c>
      <c r="W79" s="37">
        <f t="shared" si="29"/>
        <v>3.6726273274878887</v>
      </c>
      <c r="X79" s="37">
        <f t="shared" si="30"/>
        <v>12.790290098226629</v>
      </c>
    </row>
    <row r="80" spans="5:24" x14ac:dyDescent="0.2">
      <c r="E80" s="28"/>
      <c r="F80" s="28">
        <f>+'CPT C9 &amp; Bearing Capacity'!I80</f>
        <v>1.55</v>
      </c>
      <c r="G80" s="29">
        <f>'CPT C9 &amp; Bearing Capacity'!H80</f>
        <v>2.0000000000000018E-2</v>
      </c>
      <c r="H80" s="29">
        <f t="shared" si="28"/>
        <v>1.0928</v>
      </c>
      <c r="I80" s="30">
        <f t="shared" si="31"/>
        <v>1.0243719535058118</v>
      </c>
      <c r="J80" s="31">
        <f t="shared" si="32"/>
        <v>0.58661734985905289</v>
      </c>
      <c r="K80" s="31">
        <f t="shared" si="24"/>
        <v>0.97592495646995325</v>
      </c>
      <c r="L80" s="31">
        <f t="shared" si="25"/>
        <v>0.50975393271585412</v>
      </c>
      <c r="M80" s="32">
        <f t="shared" si="26"/>
        <v>0.68898075828189909</v>
      </c>
      <c r="N80" s="33">
        <f t="shared" si="27"/>
        <v>150.17785826430031</v>
      </c>
      <c r="O80" s="59">
        <f>+'CPT C9 &amp; Bearing Capacity'!N80</f>
        <v>85.499999999999986</v>
      </c>
      <c r="P80" s="59">
        <f>+'CPT C9 &amp; Bearing Capacity'!O80</f>
        <v>84.1</v>
      </c>
      <c r="Q80" s="35">
        <f>+'CPT C9 &amp; Bearing Capacity'!K80</f>
        <v>26.35</v>
      </c>
      <c r="R80" s="34">
        <f>+'CPT C9 &amp; Bearing Capacity'!L80</f>
        <v>0</v>
      </c>
      <c r="S80" s="35">
        <f>+'CPT C9 &amp; Bearing Capacity'!M80</f>
        <v>26.35</v>
      </c>
      <c r="T80" s="34">
        <f t="shared" si="33"/>
        <v>7.3898901518049804</v>
      </c>
      <c r="U80" s="33">
        <f t="shared" si="34"/>
        <v>925.85278778884594</v>
      </c>
      <c r="V80" s="33">
        <f t="shared" si="35"/>
        <v>288.74999999999994</v>
      </c>
      <c r="W80" s="37">
        <f t="shared" si="29"/>
        <v>3.2440979871748392</v>
      </c>
      <c r="X80" s="37">
        <f t="shared" si="30"/>
        <v>10.401929576748085</v>
      </c>
    </row>
    <row r="81" spans="5:24" x14ac:dyDescent="0.2">
      <c r="E81" s="28"/>
      <c r="F81" s="28">
        <f>+'CPT C9 &amp; Bearing Capacity'!I81</f>
        <v>1.57</v>
      </c>
      <c r="G81" s="29">
        <f>'CPT C9 &amp; Bearing Capacity'!H81</f>
        <v>2.0000000000000018E-2</v>
      </c>
      <c r="H81" s="29">
        <f t="shared" si="28"/>
        <v>1.1128</v>
      </c>
      <c r="I81" s="30">
        <f t="shared" si="31"/>
        <v>1.0431196100487439</v>
      </c>
      <c r="J81" s="31">
        <f t="shared" si="32"/>
        <v>0.5935926794080949</v>
      </c>
      <c r="K81" s="31">
        <f t="shared" si="24"/>
        <v>0.95780921255017637</v>
      </c>
      <c r="L81" s="31">
        <f t="shared" si="25"/>
        <v>0.49940649695597672</v>
      </c>
      <c r="M81" s="32">
        <f t="shared" si="26"/>
        <v>0.67988129051363599</v>
      </c>
      <c r="N81" s="33">
        <f t="shared" si="27"/>
        <v>148.19443773425462</v>
      </c>
      <c r="O81" s="59">
        <f>+'CPT C9 &amp; Bearing Capacity'!N81</f>
        <v>95</v>
      </c>
      <c r="P81" s="59">
        <f>+'CPT C9 &amp; Bearing Capacity'!O81</f>
        <v>95.4</v>
      </c>
      <c r="Q81" s="35">
        <f>+'CPT C9 &amp; Bearing Capacity'!K81</f>
        <v>26.69</v>
      </c>
      <c r="R81" s="34">
        <f>+'CPT C9 &amp; Bearing Capacity'!L81</f>
        <v>0</v>
      </c>
      <c r="S81" s="35">
        <f>+'CPT C9 &amp; Bearing Capacity'!M81</f>
        <v>26.69</v>
      </c>
      <c r="T81" s="34">
        <f t="shared" si="33"/>
        <v>7.7647010496276732</v>
      </c>
      <c r="U81" s="33">
        <f t="shared" si="34"/>
        <v>1022.0881365192052</v>
      </c>
      <c r="V81" s="33">
        <f t="shared" si="35"/>
        <v>343.55000000000007</v>
      </c>
      <c r="W81" s="37">
        <f t="shared" si="29"/>
        <v>2.8998367643507059</v>
      </c>
      <c r="X81" s="37">
        <f t="shared" si="30"/>
        <v>8.6272413176687355</v>
      </c>
    </row>
    <row r="82" spans="5:24" x14ac:dyDescent="0.2">
      <c r="E82" s="28"/>
      <c r="F82" s="28">
        <f>+'CPT C9 &amp; Bearing Capacity'!I82</f>
        <v>1.59</v>
      </c>
      <c r="G82" s="29">
        <f>'CPT C9 &amp; Bearing Capacity'!H82</f>
        <v>2.0000000000000018E-2</v>
      </c>
      <c r="H82" s="29">
        <f t="shared" si="28"/>
        <v>1.1328</v>
      </c>
      <c r="I82" s="30">
        <f t="shared" si="31"/>
        <v>1.0618672665916762</v>
      </c>
      <c r="J82" s="31">
        <f t="shared" si="32"/>
        <v>0.60043674651555801</v>
      </c>
      <c r="K82" s="31">
        <f t="shared" si="24"/>
        <v>0.9400430697900688</v>
      </c>
      <c r="L82" s="31">
        <f t="shared" si="25"/>
        <v>0.4893151757192466</v>
      </c>
      <c r="M82" s="32">
        <f t="shared" si="26"/>
        <v>0.67083908980014095</v>
      </c>
      <c r="N82" s="33">
        <f t="shared" si="27"/>
        <v>146.22349976417996</v>
      </c>
      <c r="O82" s="59">
        <f>+'CPT C9 &amp; Bearing Capacity'!N82</f>
        <v>104.50000000000001</v>
      </c>
      <c r="P82" s="59">
        <f>+'CPT C9 &amp; Bearing Capacity'!O82</f>
        <v>106.69999999999999</v>
      </c>
      <c r="Q82" s="35">
        <f>+'CPT C9 &amp; Bearing Capacity'!K82</f>
        <v>27.03</v>
      </c>
      <c r="R82" s="34">
        <f>+'CPT C9 &amp; Bearing Capacity'!L82</f>
        <v>0</v>
      </c>
      <c r="S82" s="35">
        <f>+'CPT C9 &amp; Bearing Capacity'!M82</f>
        <v>27.03</v>
      </c>
      <c r="T82" s="34">
        <f t="shared" si="33"/>
        <v>8.117956393476442</v>
      </c>
      <c r="U82" s="33">
        <f t="shared" si="34"/>
        <v>1117.4590510262894</v>
      </c>
      <c r="V82" s="33">
        <f t="shared" si="35"/>
        <v>398.34999999999991</v>
      </c>
      <c r="W82" s="37">
        <f t="shared" si="29"/>
        <v>2.6170712856079419</v>
      </c>
      <c r="X82" s="37">
        <f t="shared" si="30"/>
        <v>7.3414585045402347</v>
      </c>
    </row>
    <row r="83" spans="5:24" x14ac:dyDescent="0.2">
      <c r="E83" s="28"/>
      <c r="F83" s="28">
        <f>+'CPT C9 &amp; Bearing Capacity'!I83</f>
        <v>1.61</v>
      </c>
      <c r="G83" s="29">
        <f>'CPT C9 &amp; Bearing Capacity'!H83</f>
        <v>2.0000000000000018E-2</v>
      </c>
      <c r="H83" s="29">
        <f t="shared" si="28"/>
        <v>1.1528</v>
      </c>
      <c r="I83" s="30">
        <f t="shared" si="31"/>
        <v>1.0806149231346083</v>
      </c>
      <c r="J83" s="31">
        <f t="shared" si="32"/>
        <v>0.60715136694175786</v>
      </c>
      <c r="K83" s="31">
        <f t="shared" si="24"/>
        <v>0.92262471825814341</v>
      </c>
      <c r="L83" s="31">
        <f t="shared" si="25"/>
        <v>0.47947378221966058</v>
      </c>
      <c r="M83" s="32">
        <f t="shared" si="26"/>
        <v>0.66185960798983734</v>
      </c>
      <c r="N83" s="33">
        <f t="shared" si="27"/>
        <v>144.26623269919338</v>
      </c>
      <c r="O83" s="59">
        <f>+'CPT C9 &amp; Bearing Capacity'!N83</f>
        <v>114</v>
      </c>
      <c r="P83" s="59">
        <f>+'CPT C9 &amp; Bearing Capacity'!O83</f>
        <v>117</v>
      </c>
      <c r="Q83" s="35">
        <f>+'CPT C9 &amp; Bearing Capacity'!K83</f>
        <v>27.37</v>
      </c>
      <c r="R83" s="34">
        <f>+'CPT C9 &amp; Bearing Capacity'!L83</f>
        <v>0</v>
      </c>
      <c r="S83" s="35">
        <f>+'CPT C9 &amp; Bearing Capacity'!M83</f>
        <v>27.37</v>
      </c>
      <c r="T83" s="34">
        <f t="shared" si="33"/>
        <v>8.4524732818719599</v>
      </c>
      <c r="U83" s="33">
        <f t="shared" si="34"/>
        <v>1212.0242290863002</v>
      </c>
      <c r="V83" s="33">
        <f t="shared" si="35"/>
        <v>448.15</v>
      </c>
      <c r="W83" s="37">
        <f t="shared" si="29"/>
        <v>2.3805833123971527</v>
      </c>
      <c r="X83" s="37">
        <f t="shared" si="30"/>
        <v>6.4383011357444389</v>
      </c>
    </row>
    <row r="84" spans="5:24" x14ac:dyDescent="0.2">
      <c r="E84" s="28"/>
      <c r="F84" s="28">
        <f>+'CPT C9 &amp; Bearing Capacity'!I84</f>
        <v>1.63</v>
      </c>
      <c r="G84" s="29">
        <f>'CPT C9 &amp; Bearing Capacity'!H84</f>
        <v>1.9999999999999796E-2</v>
      </c>
      <c r="H84" s="29">
        <f t="shared" si="28"/>
        <v>1.1727999999999998</v>
      </c>
      <c r="I84" s="30">
        <f t="shared" si="31"/>
        <v>1.0993625796775401</v>
      </c>
      <c r="J84" s="31">
        <f t="shared" si="32"/>
        <v>0.61373839113774165</v>
      </c>
      <c r="K84" s="31">
        <f t="shared" si="24"/>
        <v>0.90555181436878429</v>
      </c>
      <c r="L84" s="31">
        <f t="shared" si="25"/>
        <v>0.46987620160346427</v>
      </c>
      <c r="M84" s="32">
        <f t="shared" si="26"/>
        <v>0.65294786965716323</v>
      </c>
      <c r="N84" s="33">
        <f t="shared" si="27"/>
        <v>142.32373175105332</v>
      </c>
      <c r="O84" s="59">
        <f>+'CPT C9 &amp; Bearing Capacity'!N84</f>
        <v>123.5</v>
      </c>
      <c r="P84" s="59">
        <f>+'CPT C9 &amp; Bearing Capacity'!O84</f>
        <v>126.9</v>
      </c>
      <c r="Q84" s="35">
        <f>+'CPT C9 &amp; Bearing Capacity'!K84</f>
        <v>27.709999999999997</v>
      </c>
      <c r="R84" s="34">
        <f>+'CPT C9 &amp; Bearing Capacity'!L84</f>
        <v>0</v>
      </c>
      <c r="S84" s="35">
        <f>+'CPT C9 &amp; Bearing Capacity'!M84</f>
        <v>27.709999999999997</v>
      </c>
      <c r="T84" s="34">
        <f t="shared" si="33"/>
        <v>8.7705015102886428</v>
      </c>
      <c r="U84" s="33">
        <f t="shared" si="34"/>
        <v>1305.834673905046</v>
      </c>
      <c r="V84" s="33">
        <f t="shared" si="35"/>
        <v>495.95000000000005</v>
      </c>
      <c r="W84" s="37">
        <f t="shared" si="29"/>
        <v>2.1798124156933052</v>
      </c>
      <c r="X84" s="37">
        <f t="shared" si="30"/>
        <v>5.7394387237040769</v>
      </c>
    </row>
    <row r="85" spans="5:24" x14ac:dyDescent="0.2">
      <c r="E85" s="28"/>
      <c r="F85" s="28">
        <f>+'CPT C9 &amp; Bearing Capacity'!I85</f>
        <v>1.65</v>
      </c>
      <c r="G85" s="29">
        <f>'CPT C9 &amp; Bearing Capacity'!H85</f>
        <v>2.0000000000000018E-2</v>
      </c>
      <c r="H85" s="29">
        <f t="shared" si="28"/>
        <v>1.1927999999999999</v>
      </c>
      <c r="I85" s="30">
        <f t="shared" si="31"/>
        <v>1.1181102362204722</v>
      </c>
      <c r="J85" s="31">
        <f t="shared" si="32"/>
        <v>0.62019969929856777</v>
      </c>
      <c r="K85" s="31">
        <f t="shared" si="24"/>
        <v>0.88882153583335644</v>
      </c>
      <c r="L85" s="31">
        <f t="shared" si="25"/>
        <v>0.46051639849924669</v>
      </c>
      <c r="M85" s="32">
        <f t="shared" si="26"/>
        <v>0.64410848847451774</v>
      </c>
      <c r="N85" s="33">
        <f t="shared" si="27"/>
        <v>140.39700256676988</v>
      </c>
      <c r="O85" s="59">
        <f>+'CPT C9 &amp; Bearing Capacity'!N85</f>
        <v>133</v>
      </c>
      <c r="P85" s="59">
        <f>+'CPT C9 &amp; Bearing Capacity'!O85</f>
        <v>136.6</v>
      </c>
      <c r="Q85" s="35">
        <f>+'CPT C9 &amp; Bearing Capacity'!K85</f>
        <v>28.049999999999997</v>
      </c>
      <c r="R85" s="34">
        <f>+'CPT C9 &amp; Bearing Capacity'!L85</f>
        <v>0</v>
      </c>
      <c r="S85" s="35">
        <f>+'CPT C9 &amp; Bearing Capacity'!M85</f>
        <v>28.049999999999997</v>
      </c>
      <c r="T85" s="34">
        <f t="shared" si="33"/>
        <v>9.073872747699669</v>
      </c>
      <c r="U85" s="33">
        <f t="shared" si="34"/>
        <v>1398.9351914068134</v>
      </c>
      <c r="V85" s="33">
        <f t="shared" si="35"/>
        <v>542.75</v>
      </c>
      <c r="W85" s="37">
        <f t="shared" si="29"/>
        <v>2.0071980950823369</v>
      </c>
      <c r="X85" s="37">
        <f t="shared" si="30"/>
        <v>5.1735422410601579</v>
      </c>
    </row>
    <row r="86" spans="5:24" x14ac:dyDescent="0.2">
      <c r="E86" s="28"/>
      <c r="F86" s="28">
        <f>+'CPT C9 &amp; Bearing Capacity'!I86</f>
        <v>1.67</v>
      </c>
      <c r="G86" s="29">
        <f>'CPT C9 &amp; Bearing Capacity'!H86</f>
        <v>2.0000000000000018E-2</v>
      </c>
      <c r="H86" s="29">
        <f t="shared" si="28"/>
        <v>1.2127999999999999</v>
      </c>
      <c r="I86" s="30">
        <f t="shared" si="31"/>
        <v>1.1368578927634045</v>
      </c>
      <c r="J86" s="31">
        <f t="shared" si="32"/>
        <v>0.62653719667602614</v>
      </c>
      <c r="K86" s="31">
        <f t="shared" si="24"/>
        <v>0.8724306329857151</v>
      </c>
      <c r="L86" s="31">
        <f t="shared" si="25"/>
        <v>0.45138842362408776</v>
      </c>
      <c r="M86" s="32">
        <f t="shared" si="26"/>
        <v>0.63534568402359159</v>
      </c>
      <c r="N86" s="33">
        <f t="shared" si="27"/>
        <v>138.4869648929884</v>
      </c>
      <c r="O86" s="59">
        <f>+'CPT C9 &amp; Bearing Capacity'!N86</f>
        <v>133</v>
      </c>
      <c r="P86" s="59">
        <f>+'CPT C9 &amp; Bearing Capacity'!O86</f>
        <v>136.39999999999998</v>
      </c>
      <c r="Q86" s="35">
        <f>+'CPT C9 &amp; Bearing Capacity'!K86</f>
        <v>28.39</v>
      </c>
      <c r="R86" s="34">
        <f>+'CPT C9 &amp; Bearing Capacity'!L86</f>
        <v>0</v>
      </c>
      <c r="S86" s="35">
        <f>+'CPT C9 &amp; Bearing Capacity'!M86</f>
        <v>28.39</v>
      </c>
      <c r="T86" s="34">
        <f t="shared" si="33"/>
        <v>9.0465825958267541</v>
      </c>
      <c r="U86" s="33">
        <f t="shared" si="34"/>
        <v>1399.5946428789771</v>
      </c>
      <c r="V86" s="33">
        <f t="shared" si="35"/>
        <v>540.04999999999984</v>
      </c>
      <c r="W86" s="37">
        <f t="shared" si="29"/>
        <v>1.9789582018993694</v>
      </c>
      <c r="X86" s="37">
        <f t="shared" si="30"/>
        <v>5.1286719708541266</v>
      </c>
    </row>
    <row r="87" spans="5:24" x14ac:dyDescent="0.2">
      <c r="E87" s="28"/>
      <c r="F87" s="28">
        <f>+'CPT C9 &amp; Bearing Capacity'!I87</f>
        <v>1.69</v>
      </c>
      <c r="G87" s="29">
        <f>'CPT C9 &amp; Bearing Capacity'!H87</f>
        <v>2.0000000000000018E-2</v>
      </c>
      <c r="H87" s="29">
        <f t="shared" si="28"/>
        <v>1.2327999999999999</v>
      </c>
      <c r="I87" s="30">
        <f t="shared" si="31"/>
        <v>1.1556055493063366</v>
      </c>
      <c r="J87" s="31">
        <f t="shared" si="32"/>
        <v>0.63275280914741205</v>
      </c>
      <c r="K87" s="31">
        <f t="shared" si="24"/>
        <v>0.85637547660182067</v>
      </c>
      <c r="L87" s="31">
        <f t="shared" si="25"/>
        <v>0.44248641951439516</v>
      </c>
      <c r="M87" s="32">
        <f t="shared" si="26"/>
        <v>0.62666329888081151</v>
      </c>
      <c r="N87" s="33">
        <f t="shared" si="27"/>
        <v>136.59445630012141</v>
      </c>
      <c r="O87" s="59">
        <f>+'CPT C9 &amp; Bearing Capacity'!N87</f>
        <v>133</v>
      </c>
      <c r="P87" s="59">
        <f>+'CPT C9 &amp; Bearing Capacity'!O87</f>
        <v>136</v>
      </c>
      <c r="Q87" s="35">
        <f>+'CPT C9 &amp; Bearing Capacity'!K87</f>
        <v>28.73</v>
      </c>
      <c r="R87" s="34">
        <f>+'CPT C9 &amp; Bearing Capacity'!L87</f>
        <v>0</v>
      </c>
      <c r="S87" s="35">
        <f>+'CPT C9 &amp; Bearing Capacity'!M87</f>
        <v>28.73</v>
      </c>
      <c r="T87" s="34">
        <f t="shared" si="33"/>
        <v>9.0196979521000582</v>
      </c>
      <c r="U87" s="33">
        <f t="shared" si="34"/>
        <v>1400.2445994375978</v>
      </c>
      <c r="V87" s="33">
        <f t="shared" si="35"/>
        <v>536.35</v>
      </c>
      <c r="W87" s="37">
        <f t="shared" si="29"/>
        <v>1.9510085074419725</v>
      </c>
      <c r="X87" s="37">
        <f t="shared" si="30"/>
        <v>5.0934821031088475</v>
      </c>
    </row>
    <row r="88" spans="5:24" x14ac:dyDescent="0.2">
      <c r="E88" s="28"/>
      <c r="F88" s="28">
        <f>+'CPT C9 &amp; Bearing Capacity'!I88</f>
        <v>1.71</v>
      </c>
      <c r="G88" s="29">
        <f>'CPT C9 &amp; Bearing Capacity'!H88</f>
        <v>2.0000000000000018E-2</v>
      </c>
      <c r="H88" s="29">
        <f t="shared" si="28"/>
        <v>1.2527999999999999</v>
      </c>
      <c r="I88" s="30">
        <f t="shared" si="31"/>
        <v>1.1743532058492687</v>
      </c>
      <c r="J88" s="31">
        <f t="shared" si="32"/>
        <v>0.63884847903599751</v>
      </c>
      <c r="K88" s="31">
        <f t="shared" si="24"/>
        <v>0.84065210234558374</v>
      </c>
      <c r="L88" s="31">
        <f t="shared" si="25"/>
        <v>0.43380462544735687</v>
      </c>
      <c r="M88" s="32">
        <f t="shared" si="26"/>
        <v>0.61806481583147599</v>
      </c>
      <c r="N88" s="33">
        <f t="shared" si="27"/>
        <v>134.7202359345321</v>
      </c>
      <c r="O88" s="59">
        <f>+'CPT C9 &amp; Bearing Capacity'!N88</f>
        <v>133</v>
      </c>
      <c r="P88" s="59">
        <f>+'CPT C9 &amp; Bearing Capacity'!O88</f>
        <v>135.80000000000001</v>
      </c>
      <c r="Q88" s="35">
        <f>+'CPT C9 &amp; Bearing Capacity'!K88</f>
        <v>29.07</v>
      </c>
      <c r="R88" s="34">
        <f>+'CPT C9 &amp; Bearing Capacity'!L88</f>
        <v>0</v>
      </c>
      <c r="S88" s="35">
        <f>+'CPT C9 &amp; Bearing Capacity'!M88</f>
        <v>29.07</v>
      </c>
      <c r="T88" s="34">
        <f t="shared" si="33"/>
        <v>8.9932080979380782</v>
      </c>
      <c r="U88" s="33">
        <f t="shared" si="34"/>
        <v>1400.8853068766593</v>
      </c>
      <c r="V88" s="33">
        <f t="shared" si="35"/>
        <v>533.65000000000009</v>
      </c>
      <c r="W88" s="37">
        <f t="shared" si="29"/>
        <v>1.9233585401062907</v>
      </c>
      <c r="X88" s="37">
        <f t="shared" si="30"/>
        <v>5.0490109972653308</v>
      </c>
    </row>
    <row r="89" spans="5:24" x14ac:dyDescent="0.2">
      <c r="E89" s="28"/>
      <c r="F89" s="28">
        <f>+'CPT C9 &amp; Bearing Capacity'!I89</f>
        <v>1.73</v>
      </c>
      <c r="G89" s="29">
        <f>'CPT C9 &amp; Bearing Capacity'!H89</f>
        <v>2.0000000000000018E-2</v>
      </c>
      <c r="H89" s="29">
        <f t="shared" si="28"/>
        <v>1.2727999999999999</v>
      </c>
      <c r="I89" s="30">
        <f t="shared" si="31"/>
        <v>1.193100862392201</v>
      </c>
      <c r="J89" s="31">
        <f t="shared" si="32"/>
        <v>0.64482616117799785</v>
      </c>
      <c r="K89" s="31">
        <f t="shared" si="24"/>
        <v>0.82525625198217456</v>
      </c>
      <c r="L89" s="31">
        <f t="shared" si="25"/>
        <v>0.4253373816160182</v>
      </c>
      <c r="M89" s="32">
        <f t="shared" si="26"/>
        <v>0.60955337508555796</v>
      </c>
      <c r="N89" s="33">
        <f t="shared" si="27"/>
        <v>132.8649882710807</v>
      </c>
      <c r="O89" s="59">
        <f>+'CPT C9 &amp; Bearing Capacity'!N89</f>
        <v>133</v>
      </c>
      <c r="P89" s="59">
        <f>+'CPT C9 &amp; Bearing Capacity'!O89</f>
        <v>135.80000000000001</v>
      </c>
      <c r="Q89" s="35">
        <f>+'CPT C9 &amp; Bearing Capacity'!K89</f>
        <v>29.41</v>
      </c>
      <c r="R89" s="34">
        <f>+'CPT C9 &amp; Bearing Capacity'!L89</f>
        <v>0</v>
      </c>
      <c r="S89" s="35">
        <f>+'CPT C9 &amp; Bearing Capacity'!M89</f>
        <v>29.41</v>
      </c>
      <c r="T89" s="34">
        <f t="shared" si="33"/>
        <v>8.9671027192488459</v>
      </c>
      <c r="U89" s="33">
        <f t="shared" si="34"/>
        <v>1401.5170018611561</v>
      </c>
      <c r="V89" s="33">
        <f t="shared" si="35"/>
        <v>531.95000000000005</v>
      </c>
      <c r="W89" s="37">
        <f t="shared" si="29"/>
        <v>1.8960167888743649</v>
      </c>
      <c r="X89" s="37">
        <f t="shared" si="30"/>
        <v>4.9953938629976813</v>
      </c>
    </row>
    <row r="90" spans="5:24" x14ac:dyDescent="0.2">
      <c r="E90" s="28"/>
      <c r="F90" s="28">
        <f>+'CPT C9 &amp; Bearing Capacity'!I90</f>
        <v>1.75</v>
      </c>
      <c r="G90" s="29">
        <f>'CPT C9 &amp; Bearing Capacity'!H90</f>
        <v>2.0000000000000018E-2</v>
      </c>
      <c r="H90" s="29">
        <f t="shared" si="28"/>
        <v>1.2927999999999999</v>
      </c>
      <c r="I90" s="30">
        <f t="shared" si="31"/>
        <v>1.2118485189351331</v>
      </c>
      <c r="J90" s="31">
        <f t="shared" si="32"/>
        <v>0.65068781923011088</v>
      </c>
      <c r="K90" s="31">
        <f t="shared" si="24"/>
        <v>0.8101834115062988</v>
      </c>
      <c r="L90" s="31">
        <f t="shared" si="25"/>
        <v>0.41707913261798718</v>
      </c>
      <c r="M90" s="32">
        <f t="shared" si="26"/>
        <v>0.6011317913851516</v>
      </c>
      <c r="N90" s="33">
        <f t="shared" si="27"/>
        <v>131.02932684205268</v>
      </c>
      <c r="O90" s="59">
        <f>+'CPT C9 &amp; Bearing Capacity'!N90</f>
        <v>142.50000000000003</v>
      </c>
      <c r="P90" s="59">
        <f>+'CPT C9 &amp; Bearing Capacity'!O90</f>
        <v>145.30000000000001</v>
      </c>
      <c r="Q90" s="35">
        <f>+'CPT C9 &amp; Bearing Capacity'!K90</f>
        <v>29.75</v>
      </c>
      <c r="R90" s="34">
        <f>+'CPT C9 &amp; Bearing Capacity'!L90</f>
        <v>0</v>
      </c>
      <c r="S90" s="35">
        <f>+'CPT C9 &amp; Bearing Capacity'!M90</f>
        <v>29.75</v>
      </c>
      <c r="T90" s="34">
        <f t="shared" si="33"/>
        <v>9.2551991884232443</v>
      </c>
      <c r="U90" s="33">
        <f t="shared" si="34"/>
        <v>1494.1729520882777</v>
      </c>
      <c r="V90" s="33">
        <f t="shared" si="35"/>
        <v>577.75</v>
      </c>
      <c r="W90" s="37">
        <f t="shared" si="29"/>
        <v>1.7538709512700565</v>
      </c>
      <c r="X90" s="37">
        <f t="shared" si="30"/>
        <v>4.5358486141775094</v>
      </c>
    </row>
    <row r="91" spans="5:24" x14ac:dyDescent="0.2">
      <c r="E91" s="28"/>
      <c r="F91" s="28">
        <f>+'CPT C9 &amp; Bearing Capacity'!I91</f>
        <v>1.77</v>
      </c>
      <c r="G91" s="29">
        <f>'CPT C9 &amp; Bearing Capacity'!H91</f>
        <v>2.0000000000000018E-2</v>
      </c>
      <c r="H91" s="29">
        <f t="shared" si="28"/>
        <v>1.3128</v>
      </c>
      <c r="I91" s="30">
        <f t="shared" si="31"/>
        <v>1.2305961754780652</v>
      </c>
      <c r="J91" s="31">
        <f t="shared" si="32"/>
        <v>0.65643542221109952</v>
      </c>
      <c r="K91" s="31">
        <f t="shared" si="24"/>
        <v>0.79542884633675148</v>
      </c>
      <c r="L91" s="31">
        <f t="shared" si="25"/>
        <v>0.40902443031467672</v>
      </c>
      <c r="M91" s="32">
        <f t="shared" si="26"/>
        <v>0.59280257090912836</v>
      </c>
      <c r="N91" s="33">
        <f t="shared" si="27"/>
        <v>129.21379792188429</v>
      </c>
      <c r="O91" s="59">
        <f>+'CPT C9 &amp; Bearing Capacity'!N91</f>
        <v>152</v>
      </c>
      <c r="P91" s="59">
        <f>+'CPT C9 &amp; Bearing Capacity'!O91</f>
        <v>154.80000000000001</v>
      </c>
      <c r="Q91" s="35">
        <f>+'CPT C9 &amp; Bearing Capacity'!K91</f>
        <v>30.09</v>
      </c>
      <c r="R91" s="34">
        <f>+'CPT C9 &amp; Bearing Capacity'!L91</f>
        <v>0</v>
      </c>
      <c r="S91" s="35">
        <f>+'CPT C9 &amp; Bearing Capacity'!M91</f>
        <v>30.09</v>
      </c>
      <c r="T91" s="34">
        <f t="shared" si="33"/>
        <v>9.5316113855512565</v>
      </c>
      <c r="U91" s="33">
        <f t="shared" si="34"/>
        <v>1586.1947296946039</v>
      </c>
      <c r="V91" s="33">
        <f t="shared" si="35"/>
        <v>623.55000000000007</v>
      </c>
      <c r="W91" s="37">
        <f t="shared" si="29"/>
        <v>1.6292299489201107</v>
      </c>
      <c r="X91" s="37">
        <f t="shared" si="30"/>
        <v>4.1444566729816179</v>
      </c>
    </row>
    <row r="92" spans="5:24" x14ac:dyDescent="0.2">
      <c r="E92" s="28"/>
      <c r="F92" s="28">
        <f>+'CPT C9 &amp; Bearing Capacity'!I92</f>
        <v>1.79</v>
      </c>
      <c r="G92" s="29">
        <f>'CPT C9 &amp; Bearing Capacity'!H92</f>
        <v>2.0000000000000018E-2</v>
      </c>
      <c r="H92" s="29">
        <f t="shared" si="28"/>
        <v>1.3328</v>
      </c>
      <c r="I92" s="30">
        <f t="shared" si="31"/>
        <v>1.2493438320209973</v>
      </c>
      <c r="J92" s="31">
        <f t="shared" si="32"/>
        <v>0.66207094127037636</v>
      </c>
      <c r="K92" s="31">
        <f t="shared" si="24"/>
        <v>0.78098763373029856</v>
      </c>
      <c r="L92" s="31">
        <f t="shared" si="25"/>
        <v>0.40116793611487778</v>
      </c>
      <c r="M92" s="32">
        <f t="shared" si="26"/>
        <v>0.58456792789477752</v>
      </c>
      <c r="N92" s="33">
        <f t="shared" si="27"/>
        <v>127.4188841501991</v>
      </c>
      <c r="O92" s="59">
        <f>+'CPT C9 &amp; Bearing Capacity'!N92</f>
        <v>152</v>
      </c>
      <c r="P92" s="59">
        <f>+'CPT C9 &amp; Bearing Capacity'!O92</f>
        <v>155</v>
      </c>
      <c r="Q92" s="35">
        <f>+'CPT C9 &amp; Bearing Capacity'!K92</f>
        <v>30.43</v>
      </c>
      <c r="R92" s="34">
        <f>+'CPT C9 &amp; Bearing Capacity'!L92</f>
        <v>0</v>
      </c>
      <c r="S92" s="35">
        <f>+'CPT C9 &amp; Bearing Capacity'!M92</f>
        <v>30.43</v>
      </c>
      <c r="T92" s="34">
        <f t="shared" si="33"/>
        <v>9.5048744843846436</v>
      </c>
      <c r="U92" s="33">
        <f t="shared" si="34"/>
        <v>1586.9272923789263</v>
      </c>
      <c r="V92" s="33">
        <f t="shared" si="35"/>
        <v>622.84999999999991</v>
      </c>
      <c r="W92" s="37">
        <f t="shared" si="29"/>
        <v>1.6058566105973071</v>
      </c>
      <c r="X92" s="37">
        <f t="shared" si="30"/>
        <v>4.0914789804992928</v>
      </c>
    </row>
    <row r="93" spans="5:24" x14ac:dyDescent="0.2">
      <c r="E93" s="28"/>
      <c r="F93" s="28">
        <f>+'CPT C9 &amp; Bearing Capacity'!I93</f>
        <v>1.81</v>
      </c>
      <c r="G93" s="29">
        <f>'CPT C9 &amp; Bearing Capacity'!H93</f>
        <v>2.0000000000000018E-2</v>
      </c>
      <c r="H93" s="29">
        <f t="shared" si="28"/>
        <v>1.3528</v>
      </c>
      <c r="I93" s="30">
        <f t="shared" si="31"/>
        <v>1.2680914885639296</v>
      </c>
      <c r="J93" s="31">
        <f t="shared" si="32"/>
        <v>0.66759634667615009</v>
      </c>
      <c r="K93" s="31">
        <f t="shared" si="24"/>
        <v>0.76685469256792138</v>
      </c>
      <c r="L93" s="31">
        <f t="shared" si="25"/>
        <v>0.39350442273335678</v>
      </c>
      <c r="M93" s="32">
        <f t="shared" si="26"/>
        <v>0.57642980090912266</v>
      </c>
      <c r="N93" s="33">
        <f t="shared" si="27"/>
        <v>125.64500807848376</v>
      </c>
      <c r="O93" s="59">
        <f>+'CPT C9 &amp; Bearing Capacity'!N93</f>
        <v>161</v>
      </c>
      <c r="P93" s="59">
        <f>+'CPT C9 &amp; Bearing Capacity'!O93</f>
        <v>164.2</v>
      </c>
      <c r="Q93" s="35">
        <f>+'CPT C9 &amp; Bearing Capacity'!K93</f>
        <v>30.77</v>
      </c>
      <c r="R93" s="34">
        <f>+'CPT C9 &amp; Bearing Capacity'!L93</f>
        <v>0</v>
      </c>
      <c r="S93" s="35">
        <f>+'CPT C9 &amp; Bearing Capacity'!M93</f>
        <v>30.77</v>
      </c>
      <c r="T93" s="34">
        <f t="shared" si="33"/>
        <v>9.7550869395913313</v>
      </c>
      <c r="U93" s="33">
        <f t="shared" si="34"/>
        <v>1673.6426090890377</v>
      </c>
      <c r="V93" s="33">
        <f t="shared" si="35"/>
        <v>667.14999999999986</v>
      </c>
      <c r="W93" s="37">
        <f t="shared" si="29"/>
        <v>1.5014556560181309</v>
      </c>
      <c r="X93" s="37">
        <f t="shared" si="30"/>
        <v>3.7666194432581546</v>
      </c>
    </row>
    <row r="94" spans="5:24" x14ac:dyDescent="0.2">
      <c r="E94" s="28"/>
      <c r="F94" s="28">
        <f>+'CPT C9 &amp; Bearing Capacity'!I94</f>
        <v>1.83</v>
      </c>
      <c r="G94" s="29">
        <f>'CPT C9 &amp; Bearing Capacity'!H94</f>
        <v>2.0000000000000018E-2</v>
      </c>
      <c r="H94" s="29">
        <f t="shared" si="28"/>
        <v>1.3728</v>
      </c>
      <c r="I94" s="30">
        <f t="shared" si="31"/>
        <v>1.2868391451068617</v>
      </c>
      <c r="J94" s="31">
        <f t="shared" si="32"/>
        <v>0.67301360501536489</v>
      </c>
      <c r="K94" s="31">
        <f t="shared" si="24"/>
        <v>0.75302481066497939</v>
      </c>
      <c r="L94" s="31">
        <f t="shared" si="25"/>
        <v>0.38602877547209019</v>
      </c>
      <c r="M94" s="32">
        <f t="shared" si="26"/>
        <v>0.56838986871422659</v>
      </c>
      <c r="N94" s="33">
        <f t="shared" si="27"/>
        <v>123.89253562826525</v>
      </c>
      <c r="O94" s="59">
        <f>+'CPT C9 &amp; Bearing Capacity'!N94</f>
        <v>170</v>
      </c>
      <c r="P94" s="59">
        <f>+'CPT C9 &amp; Bearing Capacity'!O94</f>
        <v>173.2</v>
      </c>
      <c r="Q94" s="35">
        <f>+'CPT C9 &amp; Bearing Capacity'!K94</f>
        <v>31.11</v>
      </c>
      <c r="R94" s="34">
        <f>+'CPT C9 &amp; Bearing Capacity'!L94</f>
        <v>0</v>
      </c>
      <c r="S94" s="35">
        <f>+'CPT C9 &amp; Bearing Capacity'!M94</f>
        <v>31.11</v>
      </c>
      <c r="T94" s="34">
        <f t="shared" si="33"/>
        <v>9.9965360899828237</v>
      </c>
      <c r="U94" s="33">
        <f t="shared" si="34"/>
        <v>1759.8469535589759</v>
      </c>
      <c r="V94" s="33">
        <f t="shared" si="35"/>
        <v>710.44999999999982</v>
      </c>
      <c r="W94" s="37">
        <f t="shared" si="29"/>
        <v>1.4079921595194951</v>
      </c>
      <c r="X94" s="37">
        <f t="shared" si="30"/>
        <v>3.4877200542829301</v>
      </c>
    </row>
    <row r="95" spans="5:24" x14ac:dyDescent="0.2">
      <c r="E95" s="28"/>
      <c r="F95" s="28">
        <f>+'CPT C9 &amp; Bearing Capacity'!I95</f>
        <v>1.85</v>
      </c>
      <c r="G95" s="29">
        <f>'CPT C9 &amp; Bearing Capacity'!H95</f>
        <v>2.0000000000000018E-2</v>
      </c>
      <c r="H95" s="29">
        <f t="shared" si="28"/>
        <v>1.3928</v>
      </c>
      <c r="I95" s="30">
        <f t="shared" si="31"/>
        <v>1.3055868016497938</v>
      </c>
      <c r="J95" s="31">
        <f t="shared" si="32"/>
        <v>0.67832467659743056</v>
      </c>
      <c r="K95" s="31">
        <f t="shared" si="24"/>
        <v>0.73949266975418937</v>
      </c>
      <c r="L95" s="31">
        <f t="shared" si="25"/>
        <v>0.37873599306874639</v>
      </c>
      <c r="M95" s="32">
        <f t="shared" si="26"/>
        <v>0.5604495656812658</v>
      </c>
      <c r="N95" s="33">
        <f t="shared" si="27"/>
        <v>122.16177945093281</v>
      </c>
      <c r="O95" s="59">
        <f>+'CPT C9 &amp; Bearing Capacity'!N95</f>
        <v>161</v>
      </c>
      <c r="P95" s="59">
        <f>+'CPT C9 &amp; Bearing Capacity'!O95</f>
        <v>164</v>
      </c>
      <c r="Q95" s="35">
        <f>+'CPT C9 &amp; Bearing Capacity'!K95</f>
        <v>31.450000000000003</v>
      </c>
      <c r="R95" s="34">
        <f>+'CPT C9 &amp; Bearing Capacity'!L95</f>
        <v>0</v>
      </c>
      <c r="S95" s="35">
        <f>+'CPT C9 &amp; Bearing Capacity'!M95</f>
        <v>31.450000000000003</v>
      </c>
      <c r="T95" s="34">
        <f t="shared" si="33"/>
        <v>9.7019237238545628</v>
      </c>
      <c r="U95" s="33">
        <f t="shared" si="34"/>
        <v>1675.1798795991124</v>
      </c>
      <c r="V95" s="33">
        <f t="shared" si="35"/>
        <v>662.75</v>
      </c>
      <c r="W95" s="37">
        <f t="shared" si="29"/>
        <v>1.4584914842717365</v>
      </c>
      <c r="X95" s="37">
        <f t="shared" si="30"/>
        <v>3.686511639409519</v>
      </c>
    </row>
    <row r="96" spans="5:24" x14ac:dyDescent="0.2">
      <c r="E96" s="28"/>
      <c r="F96" s="28">
        <f>+'CPT C9 &amp; Bearing Capacity'!I96</f>
        <v>1.87</v>
      </c>
      <c r="G96" s="29">
        <f>'CPT C9 &amp; Bearing Capacity'!H96</f>
        <v>1.9999999999999796E-2</v>
      </c>
      <c r="H96" s="29">
        <f t="shared" si="28"/>
        <v>1.4128000000000001</v>
      </c>
      <c r="I96" s="30">
        <f t="shared" si="31"/>
        <v>1.3243344581927261</v>
      </c>
      <c r="J96" s="31">
        <f t="shared" si="32"/>
        <v>0.68353151305356696</v>
      </c>
      <c r="K96" s="31">
        <f t="shared" si="24"/>
        <v>0.72625286828668256</v>
      </c>
      <c r="L96" s="31">
        <f t="shared" si="25"/>
        <v>0.37162118815409112</v>
      </c>
      <c r="M96" s="32">
        <f t="shared" si="26"/>
        <v>0.55261009671747363</v>
      </c>
      <c r="N96" s="33">
        <f t="shared" si="27"/>
        <v>120.45300218137943</v>
      </c>
      <c r="O96" s="59">
        <f>+'CPT C9 &amp; Bearing Capacity'!N96</f>
        <v>152</v>
      </c>
      <c r="P96" s="59">
        <f>+'CPT C9 &amp; Bearing Capacity'!O96</f>
        <v>155.19999999999999</v>
      </c>
      <c r="Q96" s="35">
        <f>+'CPT C9 &amp; Bearing Capacity'!K96</f>
        <v>31.790000000000003</v>
      </c>
      <c r="R96" s="34">
        <f>+'CPT C9 &amp; Bearing Capacity'!L96</f>
        <v>0</v>
      </c>
      <c r="S96" s="35">
        <f>+'CPT C9 &amp; Bearing Capacity'!M96</f>
        <v>31.790000000000003</v>
      </c>
      <c r="T96" s="34">
        <f t="shared" si="33"/>
        <v>9.4015452858788162</v>
      </c>
      <c r="U96" s="33">
        <f t="shared" si="34"/>
        <v>1589.7615843350011</v>
      </c>
      <c r="V96" s="33">
        <f t="shared" si="35"/>
        <v>617.04999999999995</v>
      </c>
      <c r="W96" s="37">
        <f t="shared" si="29"/>
        <v>1.5153593264333887</v>
      </c>
      <c r="X96" s="37">
        <f t="shared" si="30"/>
        <v>3.9041569461592482</v>
      </c>
    </row>
    <row r="97" spans="5:24" x14ac:dyDescent="0.2">
      <c r="E97" s="28"/>
      <c r="F97" s="28">
        <f>+'CPT C9 &amp; Bearing Capacity'!I97</f>
        <v>1.89</v>
      </c>
      <c r="G97" s="29">
        <f>'CPT C9 &amp; Bearing Capacity'!H97</f>
        <v>2.0000000000000018E-2</v>
      </c>
      <c r="H97" s="29">
        <f t="shared" si="28"/>
        <v>1.4327999999999999</v>
      </c>
      <c r="I97" s="30">
        <f t="shared" si="31"/>
        <v>1.343082114735658</v>
      </c>
      <c r="J97" s="31">
        <f t="shared" si="32"/>
        <v>0.68863605512349313</v>
      </c>
      <c r="K97" s="31">
        <f t="shared" si="24"/>
        <v>0.71329994219201909</v>
      </c>
      <c r="L97" s="31">
        <f t="shared" si="25"/>
        <v>0.36467958735715889</v>
      </c>
      <c r="M97" s="32">
        <f t="shared" si="26"/>
        <v>0.54487245167835296</v>
      </c>
      <c r="N97" s="33">
        <f t="shared" si="27"/>
        <v>118.76641957944692</v>
      </c>
      <c r="O97" s="59">
        <f>+'CPT C9 &amp; Bearing Capacity'!N97</f>
        <v>142.50000000000003</v>
      </c>
      <c r="P97" s="59">
        <f>+'CPT C9 &amp; Bearing Capacity'!O97</f>
        <v>145.89999999999998</v>
      </c>
      <c r="Q97" s="35">
        <f>+'CPT C9 &amp; Bearing Capacity'!K97</f>
        <v>32.129999999999995</v>
      </c>
      <c r="R97" s="34">
        <f>+'CPT C9 &amp; Bearing Capacity'!L97</f>
        <v>0</v>
      </c>
      <c r="S97" s="35">
        <f>+'CPT C9 &amp; Bearing Capacity'!M97</f>
        <v>32.129999999999995</v>
      </c>
      <c r="T97" s="34">
        <f t="shared" si="33"/>
        <v>9.0788288930600238</v>
      </c>
      <c r="U97" s="33">
        <f t="shared" si="34"/>
        <v>1498.7308523890126</v>
      </c>
      <c r="V97" s="33">
        <f t="shared" si="35"/>
        <v>568.84999999999991</v>
      </c>
      <c r="W97" s="37">
        <f t="shared" si="29"/>
        <v>1.5848932367026476</v>
      </c>
      <c r="X97" s="37">
        <f t="shared" si="30"/>
        <v>4.175667384352538</v>
      </c>
    </row>
    <row r="98" spans="5:24" x14ac:dyDescent="0.2">
      <c r="E98" s="28"/>
      <c r="F98" s="28">
        <f>+'CPT C9 &amp; Bearing Capacity'!I98</f>
        <v>1.91</v>
      </c>
      <c r="G98" s="29">
        <f>'CPT C9 &amp; Bearing Capacity'!H98</f>
        <v>2.0000000000000018E-2</v>
      </c>
      <c r="H98" s="29">
        <f t="shared" si="28"/>
        <v>1.4527999999999999</v>
      </c>
      <c r="I98" s="30">
        <f t="shared" si="31"/>
        <v>1.3618297712785901</v>
      </c>
      <c r="J98" s="31">
        <f t="shared" si="32"/>
        <v>0.69364023062113933</v>
      </c>
      <c r="K98" s="31">
        <f t="shared" si="24"/>
        <v>0.70062838373305225</v>
      </c>
      <c r="L98" s="31">
        <f t="shared" si="25"/>
        <v>0.35790653109429821</v>
      </c>
      <c r="M98" s="32">
        <f t="shared" si="26"/>
        <v>0.53723741924486812</v>
      </c>
      <c r="N98" s="33">
        <f t="shared" si="27"/>
        <v>117.10220355475195</v>
      </c>
      <c r="O98" s="59">
        <f>+'CPT C9 &amp; Bearing Capacity'!N98</f>
        <v>133</v>
      </c>
      <c r="P98" s="59">
        <f>+'CPT C9 &amp; Bearing Capacity'!O98</f>
        <v>136.19999999999999</v>
      </c>
      <c r="Q98" s="35">
        <f>+'CPT C9 &amp; Bearing Capacity'!K98</f>
        <v>32.47</v>
      </c>
      <c r="R98" s="34">
        <f>+'CPT C9 &amp; Bearing Capacity'!L98</f>
        <v>0</v>
      </c>
      <c r="S98" s="35">
        <f>+'CPT C9 &amp; Bearing Capacity'!M98</f>
        <v>32.47</v>
      </c>
      <c r="T98" s="34">
        <f t="shared" si="33"/>
        <v>8.7479305932499383</v>
      </c>
      <c r="U98" s="33">
        <f t="shared" si="34"/>
        <v>1406.8317513365919</v>
      </c>
      <c r="V98" s="33">
        <f t="shared" si="35"/>
        <v>518.65</v>
      </c>
      <c r="W98" s="37">
        <f t="shared" si="29"/>
        <v>1.6647648653578724</v>
      </c>
      <c r="X98" s="37">
        <f t="shared" si="30"/>
        <v>4.5156542390726724</v>
      </c>
    </row>
    <row r="99" spans="5:24" x14ac:dyDescent="0.2">
      <c r="E99" s="28"/>
      <c r="F99" s="28">
        <f>+'CPT C9 &amp; Bearing Capacity'!I99</f>
        <v>1.93</v>
      </c>
      <c r="G99" s="29">
        <f>'CPT C9 &amp; Bearing Capacity'!H99</f>
        <v>2.0000000000000018E-2</v>
      </c>
      <c r="H99" s="29">
        <f t="shared" si="28"/>
        <v>1.4727999999999999</v>
      </c>
      <c r="I99" s="30">
        <f t="shared" si="31"/>
        <v>1.3805774278215222</v>
      </c>
      <c r="J99" s="31">
        <f t="shared" si="32"/>
        <v>0.69854595257107566</v>
      </c>
      <c r="K99" s="31">
        <f t="shared" si="24"/>
        <v>0.68823265858613647</v>
      </c>
      <c r="L99" s="31">
        <f t="shared" si="25"/>
        <v>0.35129747307559028</v>
      </c>
      <c r="M99" s="32">
        <f t="shared" si="26"/>
        <v>0.52970560025177049</v>
      </c>
      <c r="N99" s="33">
        <f t="shared" si="27"/>
        <v>115.46048507187527</v>
      </c>
      <c r="O99" s="59">
        <f>+'CPT C9 &amp; Bearing Capacity'!N99</f>
        <v>133</v>
      </c>
      <c r="P99" s="59">
        <f>+'CPT C9 &amp; Bearing Capacity'!O99</f>
        <v>136.39999999999998</v>
      </c>
      <c r="Q99" s="35">
        <f>+'CPT C9 &amp; Bearing Capacity'!K99</f>
        <v>32.81</v>
      </c>
      <c r="R99" s="34">
        <f>+'CPT C9 &amp; Bearing Capacity'!L99</f>
        <v>0</v>
      </c>
      <c r="S99" s="35">
        <f>+'CPT C9 &amp; Bearing Capacity'!M99</f>
        <v>32.81</v>
      </c>
      <c r="T99" s="34">
        <f t="shared" si="33"/>
        <v>8.7251789556554051</v>
      </c>
      <c r="U99" s="33">
        <f t="shared" si="34"/>
        <v>1407.3846137896298</v>
      </c>
      <c r="V99" s="33">
        <f t="shared" si="35"/>
        <v>517.94999999999982</v>
      </c>
      <c r="W99" s="37">
        <f t="shared" si="29"/>
        <v>1.6407808347567161</v>
      </c>
      <c r="X99" s="37">
        <f t="shared" si="30"/>
        <v>4.4583641305869453</v>
      </c>
    </row>
    <row r="100" spans="5:24" x14ac:dyDescent="0.2">
      <c r="E100" s="28"/>
      <c r="F100" s="28">
        <f>+'CPT C9 &amp; Bearing Capacity'!I100</f>
        <v>1.95</v>
      </c>
      <c r="G100" s="29">
        <f>'CPT C9 &amp; Bearing Capacity'!H100</f>
        <v>2.0000000000000018E-2</v>
      </c>
      <c r="H100" s="29">
        <f t="shared" si="28"/>
        <v>1.4927999999999999</v>
      </c>
      <c r="I100" s="30">
        <f t="shared" si="31"/>
        <v>1.3993250843644545</v>
      </c>
      <c r="J100" s="31">
        <f t="shared" si="32"/>
        <v>0.70335511750740143</v>
      </c>
      <c r="K100" s="31">
        <f t="shared" si="24"/>
        <v>0.6761072212714464</v>
      </c>
      <c r="L100" s="31">
        <f t="shared" si="25"/>
        <v>0.34484797955963681</v>
      </c>
      <c r="M100" s="32">
        <f t="shared" si="26"/>
        <v>0.52227742045881331</v>
      </c>
      <c r="N100" s="33">
        <f t="shared" si="27"/>
        <v>113.8413569341167</v>
      </c>
      <c r="O100" s="59">
        <f>+'CPT C9 &amp; Bearing Capacity'!N100</f>
        <v>123.5</v>
      </c>
      <c r="P100" s="59">
        <f>+'CPT C9 &amp; Bearing Capacity'!O100</f>
        <v>127.1</v>
      </c>
      <c r="Q100" s="35">
        <f>+'CPT C9 &amp; Bearing Capacity'!K100</f>
        <v>33.15</v>
      </c>
      <c r="R100" s="34">
        <f>+'CPT C9 &amp; Bearing Capacity'!L100</f>
        <v>0</v>
      </c>
      <c r="S100" s="35">
        <f>+'CPT C9 &amp; Bearing Capacity'!M100</f>
        <v>33.15</v>
      </c>
      <c r="T100" s="34">
        <f t="shared" si="33"/>
        <v>8.3861509603849864</v>
      </c>
      <c r="U100" s="33">
        <f t="shared" si="34"/>
        <v>1314.5309789818102</v>
      </c>
      <c r="V100" s="33">
        <f t="shared" si="35"/>
        <v>469.74999999999994</v>
      </c>
      <c r="W100" s="37">
        <f t="shared" si="29"/>
        <v>1.7320452504252786</v>
      </c>
      <c r="X100" s="37">
        <f t="shared" si="30"/>
        <v>4.8468911946404178</v>
      </c>
    </row>
    <row r="101" spans="5:24" x14ac:dyDescent="0.2">
      <c r="E101" s="28"/>
      <c r="F101" s="28">
        <f>+'CPT C9 &amp; Bearing Capacity'!I101</f>
        <v>1.97</v>
      </c>
      <c r="G101" s="29">
        <f>'CPT C9 &amp; Bearing Capacity'!H101</f>
        <v>2.0000000000000018E-2</v>
      </c>
      <c r="H101" s="29">
        <f t="shared" si="28"/>
        <v>1.5127999999999999</v>
      </c>
      <c r="I101" s="30">
        <f t="shared" si="31"/>
        <v>1.4180727409073866</v>
      </c>
      <c r="J101" s="31">
        <f t="shared" si="32"/>
        <v>0.70806960392693463</v>
      </c>
      <c r="K101" s="31">
        <f t="shared" si="24"/>
        <v>0.6642465290522741</v>
      </c>
      <c r="L101" s="31">
        <f t="shared" si="25"/>
        <v>0.33855372838535197</v>
      </c>
      <c r="M101" s="32">
        <f t="shared" si="26"/>
        <v>0.51495314276149029</v>
      </c>
      <c r="N101" s="33">
        <f t="shared" si="27"/>
        <v>112.24487644508262</v>
      </c>
      <c r="O101" s="59">
        <f>+'CPT C9 &amp; Bearing Capacity'!N101</f>
        <v>114</v>
      </c>
      <c r="P101" s="59">
        <f>+'CPT C9 &amp; Bearing Capacity'!O101</f>
        <v>118</v>
      </c>
      <c r="Q101" s="35">
        <f>+'CPT C9 &amp; Bearing Capacity'!K101</f>
        <v>33.49</v>
      </c>
      <c r="R101" s="34">
        <f>+'CPT C9 &amp; Bearing Capacity'!L101</f>
        <v>0</v>
      </c>
      <c r="S101" s="35">
        <f>+'CPT C9 &amp; Bearing Capacity'!M101</f>
        <v>33.49</v>
      </c>
      <c r="T101" s="34">
        <f t="shared" si="33"/>
        <v>8.0366252792105985</v>
      </c>
      <c r="U101" s="33">
        <f t="shared" si="34"/>
        <v>1220.7596379472695</v>
      </c>
      <c r="V101" s="33">
        <f t="shared" si="35"/>
        <v>422.54999999999995</v>
      </c>
      <c r="W101" s="37">
        <f t="shared" si="29"/>
        <v>1.8389349214366983</v>
      </c>
      <c r="X101" s="37">
        <f t="shared" si="30"/>
        <v>5.3127382058967099</v>
      </c>
    </row>
    <row r="102" spans="5:24" x14ac:dyDescent="0.2">
      <c r="E102" s="28"/>
      <c r="F102" s="28">
        <f>+'CPT C9 &amp; Bearing Capacity'!I102</f>
        <v>1.99</v>
      </c>
      <c r="G102" s="29">
        <f>'CPT C9 &amp; Bearing Capacity'!H102</f>
        <v>2.0000000000000018E-2</v>
      </c>
      <c r="H102" s="29">
        <f t="shared" si="28"/>
        <v>1.5327999999999999</v>
      </c>
      <c r="I102" s="30">
        <f t="shared" si="31"/>
        <v>1.4368203974503186</v>
      </c>
      <c r="J102" s="31">
        <f t="shared" si="32"/>
        <v>0.71269127088867168</v>
      </c>
      <c r="K102" s="31">
        <f t="shared" si="24"/>
        <v>0.65264505441615139</v>
      </c>
      <c r="L102" s="31">
        <f t="shared" si="25"/>
        <v>0.33241050780713427</v>
      </c>
      <c r="M102" s="32">
        <f t="shared" si="26"/>
        <v>0.50773287884211182</v>
      </c>
      <c r="N102" s="33">
        <f t="shared" si="27"/>
        <v>110.67106794828335</v>
      </c>
      <c r="O102" s="59">
        <f>+'CPT C9 &amp; Bearing Capacity'!N102</f>
        <v>114</v>
      </c>
      <c r="P102" s="59">
        <f>+'CPT C9 &amp; Bearing Capacity'!O102</f>
        <v>119</v>
      </c>
      <c r="Q102" s="35">
        <f>+'CPT C9 &amp; Bearing Capacity'!K102</f>
        <v>33.83</v>
      </c>
      <c r="R102" s="34">
        <f>+'CPT C9 &amp; Bearing Capacity'!L102</f>
        <v>0</v>
      </c>
      <c r="S102" s="35">
        <f>+'CPT C9 &amp; Bearing Capacity'!M102</f>
        <v>33.83</v>
      </c>
      <c r="T102" s="34">
        <f t="shared" si="33"/>
        <v>8.0163562016309928</v>
      </c>
      <c r="U102" s="36">
        <f t="shared" si="34"/>
        <v>1221.1870208161713</v>
      </c>
      <c r="V102" s="33">
        <f t="shared" si="35"/>
        <v>425.85</v>
      </c>
      <c r="W102" s="37">
        <f t="shared" si="29"/>
        <v>1.8125162823023988</v>
      </c>
      <c r="X102" s="37">
        <f t="shared" si="30"/>
        <v>5.197654946496816</v>
      </c>
    </row>
    <row r="103" spans="5:24" x14ac:dyDescent="0.2">
      <c r="E103" s="28"/>
      <c r="F103" s="28">
        <f>+'CPT C9 &amp; Bearing Capacity'!I103</f>
        <v>2.0099999999999998</v>
      </c>
      <c r="G103" s="29">
        <f>'CPT C9 &amp; Bearing Capacity'!H103</f>
        <v>2.0000000000000018E-2</v>
      </c>
      <c r="H103" s="29">
        <f t="shared" ref="H103:H166" si="36">IF(F103&lt;$B$4,0,F103-$B$4)</f>
        <v>1.5527999999999997</v>
      </c>
      <c r="I103" s="30">
        <f t="shared" ref="I103:I166" si="37">+H103*2/$B$2</f>
        <v>1.4555680539932507</v>
      </c>
      <c r="J103" s="31">
        <f t="shared" ref="J103:J166" si="38">+$D$2*I103/SQRT($D$2^2+I103^2+1)</f>
        <v>0.71722195675164002</v>
      </c>
      <c r="K103" s="31">
        <f t="shared" ref="K103:K166" si="39">+($D$2^2+2*I103^2+1)/($D$2^2+I103^2)/(I103^2+1)</f>
        <v>0.64129729624461973</v>
      </c>
      <c r="L103" s="31">
        <f t="shared" ref="L103:L166" si="40">ASIN($D$2/SQRT($D$2^2+I103^2)/SQRT(1+I103^2))</f>
        <v>0.32641421515768837</v>
      </c>
      <c r="M103" s="32">
        <f t="shared" ref="M103:M166" si="41">2/PI()*(J103*K103+L103)</f>
        <v>0.50061660026562371</v>
      </c>
      <c r="N103" s="33">
        <f t="shared" ref="N103:N166" si="42">+$D$4*M103</f>
        <v>109.11992524570029</v>
      </c>
      <c r="O103" s="59">
        <f>+'CPT C9 &amp; Bearing Capacity'!N103</f>
        <v>114</v>
      </c>
      <c r="P103" s="59">
        <f>+'CPT C9 &amp; Bearing Capacity'!O103</f>
        <v>119.8</v>
      </c>
      <c r="Q103" s="35">
        <f>+'CPT C9 &amp; Bearing Capacity'!K103</f>
        <v>34.169999999999995</v>
      </c>
      <c r="R103" s="34">
        <f>+'CPT C9 &amp; Bearing Capacity'!L103</f>
        <v>0</v>
      </c>
      <c r="S103" s="35">
        <f>+'CPT C9 &amp; Bearing Capacity'!M103</f>
        <v>34.169999999999995</v>
      </c>
      <c r="T103" s="34">
        <f t="shared" ref="T103:T166" si="43">100*SQRT(O103/(305*SQRT(100*S103)))</f>
        <v>7.9963401747842386</v>
      </c>
      <c r="U103" s="36">
        <f t="shared" ref="U103:U166" si="44">+O103*10^(1.09-0.0075*T103)</f>
        <v>1221.6092148278187</v>
      </c>
      <c r="V103" s="33">
        <f t="shared" si="35"/>
        <v>428.15</v>
      </c>
      <c r="W103" s="37">
        <f t="shared" ref="W103:W166" si="45">IF(F103&lt;$B$4,0,N103/U103*G103*1000)</f>
        <v>1.7864947959005111</v>
      </c>
      <c r="X103" s="37">
        <f t="shared" ref="X103:X166" si="46">IF(F103&lt;$B$4,0,N103/V103*G103*1000)</f>
        <v>5.0972754990400739</v>
      </c>
    </row>
    <row r="104" spans="5:24" x14ac:dyDescent="0.2">
      <c r="E104" s="28"/>
      <c r="F104" s="28">
        <f>+'CPT C9 &amp; Bearing Capacity'!I104</f>
        <v>2.0300000000000002</v>
      </c>
      <c r="G104" s="29">
        <f>'CPT C9 &amp; Bearing Capacity'!H104</f>
        <v>2.0000000000000018E-2</v>
      </c>
      <c r="H104" s="29">
        <f t="shared" si="36"/>
        <v>1.5728000000000002</v>
      </c>
      <c r="I104" s="30">
        <f t="shared" si="37"/>
        <v>1.4743157105361833</v>
      </c>
      <c r="J104" s="31">
        <f t="shared" si="38"/>
        <v>0.7216634780434612</v>
      </c>
      <c r="K104" s="31">
        <f t="shared" si="39"/>
        <v>0.63019778977246454</v>
      </c>
      <c r="L104" s="31">
        <f t="shared" si="40"/>
        <v>0.32056085536075918</v>
      </c>
      <c r="M104" s="32">
        <f t="shared" si="41"/>
        <v>0.49360414902758926</v>
      </c>
      <c r="N104" s="33">
        <f t="shared" si="42"/>
        <v>107.59141389694072</v>
      </c>
      <c r="O104" s="59">
        <f>+'CPT C9 &amp; Bearing Capacity'!N104</f>
        <v>114</v>
      </c>
      <c r="P104" s="59">
        <f>+'CPT C9 &amp; Bearing Capacity'!O104</f>
        <v>120.4</v>
      </c>
      <c r="Q104" s="35">
        <f>+'CPT C9 &amp; Bearing Capacity'!K104</f>
        <v>34.510000000000005</v>
      </c>
      <c r="R104" s="34">
        <f>+'CPT C9 &amp; Bearing Capacity'!L104</f>
        <v>0</v>
      </c>
      <c r="S104" s="35">
        <f>+'CPT C9 &amp; Bearing Capacity'!M104</f>
        <v>34.510000000000005</v>
      </c>
      <c r="T104" s="34">
        <f t="shared" si="43"/>
        <v>7.9765715682566212</v>
      </c>
      <c r="U104" s="36">
        <f t="shared" si="44"/>
        <v>1222.0263333199246</v>
      </c>
      <c r="V104" s="33">
        <f t="shared" si="35"/>
        <v>429.45</v>
      </c>
      <c r="W104" s="37">
        <f t="shared" si="45"/>
        <v>1.7608689921540923</v>
      </c>
      <c r="X104" s="37">
        <f t="shared" si="46"/>
        <v>5.0106607938964176</v>
      </c>
    </row>
    <row r="105" spans="5:24" x14ac:dyDescent="0.2">
      <c r="E105" s="28"/>
      <c r="F105" s="28">
        <f>+'CPT C9 &amp; Bearing Capacity'!I105</f>
        <v>2.0499999999999998</v>
      </c>
      <c r="G105" s="29">
        <f>'CPT C9 &amp; Bearing Capacity'!H105</f>
        <v>2.0000000000000018E-2</v>
      </c>
      <c r="H105" s="29">
        <f t="shared" si="36"/>
        <v>1.5927999999999998</v>
      </c>
      <c r="I105" s="30">
        <f t="shared" si="37"/>
        <v>1.4930633670791149</v>
      </c>
      <c r="J105" s="31">
        <f t="shared" si="38"/>
        <v>0.72601762845212925</v>
      </c>
      <c r="K105" s="31">
        <f t="shared" si="39"/>
        <v>0.61934111543133863</v>
      </c>
      <c r="L105" s="31">
        <f t="shared" si="40"/>
        <v>0.31484653931417389</v>
      </c>
      <c r="M105" s="32">
        <f t="shared" si="41"/>
        <v>0.48669524756429716</v>
      </c>
      <c r="N105" s="33">
        <f t="shared" si="42"/>
        <v>106.08547340115148</v>
      </c>
      <c r="O105" s="59">
        <f>+'CPT C9 &amp; Bearing Capacity'!N105</f>
        <v>123.5</v>
      </c>
      <c r="P105" s="59">
        <f>+'CPT C9 &amp; Bearing Capacity'!O105</f>
        <v>130.5</v>
      </c>
      <c r="Q105" s="35">
        <f>+'CPT C9 &amp; Bearing Capacity'!K105</f>
        <v>34.849999999999994</v>
      </c>
      <c r="R105" s="34">
        <f>+'CPT C9 &amp; Bearing Capacity'!L105</f>
        <v>0</v>
      </c>
      <c r="S105" s="35">
        <f>+'CPT C9 &amp; Bearing Capacity'!M105</f>
        <v>34.849999999999994</v>
      </c>
      <c r="T105" s="34">
        <f t="shared" si="43"/>
        <v>8.2819549443560927</v>
      </c>
      <c r="U105" s="36">
        <f t="shared" si="44"/>
        <v>1316.8984773318941</v>
      </c>
      <c r="V105" s="33">
        <f t="shared" si="35"/>
        <v>478.25</v>
      </c>
      <c r="W105" s="37">
        <f t="shared" si="45"/>
        <v>1.61114125693404</v>
      </c>
      <c r="X105" s="37">
        <f t="shared" si="46"/>
        <v>4.4364024422854813</v>
      </c>
    </row>
    <row r="106" spans="5:24" x14ac:dyDescent="0.2">
      <c r="E106" s="28"/>
      <c r="F106" s="28">
        <f>+'CPT C9 &amp; Bearing Capacity'!I106</f>
        <v>2.0700000000000003</v>
      </c>
      <c r="G106" s="29">
        <f>'CPT C9 &amp; Bearing Capacity'!H106</f>
        <v>2.0000000000000018E-2</v>
      </c>
      <c r="H106" s="29">
        <f t="shared" si="36"/>
        <v>1.6128000000000002</v>
      </c>
      <c r="I106" s="30">
        <f t="shared" si="37"/>
        <v>1.5118110236220474</v>
      </c>
      <c r="J106" s="31">
        <f t="shared" si="38"/>
        <v>0.73028617793375072</v>
      </c>
      <c r="K106" s="31">
        <f t="shared" si="39"/>
        <v>0.60872190666691817</v>
      </c>
      <c r="L106" s="31">
        <f t="shared" si="40"/>
        <v>0.30926748216182964</v>
      </c>
      <c r="M106" s="32">
        <f t="shared" si="41"/>
        <v>0.47988950823704446</v>
      </c>
      <c r="N106" s="33">
        <f t="shared" si="42"/>
        <v>104.60201926431802</v>
      </c>
      <c r="O106" s="59">
        <f>+'CPT C9 &amp; Bearing Capacity'!N106</f>
        <v>133</v>
      </c>
      <c r="P106" s="59">
        <f>+'CPT C9 &amp; Bearing Capacity'!O106</f>
        <v>140.39999999999998</v>
      </c>
      <c r="Q106" s="35">
        <f>+'CPT C9 &amp; Bearing Capacity'!K106</f>
        <v>35.190000000000005</v>
      </c>
      <c r="R106" s="34">
        <f>+'CPT C9 &amp; Bearing Capacity'!L106</f>
        <v>0</v>
      </c>
      <c r="S106" s="35">
        <f>+'CPT C9 &amp; Bearing Capacity'!M106</f>
        <v>35.190000000000005</v>
      </c>
      <c r="T106" s="34">
        <f t="shared" si="43"/>
        <v>8.5737552954366159</v>
      </c>
      <c r="U106" s="36">
        <f t="shared" si="44"/>
        <v>1411.0697322503177</v>
      </c>
      <c r="V106" s="33">
        <f t="shared" si="35"/>
        <v>526.04999999999995</v>
      </c>
      <c r="W106" s="37">
        <f t="shared" si="45"/>
        <v>1.4825917794651151</v>
      </c>
      <c r="X106" s="37">
        <f t="shared" si="46"/>
        <v>3.9768850589988833</v>
      </c>
    </row>
    <row r="107" spans="5:24" x14ac:dyDescent="0.2">
      <c r="E107" s="28"/>
      <c r="F107" s="28">
        <f>+'CPT C9 &amp; Bearing Capacity'!I107</f>
        <v>2.09</v>
      </c>
      <c r="G107" s="29">
        <f>'CPT C9 &amp; Bearing Capacity'!H107</f>
        <v>2.0000000000000018E-2</v>
      </c>
      <c r="H107" s="29">
        <f t="shared" si="36"/>
        <v>1.6327999999999998</v>
      </c>
      <c r="I107" s="30">
        <f t="shared" si="37"/>
        <v>1.5305586801649793</v>
      </c>
      <c r="J107" s="31">
        <f t="shared" si="38"/>
        <v>0.73447087192920857</v>
      </c>
      <c r="K107" s="31">
        <f t="shared" si="39"/>
        <v>0.59833485681315557</v>
      </c>
      <c r="L107" s="31">
        <f t="shared" si="40"/>
        <v>0.30382000147163007</v>
      </c>
      <c r="M107" s="32">
        <f t="shared" si="41"/>
        <v>0.47318644230435536</v>
      </c>
      <c r="N107" s="33">
        <f t="shared" si="42"/>
        <v>103.14094495494845</v>
      </c>
      <c r="O107" s="59">
        <f>+'CPT C9 &amp; Bearing Capacity'!N107</f>
        <v>133</v>
      </c>
      <c r="P107" s="59">
        <f>+'CPT C9 &amp; Bearing Capacity'!O107</f>
        <v>141</v>
      </c>
      <c r="Q107" s="35">
        <f>+'CPT C9 &amp; Bearing Capacity'!K107</f>
        <v>35.53</v>
      </c>
      <c r="R107" s="34">
        <f>+'CPT C9 &amp; Bearing Capacity'!L107</f>
        <v>0</v>
      </c>
      <c r="S107" s="35">
        <f>+'CPT C9 &amp; Bearing Capacity'!M107</f>
        <v>35.53</v>
      </c>
      <c r="T107" s="34">
        <f t="shared" si="43"/>
        <v>8.5531699001161705</v>
      </c>
      <c r="U107" s="36">
        <f t="shared" si="44"/>
        <v>1411.5714527399568</v>
      </c>
      <c r="V107" s="33">
        <f t="shared" si="35"/>
        <v>527.35</v>
      </c>
      <c r="W107" s="37">
        <f t="shared" si="45"/>
        <v>1.4613634294565097</v>
      </c>
      <c r="X107" s="37">
        <f t="shared" si="46"/>
        <v>3.9116694777642373</v>
      </c>
    </row>
    <row r="108" spans="5:24" x14ac:dyDescent="0.2">
      <c r="E108" s="28"/>
      <c r="F108" s="28">
        <f>+'CPT C9 &amp; Bearing Capacity'!I108</f>
        <v>2.1100000000000003</v>
      </c>
      <c r="G108" s="29">
        <f>'CPT C9 &amp; Bearing Capacity'!H108</f>
        <v>2.0000000000000018E-2</v>
      </c>
      <c r="H108" s="29">
        <f t="shared" si="36"/>
        <v>1.6528000000000003</v>
      </c>
      <c r="I108" s="30">
        <f t="shared" si="37"/>
        <v>1.5493063367079118</v>
      </c>
      <c r="J108" s="31">
        <f t="shared" si="38"/>
        <v>0.73857343068297387</v>
      </c>
      <c r="K108" s="31">
        <f t="shared" si="39"/>
        <v>0.58817472510175473</v>
      </c>
      <c r="L108" s="31">
        <f t="shared" si="40"/>
        <v>0.2985005153348379</v>
      </c>
      <c r="M108" s="32">
        <f t="shared" si="41"/>
        <v>0.46658546839723691</v>
      </c>
      <c r="N108" s="33">
        <f t="shared" si="42"/>
        <v>101.70212375143383</v>
      </c>
      <c r="O108" s="59">
        <f>+'CPT C9 &amp; Bearing Capacity'!N108</f>
        <v>133</v>
      </c>
      <c r="P108" s="59">
        <f>+'CPT C9 &amp; Bearing Capacity'!O108</f>
        <v>143</v>
      </c>
      <c r="Q108" s="35">
        <f>+'CPT C9 &amp; Bearing Capacity'!K108</f>
        <v>35.870000000000005</v>
      </c>
      <c r="R108" s="34">
        <f>+'CPT C9 &amp; Bearing Capacity'!L108</f>
        <v>0</v>
      </c>
      <c r="S108" s="35">
        <f>+'CPT C9 &amp; Bearing Capacity'!M108</f>
        <v>35.870000000000005</v>
      </c>
      <c r="T108" s="34">
        <f t="shared" si="43"/>
        <v>8.532829280762936</v>
      </c>
      <c r="U108" s="36">
        <f t="shared" si="44"/>
        <v>1412.06738261482</v>
      </c>
      <c r="V108" s="33">
        <f t="shared" si="35"/>
        <v>535.65</v>
      </c>
      <c r="W108" s="37">
        <f t="shared" si="45"/>
        <v>1.4404712551762973</v>
      </c>
      <c r="X108" s="37">
        <f t="shared" si="46"/>
        <v>3.7973349669162295</v>
      </c>
    </row>
    <row r="109" spans="5:24" x14ac:dyDescent="0.2">
      <c r="E109" s="28"/>
      <c r="F109" s="28">
        <f>+'CPT C9 &amp; Bearing Capacity'!I109</f>
        <v>2.13</v>
      </c>
      <c r="G109" s="29">
        <f>'CPT C9 &amp; Bearing Capacity'!H109</f>
        <v>2.0000000000000018E-2</v>
      </c>
      <c r="H109" s="29">
        <f t="shared" si="36"/>
        <v>1.6727999999999998</v>
      </c>
      <c r="I109" s="30">
        <f t="shared" si="37"/>
        <v>1.5680539932508435</v>
      </c>
      <c r="J109" s="31">
        <f t="shared" si="38"/>
        <v>0.74259554865752575</v>
      </c>
      <c r="K109" s="31">
        <f t="shared" si="39"/>
        <v>0.5782363418798292</v>
      </c>
      <c r="L109" s="31">
        <f t="shared" si="40"/>
        <v>0.29330554040090068</v>
      </c>
      <c r="M109" s="32">
        <f t="shared" si="41"/>
        <v>0.46008592051363911</v>
      </c>
      <c r="N109" s="33">
        <f t="shared" si="42"/>
        <v>100.28541048460903</v>
      </c>
      <c r="O109" s="59">
        <f>+'CPT C9 &amp; Bearing Capacity'!N109</f>
        <v>133</v>
      </c>
      <c r="P109" s="59">
        <f>+'CPT C9 &amp; Bearing Capacity'!O109</f>
        <v>144.6</v>
      </c>
      <c r="Q109" s="35">
        <f>+'CPT C9 &amp; Bearing Capacity'!K109</f>
        <v>36.21</v>
      </c>
      <c r="R109" s="34">
        <f>+'CPT C9 &amp; Bearing Capacity'!L109</f>
        <v>0</v>
      </c>
      <c r="S109" s="35">
        <f>+'CPT C9 &amp; Bearing Capacity'!M109</f>
        <v>36.21</v>
      </c>
      <c r="T109" s="34">
        <f t="shared" si="43"/>
        <v>8.5127282476858337</v>
      </c>
      <c r="U109" s="36">
        <f t="shared" si="44"/>
        <v>1412.5576422443814</v>
      </c>
      <c r="V109" s="33">
        <f t="shared" si="35"/>
        <v>541.94999999999993</v>
      </c>
      <c r="W109" s="37">
        <f t="shared" si="45"/>
        <v>1.4199124692039873</v>
      </c>
      <c r="X109" s="37">
        <f t="shared" si="46"/>
        <v>3.7009100649362168</v>
      </c>
    </row>
    <row r="110" spans="5:24" x14ac:dyDescent="0.2">
      <c r="E110" s="28"/>
      <c r="F110" s="28">
        <f>+'CPT C9 &amp; Bearing Capacity'!I110</f>
        <v>2.1500000000000004</v>
      </c>
      <c r="G110" s="29">
        <f>'CPT C9 &amp; Bearing Capacity'!H110</f>
        <v>2.0000000000000018E-2</v>
      </c>
      <c r="H110" s="29">
        <f t="shared" si="36"/>
        <v>1.6928000000000003</v>
      </c>
      <c r="I110" s="30">
        <f t="shared" si="37"/>
        <v>1.586801649793776</v>
      </c>
      <c r="J110" s="31">
        <f t="shared" si="38"/>
        <v>0.74653889403711959</v>
      </c>
      <c r="K110" s="31">
        <f t="shared" si="39"/>
        <v>0.56851461310370288</v>
      </c>
      <c r="L110" s="31">
        <f t="shared" si="40"/>
        <v>0.28823168986047426</v>
      </c>
      <c r="M110" s="32">
        <f t="shared" si="41"/>
        <v>0.45368705554905869</v>
      </c>
      <c r="N110" s="33">
        <f t="shared" si="42"/>
        <v>98.890643179206322</v>
      </c>
      <c r="O110" s="59">
        <f>+'CPT C9 &amp; Bearing Capacity'!N110</f>
        <v>133</v>
      </c>
      <c r="P110" s="59">
        <f>+'CPT C9 &amp; Bearing Capacity'!O110</f>
        <v>144.6</v>
      </c>
      <c r="Q110" s="35">
        <f>+'CPT C9 &amp; Bearing Capacity'!K110</f>
        <v>36.550000000000004</v>
      </c>
      <c r="R110" s="34">
        <f>+'CPT C9 &amp; Bearing Capacity'!L110</f>
        <v>0</v>
      </c>
      <c r="S110" s="35">
        <f>+'CPT C9 &amp; Bearing Capacity'!M110</f>
        <v>36.550000000000004</v>
      </c>
      <c r="T110" s="34">
        <f t="shared" si="43"/>
        <v>8.4928617686443477</v>
      </c>
      <c r="U110" s="36">
        <f t="shared" si="44"/>
        <v>1413.0423484009948</v>
      </c>
      <c r="V110" s="33">
        <f t="shared" si="35"/>
        <v>540.24999999999989</v>
      </c>
      <c r="W110" s="37">
        <f t="shared" si="45"/>
        <v>1.3996840687911656</v>
      </c>
      <c r="X110" s="37">
        <f t="shared" si="46"/>
        <v>3.6609215429599788</v>
      </c>
    </row>
    <row r="111" spans="5:24" x14ac:dyDescent="0.2">
      <c r="E111" s="28"/>
      <c r="F111" s="28">
        <f>+'CPT C9 &amp; Bearing Capacity'!I111</f>
        <v>2.17</v>
      </c>
      <c r="G111" s="29">
        <f>'CPT C9 &amp; Bearing Capacity'!H111</f>
        <v>2.0000000000000018E-2</v>
      </c>
      <c r="H111" s="29">
        <f t="shared" si="36"/>
        <v>1.7127999999999999</v>
      </c>
      <c r="I111" s="30">
        <f t="shared" si="37"/>
        <v>1.6055493063367079</v>
      </c>
      <c r="J111" s="31">
        <f t="shared" si="38"/>
        <v>0.75040510831488016</v>
      </c>
      <c r="K111" s="31">
        <f t="shared" si="39"/>
        <v>0.55900452417209667</v>
      </c>
      <c r="L111" s="31">
        <f t="shared" si="40"/>
        <v>0.28327567138816184</v>
      </c>
      <c r="M111" s="32">
        <f t="shared" si="41"/>
        <v>0.4473880603807861</v>
      </c>
      <c r="N111" s="33">
        <f t="shared" si="42"/>
        <v>97.51764459801619</v>
      </c>
      <c r="O111" s="59">
        <f>+'CPT C9 &amp; Bearing Capacity'!N111</f>
        <v>133</v>
      </c>
      <c r="P111" s="59">
        <f>+'CPT C9 &amp; Bearing Capacity'!O111</f>
        <v>144.6</v>
      </c>
      <c r="Q111" s="35">
        <f>+'CPT C9 &amp; Bearing Capacity'!K111</f>
        <v>36.89</v>
      </c>
      <c r="R111" s="34">
        <f>+'CPT C9 &amp; Bearing Capacity'!L111</f>
        <v>0</v>
      </c>
      <c r="S111" s="35">
        <f>+'CPT C9 &amp; Bearing Capacity'!M111</f>
        <v>36.89</v>
      </c>
      <c r="T111" s="34">
        <f t="shared" si="43"/>
        <v>8.4732249626595486</v>
      </c>
      <c r="U111" s="36">
        <f t="shared" si="44"/>
        <v>1413.5216143995463</v>
      </c>
      <c r="V111" s="33">
        <f t="shared" si="35"/>
        <v>538.54999999999995</v>
      </c>
      <c r="W111" s="37">
        <f t="shared" si="45"/>
        <v>1.3797828572920841</v>
      </c>
      <c r="X111" s="37">
        <f t="shared" si="46"/>
        <v>3.6214889833076329</v>
      </c>
    </row>
    <row r="112" spans="5:24" x14ac:dyDescent="0.2">
      <c r="E112" s="28"/>
      <c r="F112" s="28">
        <f>+'CPT C9 &amp; Bearing Capacity'!I112</f>
        <v>2.1900000000000004</v>
      </c>
      <c r="G112" s="29">
        <f>'CPT C9 &amp; Bearing Capacity'!H112</f>
        <v>2.0000000000000018E-2</v>
      </c>
      <c r="H112" s="29">
        <f t="shared" si="36"/>
        <v>1.7328000000000003</v>
      </c>
      <c r="I112" s="30">
        <f t="shared" si="37"/>
        <v>1.6242969628796404</v>
      </c>
      <c r="J112" s="31">
        <f t="shared" si="38"/>
        <v>0.75419580595748048</v>
      </c>
      <c r="K112" s="31">
        <f t="shared" si="39"/>
        <v>0.54970114315741792</v>
      </c>
      <c r="L112" s="31">
        <f t="shared" si="40"/>
        <v>0.27843428505533735</v>
      </c>
      <c r="M112" s="32">
        <f t="shared" si="41"/>
        <v>0.44118805852363296</v>
      </c>
      <c r="N112" s="33">
        <f t="shared" si="42"/>
        <v>96.166223692643129</v>
      </c>
      <c r="O112" s="59">
        <f>+'CPT C9 &amp; Bearing Capacity'!N112</f>
        <v>123.5</v>
      </c>
      <c r="P112" s="59">
        <f>+'CPT C9 &amp; Bearing Capacity'!O112</f>
        <v>135.1</v>
      </c>
      <c r="Q112" s="35">
        <f>+'CPT C9 &amp; Bearing Capacity'!K112</f>
        <v>37.230000000000004</v>
      </c>
      <c r="R112" s="34">
        <f>+'CPT C9 &amp; Bearing Capacity'!L112</f>
        <v>0</v>
      </c>
      <c r="S112" s="35">
        <f>+'CPT C9 &amp; Bearing Capacity'!M112</f>
        <v>37.230000000000004</v>
      </c>
      <c r="T112" s="34">
        <f t="shared" si="43"/>
        <v>8.1462981329590214</v>
      </c>
      <c r="U112" s="36">
        <f t="shared" si="44"/>
        <v>1319.9872053295323</v>
      </c>
      <c r="V112" s="33">
        <f t="shared" si="35"/>
        <v>489.34999999999997</v>
      </c>
      <c r="W112" s="37">
        <f t="shared" si="45"/>
        <v>1.4570781187024535</v>
      </c>
      <c r="X112" s="37">
        <f t="shared" si="46"/>
        <v>3.9303657379234993</v>
      </c>
    </row>
    <row r="113" spans="5:24" x14ac:dyDescent="0.2">
      <c r="E113" s="28"/>
      <c r="F113" s="28">
        <f>+'CPT C9 &amp; Bearing Capacity'!I113</f>
        <v>2.21</v>
      </c>
      <c r="G113" s="29">
        <f>'CPT C9 &amp; Bearing Capacity'!H113</f>
        <v>2.0000000000000018E-2</v>
      </c>
      <c r="H113" s="29">
        <f t="shared" si="36"/>
        <v>1.7527999999999999</v>
      </c>
      <c r="I113" s="30">
        <f t="shared" si="37"/>
        <v>1.6430446194225721</v>
      </c>
      <c r="J113" s="31">
        <f t="shared" si="38"/>
        <v>0.75791257414191349</v>
      </c>
      <c r="K113" s="31">
        <f t="shared" si="39"/>
        <v>0.54059962348962931</v>
      </c>
      <c r="L113" s="31">
        <f t="shared" si="40"/>
        <v>0.27370442122239519</v>
      </c>
      <c r="M113" s="32">
        <f t="shared" si="41"/>
        <v>0.43508611637516709</v>
      </c>
      <c r="N113" s="33">
        <f t="shared" si="42"/>
        <v>94.836176964786134</v>
      </c>
      <c r="O113" s="59">
        <f>+'CPT C9 &amp; Bearing Capacity'!N113</f>
        <v>114</v>
      </c>
      <c r="P113" s="59">
        <f>+'CPT C9 &amp; Bearing Capacity'!O113</f>
        <v>125.6</v>
      </c>
      <c r="Q113" s="35">
        <f>+'CPT C9 &amp; Bearing Capacity'!K113</f>
        <v>37.57</v>
      </c>
      <c r="R113" s="34">
        <f>+'CPT C9 &amp; Bearing Capacity'!L113</f>
        <v>0</v>
      </c>
      <c r="S113" s="35">
        <f>+'CPT C9 &amp; Bearing Capacity'!M113</f>
        <v>37.57</v>
      </c>
      <c r="T113" s="34">
        <f t="shared" si="43"/>
        <v>7.8089421808756248</v>
      </c>
      <c r="U113" s="36">
        <f t="shared" si="44"/>
        <v>1225.5690501162474</v>
      </c>
      <c r="V113" s="33">
        <f t="shared" si="35"/>
        <v>440.15</v>
      </c>
      <c r="W113" s="37">
        <f t="shared" si="45"/>
        <v>1.5476268261799015</v>
      </c>
      <c r="X113" s="37">
        <f t="shared" si="46"/>
        <v>4.309266248541916</v>
      </c>
    </row>
    <row r="114" spans="5:24" x14ac:dyDescent="0.2">
      <c r="E114" s="28"/>
      <c r="F114" s="28">
        <f>+'CPT C9 &amp; Bearing Capacity'!I114</f>
        <v>2.2300000000000004</v>
      </c>
      <c r="G114" s="29">
        <f>'CPT C9 &amp; Bearing Capacity'!H114</f>
        <v>2.0000000000000018E-2</v>
      </c>
      <c r="H114" s="29">
        <f t="shared" si="36"/>
        <v>1.7728000000000004</v>
      </c>
      <c r="I114" s="30">
        <f t="shared" si="37"/>
        <v>1.6617922759655046</v>
      </c>
      <c r="J114" s="31">
        <f t="shared" si="38"/>
        <v>0.76155697255913568</v>
      </c>
      <c r="K114" s="31">
        <f t="shared" si="39"/>
        <v>0.5316952061431226</v>
      </c>
      <c r="L114" s="31">
        <f t="shared" si="40"/>
        <v>0.26908305841879127</v>
      </c>
      <c r="M114" s="32">
        <f t="shared" si="41"/>
        <v>0.42908124906849193</v>
      </c>
      <c r="N114" s="33">
        <f t="shared" si="42"/>
        <v>93.527289741975153</v>
      </c>
      <c r="O114" s="59">
        <f>+'CPT C9 &amp; Bearing Capacity'!N114</f>
        <v>57</v>
      </c>
      <c r="P114" s="59">
        <f>+'CPT C9 &amp; Bearing Capacity'!O114</f>
        <v>65</v>
      </c>
      <c r="Q114" s="35">
        <f>+'CPT C9 &amp; Bearing Capacity'!K114</f>
        <v>37.910000000000011</v>
      </c>
      <c r="R114" s="34">
        <f>+'CPT C9 &amp; Bearing Capacity'!L114</f>
        <v>0</v>
      </c>
      <c r="S114" s="35">
        <f>+'CPT C9 &amp; Bearing Capacity'!M114</f>
        <v>37.910000000000011</v>
      </c>
      <c r="T114" s="34">
        <f t="shared" si="43"/>
        <v>5.5093334931778486</v>
      </c>
      <c r="U114" s="36">
        <f t="shared" si="44"/>
        <v>637.60961056566293</v>
      </c>
      <c r="V114" s="33">
        <f t="shared" si="35"/>
        <v>135.44999999999993</v>
      </c>
      <c r="W114" s="37">
        <f t="shared" si="45"/>
        <v>2.9336850697404451</v>
      </c>
      <c r="X114" s="37">
        <f t="shared" si="46"/>
        <v>13.809861903577007</v>
      </c>
    </row>
    <row r="115" spans="5:24" x14ac:dyDescent="0.2">
      <c r="E115" s="28"/>
      <c r="F115" s="28">
        <f>+'CPT C9 &amp; Bearing Capacity'!I115</f>
        <v>2.25</v>
      </c>
      <c r="G115" s="29">
        <f>'CPT C9 &amp; Bearing Capacity'!H115</f>
        <v>1.9999999999999574E-2</v>
      </c>
      <c r="H115" s="29">
        <f t="shared" si="36"/>
        <v>1.7927999999999999</v>
      </c>
      <c r="I115" s="30">
        <f t="shared" si="37"/>
        <v>1.6805399325084365</v>
      </c>
      <c r="J115" s="31">
        <f t="shared" si="38"/>
        <v>0.76513053327960323</v>
      </c>
      <c r="K115" s="31">
        <f t="shared" si="39"/>
        <v>0.5229832213732527</v>
      </c>
      <c r="L115" s="31">
        <f t="shared" si="40"/>
        <v>0.26456726121836693</v>
      </c>
      <c r="M115" s="32">
        <f t="shared" si="41"/>
        <v>0.42317242595052412</v>
      </c>
      <c r="N115" s="33">
        <f t="shared" si="42"/>
        <v>92.23933737167701</v>
      </c>
      <c r="O115" s="59">
        <f>+'CPT C9 &amp; Bearing Capacity'!N115</f>
        <v>47.5</v>
      </c>
      <c r="P115" s="59">
        <f>+'CPT C9 &amp; Bearing Capacity'!O115</f>
        <v>59.7</v>
      </c>
      <c r="Q115" s="35">
        <f>+'CPT C9 &amp; Bearing Capacity'!K115</f>
        <v>38.25</v>
      </c>
      <c r="R115" s="34">
        <f>+'CPT C9 &amp; Bearing Capacity'!L115</f>
        <v>0</v>
      </c>
      <c r="S115" s="35">
        <f>+'CPT C9 &amp; Bearing Capacity'!M115</f>
        <v>38.25</v>
      </c>
      <c r="T115" s="34">
        <f t="shared" si="43"/>
        <v>5.0180966912445379</v>
      </c>
      <c r="U115" s="36">
        <f t="shared" si="44"/>
        <v>535.8680753139256</v>
      </c>
      <c r="V115" s="33">
        <f t="shared" si="35"/>
        <v>107.25000000000001</v>
      </c>
      <c r="W115" s="37">
        <f t="shared" si="45"/>
        <v>3.4426136439510344</v>
      </c>
      <c r="X115" s="37">
        <f t="shared" si="46"/>
        <v>17.200808833878792</v>
      </c>
    </row>
    <row r="116" spans="5:24" x14ac:dyDescent="0.2">
      <c r="E116" s="28"/>
      <c r="F116" s="28">
        <f>+'CPT C9 &amp; Bearing Capacity'!I116</f>
        <v>2.2699999999999996</v>
      </c>
      <c r="G116" s="29">
        <f>'CPT C9 &amp; Bearing Capacity'!H116</f>
        <v>2.0000000000000018E-2</v>
      </c>
      <c r="H116" s="29">
        <f t="shared" si="36"/>
        <v>1.8127999999999995</v>
      </c>
      <c r="I116" s="30">
        <f t="shared" si="37"/>
        <v>1.6992875890513681</v>
      </c>
      <c r="J116" s="31">
        <f t="shared" si="38"/>
        <v>0.76863476067599112</v>
      </c>
      <c r="K116" s="31">
        <f t="shared" si="39"/>
        <v>0.51445909004559665</v>
      </c>
      <c r="L116" s="31">
        <f t="shared" si="40"/>
        <v>0.26015417811662134</v>
      </c>
      <c r="M116" s="32">
        <f t="shared" si="41"/>
        <v>0.41735857570349949</v>
      </c>
      <c r="N116" s="33">
        <f t="shared" si="42"/>
        <v>90.972086337635361</v>
      </c>
      <c r="O116" s="59">
        <f>+'CPT C9 &amp; Bearing Capacity'!N116</f>
        <v>95</v>
      </c>
      <c r="P116" s="59">
        <f>+'CPT C9 &amp; Bearing Capacity'!O116</f>
        <v>115</v>
      </c>
      <c r="Q116" s="35">
        <f>+'CPT C9 &amp; Bearing Capacity'!K116</f>
        <v>38.589999999999989</v>
      </c>
      <c r="R116" s="34">
        <f>+'CPT C9 &amp; Bearing Capacity'!L116</f>
        <v>0</v>
      </c>
      <c r="S116" s="35">
        <f>+'CPT C9 &amp; Bearing Capacity'!M116</f>
        <v>38.589999999999989</v>
      </c>
      <c r="T116" s="34">
        <f t="shared" si="43"/>
        <v>7.080977074808291</v>
      </c>
      <c r="U116" s="36">
        <f t="shared" si="44"/>
        <v>1034.22796626283</v>
      </c>
      <c r="V116" s="33">
        <f t="shared" si="35"/>
        <v>382.05000000000007</v>
      </c>
      <c r="W116" s="37">
        <f t="shared" si="45"/>
        <v>1.7592269655279571</v>
      </c>
      <c r="X116" s="37">
        <f t="shared" si="46"/>
        <v>4.7623131180544656</v>
      </c>
    </row>
    <row r="117" spans="5:24" x14ac:dyDescent="0.2">
      <c r="E117" s="28"/>
      <c r="F117" s="28">
        <f>+'CPT C9 &amp; Bearing Capacity'!I117</f>
        <v>2.29</v>
      </c>
      <c r="G117" s="29">
        <f>'CPT C9 &amp; Bearing Capacity'!H117</f>
        <v>2.0000000000000018E-2</v>
      </c>
      <c r="H117" s="29">
        <f t="shared" si="36"/>
        <v>1.8328</v>
      </c>
      <c r="I117" s="30">
        <f t="shared" si="37"/>
        <v>1.7180352455943007</v>
      </c>
      <c r="J117" s="31">
        <f t="shared" si="38"/>
        <v>0.77207113139861405</v>
      </c>
      <c r="K117" s="31">
        <f t="shared" si="39"/>
        <v>0.50611832459768114</v>
      </c>
      <c r="L117" s="31">
        <f t="shared" si="40"/>
        <v>0.25584103941586145</v>
      </c>
      <c r="M117" s="32">
        <f t="shared" si="41"/>
        <v>0.41163859112715678</v>
      </c>
      <c r="N117" s="33">
        <f t="shared" si="42"/>
        <v>89.725295302248412</v>
      </c>
      <c r="O117" s="59">
        <f>+'CPT C9 &amp; Bearing Capacity'!N117</f>
        <v>95</v>
      </c>
      <c r="P117" s="59">
        <f>+'CPT C9 &amp; Bearing Capacity'!O117</f>
        <v>115.4</v>
      </c>
      <c r="Q117" s="35">
        <f>+'CPT C9 &amp; Bearing Capacity'!K117</f>
        <v>38.93</v>
      </c>
      <c r="R117" s="34">
        <f>+'CPT C9 &amp; Bearing Capacity'!L117</f>
        <v>0</v>
      </c>
      <c r="S117" s="35">
        <f>+'CPT C9 &amp; Bearing Capacity'!M117</f>
        <v>38.93</v>
      </c>
      <c r="T117" s="34">
        <f t="shared" si="43"/>
        <v>7.0654655313346844</v>
      </c>
      <c r="U117" s="36">
        <f t="shared" si="44"/>
        <v>1034.5050470503184</v>
      </c>
      <c r="V117" s="33">
        <f t="shared" si="35"/>
        <v>382.35</v>
      </c>
      <c r="W117" s="37">
        <f t="shared" si="45"/>
        <v>1.7346516686038798</v>
      </c>
      <c r="X117" s="37">
        <f t="shared" si="46"/>
        <v>4.6933592416502421</v>
      </c>
    </row>
    <row r="118" spans="5:24" x14ac:dyDescent="0.2">
      <c r="E118" s="28"/>
      <c r="F118" s="28">
        <f>+'CPT C9 &amp; Bearing Capacity'!I118</f>
        <v>2.3099999999999996</v>
      </c>
      <c r="G118" s="29">
        <f>'CPT C9 &amp; Bearing Capacity'!H118</f>
        <v>2.0000000000000018E-2</v>
      </c>
      <c r="H118" s="29">
        <f t="shared" si="36"/>
        <v>1.8527999999999996</v>
      </c>
      <c r="I118" s="30">
        <f t="shared" si="37"/>
        <v>1.7367829021372325</v>
      </c>
      <c r="J118" s="31">
        <f t="shared" si="38"/>
        <v>0.77544109439932074</v>
      </c>
      <c r="K118" s="31">
        <f t="shared" si="39"/>
        <v>0.49795652966977805</v>
      </c>
      <c r="L118" s="31">
        <f t="shared" si="40"/>
        <v>0.25162515512346956</v>
      </c>
      <c r="M118" s="32">
        <f t="shared" si="41"/>
        <v>0.40601133359867125</v>
      </c>
      <c r="N118" s="33">
        <f t="shared" si="42"/>
        <v>88.498716078705201</v>
      </c>
      <c r="O118" s="59">
        <f>+'CPT C9 &amp; Bearing Capacity'!N118</f>
        <v>95</v>
      </c>
      <c r="P118" s="59">
        <f>+'CPT C9 &amp; Bearing Capacity'!O118</f>
        <v>115.8</v>
      </c>
      <c r="Q118" s="35">
        <f>+'CPT C9 &amp; Bearing Capacity'!K118</f>
        <v>39.269999999999996</v>
      </c>
      <c r="R118" s="34">
        <f>+'CPT C9 &amp; Bearing Capacity'!L118</f>
        <v>0</v>
      </c>
      <c r="S118" s="35">
        <f>+'CPT C9 &amp; Bearing Capacity'!M118</f>
        <v>39.269999999999996</v>
      </c>
      <c r="T118" s="34">
        <f t="shared" si="43"/>
        <v>7.0501224103253364</v>
      </c>
      <c r="U118" s="36">
        <f t="shared" si="44"/>
        <v>1034.7791923563132</v>
      </c>
      <c r="V118" s="33">
        <f t="shared" si="35"/>
        <v>382.65</v>
      </c>
      <c r="W118" s="37">
        <f t="shared" si="45"/>
        <v>1.710485033569014</v>
      </c>
      <c r="X118" s="37">
        <f t="shared" si="46"/>
        <v>4.6255698982728486</v>
      </c>
    </row>
    <row r="119" spans="5:24" x14ac:dyDescent="0.2">
      <c r="E119" s="28"/>
      <c r="F119" s="28">
        <f>+'CPT C9 &amp; Bearing Capacity'!I119</f>
        <v>2.33</v>
      </c>
      <c r="G119" s="29">
        <f>'CPT C9 &amp; Bearing Capacity'!H119</f>
        <v>2.0000000000000018E-2</v>
      </c>
      <c r="H119" s="29">
        <f t="shared" si="36"/>
        <v>1.8728</v>
      </c>
      <c r="I119" s="30">
        <f t="shared" si="37"/>
        <v>1.7555305586801651</v>
      </c>
      <c r="J119" s="31">
        <f t="shared" si="38"/>
        <v>0.77874607099986304</v>
      </c>
      <c r="K119" s="31">
        <f t="shared" si="39"/>
        <v>0.4899694024384435</v>
      </c>
      <c r="L119" s="31">
        <f t="shared" si="40"/>
        <v>0.24750391286790194</v>
      </c>
      <c r="M119" s="32">
        <f t="shared" si="41"/>
        <v>0.40047563722698304</v>
      </c>
      <c r="N119" s="33">
        <f t="shared" si="42"/>
        <v>87.292094536509026</v>
      </c>
      <c r="O119" s="59">
        <f>+'CPT C9 &amp; Bearing Capacity'!N119</f>
        <v>104.50000000000001</v>
      </c>
      <c r="P119" s="59">
        <f>+'CPT C9 &amp; Bearing Capacity'!O119</f>
        <v>125.30000000000001</v>
      </c>
      <c r="Q119" s="35">
        <f>+'CPT C9 &amp; Bearing Capacity'!K119</f>
        <v>39.61</v>
      </c>
      <c r="R119" s="34">
        <f>+'CPT C9 &amp; Bearing Capacity'!L119</f>
        <v>0</v>
      </c>
      <c r="S119" s="35">
        <f>+'CPT C9 &amp; Bearing Capacity'!M119</f>
        <v>39.61</v>
      </c>
      <c r="T119" s="34">
        <f t="shared" si="43"/>
        <v>7.3783119839010229</v>
      </c>
      <c r="U119" s="36">
        <f t="shared" si="44"/>
        <v>1131.8241349507032</v>
      </c>
      <c r="V119" s="33">
        <f t="shared" si="35"/>
        <v>428.45000000000005</v>
      </c>
      <c r="W119" s="37">
        <f t="shared" si="45"/>
        <v>1.5425027942227285</v>
      </c>
      <c r="X119" s="37">
        <f t="shared" si="46"/>
        <v>4.0747856009573624</v>
      </c>
    </row>
    <row r="120" spans="5:24" x14ac:dyDescent="0.2">
      <c r="E120" s="28"/>
      <c r="F120" s="28">
        <f>+'CPT C9 &amp; Bearing Capacity'!I120</f>
        <v>2.3499999999999996</v>
      </c>
      <c r="G120" s="29">
        <f>'CPT C9 &amp; Bearing Capacity'!H120</f>
        <v>2.0000000000000018E-2</v>
      </c>
      <c r="H120" s="29">
        <f t="shared" si="36"/>
        <v>1.8927999999999996</v>
      </c>
      <c r="I120" s="30">
        <f t="shared" si="37"/>
        <v>1.7742782152230967</v>
      </c>
      <c r="J120" s="31">
        <f t="shared" si="38"/>
        <v>0.78198745500096312</v>
      </c>
      <c r="K120" s="31">
        <f t="shared" si="39"/>
        <v>0.48215273268375825</v>
      </c>
      <c r="L120" s="31">
        <f t="shared" si="40"/>
        <v>0.2434747758364656</v>
      </c>
      <c r="M120" s="32">
        <f t="shared" si="41"/>
        <v>0.39503031271769679</v>
      </c>
      <c r="N120" s="33">
        <f t="shared" si="42"/>
        <v>86.105171443913576</v>
      </c>
      <c r="O120" s="59">
        <f>+'CPT C9 &amp; Bearing Capacity'!N120</f>
        <v>114</v>
      </c>
      <c r="P120" s="59">
        <f>+'CPT C9 &amp; Bearing Capacity'!O120</f>
        <v>135.4</v>
      </c>
      <c r="Q120" s="35">
        <f>+'CPT C9 &amp; Bearing Capacity'!K120</f>
        <v>39.949999999999996</v>
      </c>
      <c r="R120" s="34">
        <f>+'CPT C9 &amp; Bearing Capacity'!L120</f>
        <v>0</v>
      </c>
      <c r="S120" s="35">
        <f>+'CPT C9 &amp; Bearing Capacity'!M120</f>
        <v>39.949999999999996</v>
      </c>
      <c r="T120" s="34">
        <f t="shared" si="43"/>
        <v>7.6899463533166843</v>
      </c>
      <c r="U120" s="36">
        <f t="shared" si="44"/>
        <v>1228.0901658427335</v>
      </c>
      <c r="V120" s="33">
        <f t="shared" si="35"/>
        <v>477.25000000000011</v>
      </c>
      <c r="W120" s="37">
        <f t="shared" si="45"/>
        <v>1.402261394786547</v>
      </c>
      <c r="X120" s="37">
        <f t="shared" si="46"/>
        <v>3.6083885361514354</v>
      </c>
    </row>
    <row r="121" spans="5:24" x14ac:dyDescent="0.2">
      <c r="E121" s="28"/>
      <c r="F121" s="28">
        <f>+'CPT C9 &amp; Bearing Capacity'!I121</f>
        <v>2.37</v>
      </c>
      <c r="G121" s="29">
        <f>'CPT C9 &amp; Bearing Capacity'!H121</f>
        <v>2.0000000000000018E-2</v>
      </c>
      <c r="H121" s="29">
        <f t="shared" si="36"/>
        <v>1.9128000000000001</v>
      </c>
      <c r="I121" s="30">
        <f t="shared" si="37"/>
        <v>1.7930258717660295</v>
      </c>
      <c r="J121" s="31">
        <f t="shared" si="38"/>
        <v>0.78516661282852773</v>
      </c>
      <c r="K121" s="31">
        <f t="shared" si="39"/>
        <v>0.47450240261866955</v>
      </c>
      <c r="L121" s="31">
        <f t="shared" si="40"/>
        <v>0.23953528073839322</v>
      </c>
      <c r="M121" s="32">
        <f t="shared" si="41"/>
        <v>0.38967415096420444</v>
      </c>
      <c r="N121" s="33">
        <f t="shared" si="42"/>
        <v>84.937683250683762</v>
      </c>
      <c r="O121" s="59">
        <f>+'CPT C9 &amp; Bearing Capacity'!N121</f>
        <v>114</v>
      </c>
      <c r="P121" s="59">
        <f>+'CPT C9 &amp; Bearing Capacity'!O121</f>
        <v>136.4</v>
      </c>
      <c r="Q121" s="35">
        <f>+'CPT C9 &amp; Bearing Capacity'!K121</f>
        <v>40.29</v>
      </c>
      <c r="R121" s="34">
        <f>+'CPT C9 &amp; Bearing Capacity'!L121</f>
        <v>0</v>
      </c>
      <c r="S121" s="35">
        <f>+'CPT C9 &amp; Bearing Capacity'!M121</f>
        <v>40.29</v>
      </c>
      <c r="T121" s="34">
        <f t="shared" si="43"/>
        <v>7.6736712433590624</v>
      </c>
      <c r="U121" s="36">
        <f t="shared" si="44"/>
        <v>1228.4353828396781</v>
      </c>
      <c r="V121" s="33">
        <f t="shared" si="35"/>
        <v>480.55000000000007</v>
      </c>
      <c r="W121" s="37">
        <f t="shared" si="45"/>
        <v>1.3828596023396857</v>
      </c>
      <c r="X121" s="37">
        <f t="shared" si="46"/>
        <v>3.535019592162473</v>
      </c>
    </row>
    <row r="122" spans="5:24" x14ac:dyDescent="0.2">
      <c r="E122" s="28"/>
      <c r="F122" s="28">
        <f>+'CPT C9 &amp; Bearing Capacity'!I122</f>
        <v>2.3899999999999997</v>
      </c>
      <c r="G122" s="29">
        <f>'CPT C9 &amp; Bearing Capacity'!H122</f>
        <v>2.0000000000000018E-2</v>
      </c>
      <c r="H122" s="29">
        <f t="shared" si="36"/>
        <v>1.9327999999999996</v>
      </c>
      <c r="I122" s="30">
        <f t="shared" si="37"/>
        <v>1.8117735283089611</v>
      </c>
      <c r="J122" s="31">
        <f t="shared" si="38"/>
        <v>0.78828488371366368</v>
      </c>
      <c r="K122" s="31">
        <f t="shared" si="39"/>
        <v>0.46701438650649446</v>
      </c>
      <c r="L122" s="31">
        <f t="shared" si="40"/>
        <v>0.23568303579627145</v>
      </c>
      <c r="M122" s="32">
        <f t="shared" si="41"/>
        <v>0.38440592638016424</v>
      </c>
      <c r="N122" s="33">
        <f t="shared" si="42"/>
        <v>83.789362814479688</v>
      </c>
      <c r="O122" s="59">
        <f>+'CPT C9 &amp; Bearing Capacity'!N122</f>
        <v>114</v>
      </c>
      <c r="P122" s="59">
        <f>+'CPT C9 &amp; Bearing Capacity'!O122</f>
        <v>137</v>
      </c>
      <c r="Q122" s="35">
        <f>+'CPT C9 &amp; Bearing Capacity'!K122</f>
        <v>40.629999999999995</v>
      </c>
      <c r="R122" s="34">
        <f>+'CPT C9 &amp; Bearing Capacity'!L122</f>
        <v>0</v>
      </c>
      <c r="S122" s="35">
        <f>+'CPT C9 &amp; Bearing Capacity'!M122</f>
        <v>40.629999999999995</v>
      </c>
      <c r="T122" s="34">
        <f t="shared" si="43"/>
        <v>7.6575669127518449</v>
      </c>
      <c r="U122" s="36">
        <f t="shared" si="44"/>
        <v>1228.7770728952155</v>
      </c>
      <c r="V122" s="33">
        <f t="shared" si="35"/>
        <v>481.85</v>
      </c>
      <c r="W122" s="37">
        <f t="shared" si="45"/>
        <v>1.3637846060564469</v>
      </c>
      <c r="X122" s="37">
        <f t="shared" si="46"/>
        <v>3.4778193551719312</v>
      </c>
    </row>
    <row r="123" spans="5:24" x14ac:dyDescent="0.2">
      <c r="E123" s="28"/>
      <c r="F123" s="28">
        <f>+'CPT C9 &amp; Bearing Capacity'!I123</f>
        <v>2.41</v>
      </c>
      <c r="G123" s="29">
        <f>'CPT C9 &amp; Bearing Capacity'!H123</f>
        <v>2.0000000000000018E-2</v>
      </c>
      <c r="H123" s="29">
        <f t="shared" si="36"/>
        <v>1.9528000000000001</v>
      </c>
      <c r="I123" s="30">
        <f t="shared" si="37"/>
        <v>1.8305211848518936</v>
      </c>
      <c r="J123" s="31">
        <f t="shared" si="38"/>
        <v>0.79134357990335613</v>
      </c>
      <c r="K123" s="31">
        <f t="shared" si="39"/>
        <v>0.4596847500904212</v>
      </c>
      <c r="L123" s="31">
        <f t="shared" si="40"/>
        <v>0.23191571876843367</v>
      </c>
      <c r="M123" s="32">
        <f t="shared" si="41"/>
        <v>0.37922439998788421</v>
      </c>
      <c r="N123" s="33">
        <f t="shared" si="42"/>
        <v>82.659940074034765</v>
      </c>
      <c r="O123" s="59">
        <f>+'CPT C9 &amp; Bearing Capacity'!N123</f>
        <v>114</v>
      </c>
      <c r="P123" s="59">
        <f>+'CPT C9 &amp; Bearing Capacity'!O123</f>
        <v>137.39999999999998</v>
      </c>
      <c r="Q123" s="35">
        <f>+'CPT C9 &amp; Bearing Capacity'!K123</f>
        <v>40.97</v>
      </c>
      <c r="R123" s="34">
        <f>+'CPT C9 &amp; Bearing Capacity'!L123</f>
        <v>0</v>
      </c>
      <c r="S123" s="35">
        <f>+'CPT C9 &amp; Bearing Capacity'!M123</f>
        <v>40.97</v>
      </c>
      <c r="T123" s="34">
        <f t="shared" si="43"/>
        <v>7.6416301626688181</v>
      </c>
      <c r="U123" s="36">
        <f t="shared" si="44"/>
        <v>1229.1153009110897</v>
      </c>
      <c r="V123" s="33">
        <f t="shared" si="35"/>
        <v>482.14999999999986</v>
      </c>
      <c r="W123" s="37">
        <f t="shared" si="45"/>
        <v>1.3450315037614879</v>
      </c>
      <c r="X123" s="37">
        <f t="shared" si="46"/>
        <v>3.4288059763158709</v>
      </c>
    </row>
    <row r="124" spans="5:24" x14ac:dyDescent="0.2">
      <c r="E124" s="28"/>
      <c r="F124" s="28">
        <f>+'CPT C9 &amp; Bearing Capacity'!I124</f>
        <v>2.4299999999999997</v>
      </c>
      <c r="G124" s="29">
        <f>'CPT C9 &amp; Bearing Capacity'!H124</f>
        <v>2.0000000000000018E-2</v>
      </c>
      <c r="H124" s="29">
        <f t="shared" si="36"/>
        <v>1.9727999999999997</v>
      </c>
      <c r="I124" s="30">
        <f t="shared" si="37"/>
        <v>1.8492688413948253</v>
      </c>
      <c r="J124" s="31">
        <f t="shared" si="38"/>
        <v>0.79434398689885743</v>
      </c>
      <c r="K124" s="31">
        <f t="shared" si="39"/>
        <v>0.45250964985684472</v>
      </c>
      <c r="L124" s="31">
        <f t="shared" si="40"/>
        <v>0.22823107500455408</v>
      </c>
      <c r="M124" s="32">
        <f t="shared" si="41"/>
        <v>0.37412832227661635</v>
      </c>
      <c r="N124" s="33">
        <f t="shared" si="42"/>
        <v>81.549142672181176</v>
      </c>
      <c r="O124" s="59">
        <f>+'CPT C9 &amp; Bearing Capacity'!N124</f>
        <v>114</v>
      </c>
      <c r="P124" s="59">
        <f>+'CPT C9 &amp; Bearing Capacity'!O124</f>
        <v>137.6</v>
      </c>
      <c r="Q124" s="35">
        <f>+'CPT C9 &amp; Bearing Capacity'!K124</f>
        <v>41.309999999999995</v>
      </c>
      <c r="R124" s="34">
        <f>+'CPT C9 &amp; Bearing Capacity'!L124</f>
        <v>0</v>
      </c>
      <c r="S124" s="35">
        <f>+'CPT C9 &amp; Bearing Capacity'!M124</f>
        <v>41.309999999999995</v>
      </c>
      <c r="T124" s="34">
        <f t="shared" si="43"/>
        <v>7.6258578801155634</v>
      </c>
      <c r="U124" s="36">
        <f t="shared" si="44"/>
        <v>1229.4501300710476</v>
      </c>
      <c r="V124" s="33">
        <f t="shared" si="35"/>
        <v>481.44999999999993</v>
      </c>
      <c r="W124" s="37">
        <f t="shared" si="45"/>
        <v>1.3265953726397781</v>
      </c>
      <c r="X124" s="37">
        <f t="shared" si="46"/>
        <v>3.3876474264069483</v>
      </c>
    </row>
    <row r="125" spans="5:24" x14ac:dyDescent="0.2">
      <c r="E125" s="28"/>
      <c r="F125" s="28">
        <f>+'CPT C9 &amp; Bearing Capacity'!I125</f>
        <v>2.4500000000000002</v>
      </c>
      <c r="G125" s="29">
        <f>'CPT C9 &amp; Bearing Capacity'!H125</f>
        <v>2.0000000000000018E-2</v>
      </c>
      <c r="H125" s="29">
        <f t="shared" si="36"/>
        <v>1.9928000000000001</v>
      </c>
      <c r="I125" s="30">
        <f t="shared" si="37"/>
        <v>1.868016497937758</v>
      </c>
      <c r="J125" s="31">
        <f t="shared" si="38"/>
        <v>0.79728736371903286</v>
      </c>
      <c r="K125" s="31">
        <f t="shared" si="39"/>
        <v>0.44548533215245195</v>
      </c>
      <c r="L125" s="31">
        <f t="shared" si="40"/>
        <v>0.2246269155363097</v>
      </c>
      <c r="M125" s="32">
        <f t="shared" si="41"/>
        <v>0.36911643584416337</v>
      </c>
      <c r="N125" s="33">
        <f t="shared" si="42"/>
        <v>80.45669653164363</v>
      </c>
      <c r="O125" s="59">
        <f>+'CPT C9 &amp; Bearing Capacity'!N125</f>
        <v>114</v>
      </c>
      <c r="P125" s="59">
        <f>+'CPT C9 &amp; Bearing Capacity'!O125</f>
        <v>137.80000000000001</v>
      </c>
      <c r="Q125" s="35">
        <f>+'CPT C9 &amp; Bearing Capacity'!K125</f>
        <v>41.650000000000006</v>
      </c>
      <c r="R125" s="34">
        <f>+'CPT C9 &amp; Bearing Capacity'!L125</f>
        <v>0</v>
      </c>
      <c r="S125" s="35">
        <f>+'CPT C9 &amp; Bearing Capacity'!M125</f>
        <v>41.650000000000006</v>
      </c>
      <c r="T125" s="34">
        <f t="shared" si="43"/>
        <v>7.6102470349424038</v>
      </c>
      <c r="U125" s="36">
        <f t="shared" si="44"/>
        <v>1229.781621899969</v>
      </c>
      <c r="V125" s="33">
        <f t="shared" si="35"/>
        <v>480.75</v>
      </c>
      <c r="W125" s="37">
        <f t="shared" si="45"/>
        <v>1.3084712781337706</v>
      </c>
      <c r="X125" s="37">
        <f t="shared" si="46"/>
        <v>3.347132461014819</v>
      </c>
    </row>
    <row r="126" spans="5:24" x14ac:dyDescent="0.2">
      <c r="E126" s="28"/>
      <c r="F126" s="28">
        <f>+'CPT C9 &amp; Bearing Capacity'!I126</f>
        <v>2.4699999999999998</v>
      </c>
      <c r="G126" s="29">
        <f>'CPT C9 &amp; Bearing Capacity'!H126</f>
        <v>2.0000000000000018E-2</v>
      </c>
      <c r="H126" s="29">
        <f t="shared" si="36"/>
        <v>2.0127999999999999</v>
      </c>
      <c r="I126" s="30">
        <f t="shared" si="37"/>
        <v>1.8867641544806899</v>
      </c>
      <c r="J126" s="31">
        <f t="shared" si="38"/>
        <v>0.80017494318607363</v>
      </c>
      <c r="K126" s="31">
        <f t="shared" si="39"/>
        <v>0.43860813217325956</v>
      </c>
      <c r="L126" s="31">
        <f t="shared" si="40"/>
        <v>0.22110111520467166</v>
      </c>
      <c r="M126" s="32">
        <f t="shared" si="41"/>
        <v>0.36418747783464589</v>
      </c>
      <c r="N126" s="33">
        <f t="shared" si="42"/>
        <v>79.382326386402013</v>
      </c>
      <c r="O126" s="59">
        <f>+'CPT C9 &amp; Bearing Capacity'!N126</f>
        <v>114</v>
      </c>
      <c r="P126" s="59">
        <f>+'CPT C9 &amp; Bearing Capacity'!O126</f>
        <v>138.19999999999999</v>
      </c>
      <c r="Q126" s="35">
        <f>+'CPT C9 &amp; Bearing Capacity'!K126</f>
        <v>41.989999999999995</v>
      </c>
      <c r="R126" s="34">
        <f>+'CPT C9 &amp; Bearing Capacity'!L126</f>
        <v>0</v>
      </c>
      <c r="S126" s="35">
        <f>+'CPT C9 &amp; Bearing Capacity'!M126</f>
        <v>41.989999999999995</v>
      </c>
      <c r="T126" s="34">
        <f t="shared" si="43"/>
        <v>7.5947946769847352</v>
      </c>
      <c r="U126" s="36">
        <f t="shared" si="44"/>
        <v>1230.1098363204926</v>
      </c>
      <c r="V126" s="33">
        <f t="shared" si="35"/>
        <v>481.04999999999995</v>
      </c>
      <c r="W126" s="37">
        <f t="shared" si="45"/>
        <v>1.290654282122492</v>
      </c>
      <c r="X126" s="37">
        <f t="shared" si="46"/>
        <v>3.3003773572976658</v>
      </c>
    </row>
    <row r="127" spans="5:24" x14ac:dyDescent="0.2">
      <c r="E127" s="28"/>
      <c r="F127" s="28">
        <f>+'CPT C9 &amp; Bearing Capacity'!I127</f>
        <v>2.4900000000000002</v>
      </c>
      <c r="G127" s="29">
        <f>'CPT C9 &amp; Bearing Capacity'!H127</f>
        <v>2.0000000000000018E-2</v>
      </c>
      <c r="H127" s="29">
        <f t="shared" si="36"/>
        <v>2.0328000000000004</v>
      </c>
      <c r="I127" s="30">
        <f t="shared" si="37"/>
        <v>1.9055118110236224</v>
      </c>
      <c r="J127" s="31">
        <f t="shared" si="38"/>
        <v>0.80300793223116962</v>
      </c>
      <c r="K127" s="31">
        <f t="shared" si="39"/>
        <v>0.43187447284216712</v>
      </c>
      <c r="L127" s="31">
        <f t="shared" si="40"/>
        <v>0.21765161082508525</v>
      </c>
      <c r="M127" s="32">
        <f t="shared" si="41"/>
        <v>0.3593401821846775</v>
      </c>
      <c r="N127" s="33">
        <f t="shared" si="42"/>
        <v>78.325756271292548</v>
      </c>
      <c r="O127" s="59">
        <f>+'CPT C9 &amp; Bearing Capacity'!N127</f>
        <v>123.5</v>
      </c>
      <c r="P127" s="59">
        <f>+'CPT C9 &amp; Bearing Capacity'!O127</f>
        <v>147.9</v>
      </c>
      <c r="Q127" s="35">
        <f>+'CPT C9 &amp; Bearing Capacity'!K127</f>
        <v>42.330000000000005</v>
      </c>
      <c r="R127" s="34">
        <f>+'CPT C9 &amp; Bearing Capacity'!L127</f>
        <v>0</v>
      </c>
      <c r="S127" s="35">
        <f>+'CPT C9 &amp; Bearing Capacity'!M127</f>
        <v>42.330000000000005</v>
      </c>
      <c r="T127" s="34">
        <f t="shared" si="43"/>
        <v>7.8889915704124984</v>
      </c>
      <c r="U127" s="36">
        <f t="shared" si="44"/>
        <v>1325.8656548549147</v>
      </c>
      <c r="V127" s="33">
        <f t="shared" si="35"/>
        <v>527.84999999999991</v>
      </c>
      <c r="W127" s="37">
        <f t="shared" si="45"/>
        <v>1.1815036611663878</v>
      </c>
      <c r="X127" s="37">
        <f t="shared" si="46"/>
        <v>2.967727811737904</v>
      </c>
    </row>
    <row r="128" spans="5:24" x14ac:dyDescent="0.2">
      <c r="E128" s="28"/>
      <c r="F128" s="28">
        <f>+'CPT C9 &amp; Bearing Capacity'!I128</f>
        <v>2.5099999999999998</v>
      </c>
      <c r="G128" s="29">
        <f>'CPT C9 &amp; Bearing Capacity'!H128</f>
        <v>2.0000000000000018E-2</v>
      </c>
      <c r="H128" s="29">
        <f t="shared" si="36"/>
        <v>2.0528</v>
      </c>
      <c r="I128" s="30">
        <f t="shared" si="37"/>
        <v>1.9242594675665543</v>
      </c>
      <c r="J128" s="31">
        <f t="shared" si="38"/>
        <v>0.80578751221788525</v>
      </c>
      <c r="K128" s="31">
        <f t="shared" si="39"/>
        <v>0.42528086359012546</v>
      </c>
      <c r="L128" s="31">
        <f t="shared" si="40"/>
        <v>0.2142763993915516</v>
      </c>
      <c r="M128" s="32">
        <f t="shared" si="41"/>
        <v>0.35457328168964891</v>
      </c>
      <c r="N128" s="33">
        <f t="shared" si="42"/>
        <v>77.286709972397915</v>
      </c>
      <c r="O128" s="59">
        <f>+'CPT C9 &amp; Bearing Capacity'!N128</f>
        <v>133</v>
      </c>
      <c r="P128" s="59">
        <f>+'CPT C9 &amp; Bearing Capacity'!O128</f>
        <v>157.4</v>
      </c>
      <c r="Q128" s="35">
        <f>+'CPT C9 &amp; Bearing Capacity'!K128</f>
        <v>42.669999999999995</v>
      </c>
      <c r="R128" s="34">
        <f>+'CPT C9 &amp; Bearing Capacity'!L128</f>
        <v>0</v>
      </c>
      <c r="S128" s="35">
        <f>+'CPT C9 &amp; Bearing Capacity'!M128</f>
        <v>42.669999999999995</v>
      </c>
      <c r="T128" s="34">
        <f t="shared" si="43"/>
        <v>8.1704361436133208</v>
      </c>
      <c r="U128" s="36">
        <f t="shared" si="44"/>
        <v>1420.9322454671817</v>
      </c>
      <c r="V128" s="33">
        <f t="shared" si="35"/>
        <v>573.65000000000009</v>
      </c>
      <c r="W128" s="37">
        <f t="shared" si="45"/>
        <v>1.0878310379533578</v>
      </c>
      <c r="X128" s="37">
        <f t="shared" si="46"/>
        <v>2.6945597480135266</v>
      </c>
    </row>
    <row r="129" spans="5:24" x14ac:dyDescent="0.2">
      <c r="E129" s="28"/>
      <c r="F129" s="28">
        <f>+'CPT C9 &amp; Bearing Capacity'!I129</f>
        <v>2.5300000000000002</v>
      </c>
      <c r="G129" s="29">
        <f>'CPT C9 &amp; Bearing Capacity'!H129</f>
        <v>2.0000000000000018E-2</v>
      </c>
      <c r="H129" s="29">
        <f t="shared" si="36"/>
        <v>2.0728000000000004</v>
      </c>
      <c r="I129" s="30">
        <f t="shared" si="37"/>
        <v>1.9430071241094868</v>
      </c>
      <c r="J129" s="31">
        <f t="shared" si="38"/>
        <v>0.80851483928114376</v>
      </c>
      <c r="K129" s="31">
        <f t="shared" si="39"/>
        <v>0.41882389905462253</v>
      </c>
      <c r="L129" s="31">
        <f t="shared" si="40"/>
        <v>0.21097353632037771</v>
      </c>
      <c r="M129" s="32">
        <f t="shared" si="41"/>
        <v>0.3498855099012404</v>
      </c>
      <c r="N129" s="33">
        <f t="shared" si="42"/>
        <v>76.26491144065001</v>
      </c>
      <c r="O129" s="59">
        <f>+'CPT C9 &amp; Bearing Capacity'!N129</f>
        <v>133</v>
      </c>
      <c r="P129" s="59">
        <f>+'CPT C9 &amp; Bearing Capacity'!O129</f>
        <v>157.4</v>
      </c>
      <c r="Q129" s="35">
        <f>+'CPT C9 &amp; Bearing Capacity'!K129</f>
        <v>43.010000000000005</v>
      </c>
      <c r="R129" s="34">
        <f>+'CPT C9 &amp; Bearing Capacity'!L129</f>
        <v>0</v>
      </c>
      <c r="S129" s="35">
        <f>+'CPT C9 &amp; Bearing Capacity'!M129</f>
        <v>43.010000000000005</v>
      </c>
      <c r="T129" s="34">
        <f t="shared" si="43"/>
        <v>8.1542409477551718</v>
      </c>
      <c r="U129" s="36">
        <f t="shared" si="44"/>
        <v>1421.3297089739467</v>
      </c>
      <c r="V129" s="33">
        <f t="shared" si="35"/>
        <v>571.95000000000005</v>
      </c>
      <c r="W129" s="37">
        <f t="shared" si="45"/>
        <v>1.0731487699037188</v>
      </c>
      <c r="X129" s="37">
        <f t="shared" si="46"/>
        <v>2.6668384103732867</v>
      </c>
    </row>
    <row r="130" spans="5:24" x14ac:dyDescent="0.2">
      <c r="E130" s="28"/>
      <c r="F130" s="28">
        <f>+'CPT C9 &amp; Bearing Capacity'!I130</f>
        <v>2.5499999999999998</v>
      </c>
      <c r="G130" s="29">
        <f>'CPT C9 &amp; Bearing Capacity'!H130</f>
        <v>2.0000000000000018E-2</v>
      </c>
      <c r="H130" s="29">
        <f t="shared" si="36"/>
        <v>2.0928</v>
      </c>
      <c r="I130" s="30">
        <f t="shared" si="37"/>
        <v>1.9617547806524185</v>
      </c>
      <c r="J130" s="31">
        <f t="shared" si="38"/>
        <v>0.81119104467986558</v>
      </c>
      <c r="K130" s="31">
        <f t="shared" si="39"/>
        <v>0.41250025770794674</v>
      </c>
      <c r="L130" s="31">
        <f t="shared" si="40"/>
        <v>0.20774113373416242</v>
      </c>
      <c r="M130" s="32">
        <f t="shared" si="41"/>
        <v>0.34527560286675074</v>
      </c>
      <c r="N130" s="33">
        <f t="shared" si="42"/>
        <v>75.260085170953332</v>
      </c>
      <c r="O130" s="59">
        <f>+'CPT C9 &amp; Bearing Capacity'!N130</f>
        <v>133</v>
      </c>
      <c r="P130" s="59">
        <f>+'CPT C9 &amp; Bearing Capacity'!O130</f>
        <v>157.4</v>
      </c>
      <c r="Q130" s="35">
        <f>+'CPT C9 &amp; Bearing Capacity'!K130</f>
        <v>43.349999999999994</v>
      </c>
      <c r="R130" s="34">
        <f>+'CPT C9 &amp; Bearing Capacity'!L130</f>
        <v>0</v>
      </c>
      <c r="S130" s="35">
        <f>+'CPT C9 &amp; Bearing Capacity'!M130</f>
        <v>43.349999999999994</v>
      </c>
      <c r="T130" s="34">
        <f t="shared" si="43"/>
        <v>8.138204998086632</v>
      </c>
      <c r="U130" s="36">
        <f t="shared" si="44"/>
        <v>1421.7233737948402</v>
      </c>
      <c r="V130" s="33">
        <f t="shared" si="35"/>
        <v>570.25</v>
      </c>
      <c r="W130" s="37">
        <f t="shared" si="45"/>
        <v>1.0587162954220897</v>
      </c>
      <c r="X130" s="37">
        <f t="shared" si="46"/>
        <v>2.6395470467673263</v>
      </c>
    </row>
    <row r="131" spans="5:24" x14ac:dyDescent="0.2">
      <c r="E131" s="28"/>
      <c r="F131" s="28">
        <f>+'CPT C9 &amp; Bearing Capacity'!I131</f>
        <v>2.5700000000000003</v>
      </c>
      <c r="G131" s="29">
        <f>'CPT C9 &amp; Bearing Capacity'!H131</f>
        <v>2.0000000000000018E-2</v>
      </c>
      <c r="H131" s="29">
        <f t="shared" si="36"/>
        <v>2.1128000000000005</v>
      </c>
      <c r="I131" s="30">
        <f t="shared" si="37"/>
        <v>1.980502437195351</v>
      </c>
      <c r="J131" s="31">
        <f t="shared" si="38"/>
        <v>0.81381723516144833</v>
      </c>
      <c r="K131" s="31">
        <f t="shared" si="39"/>
        <v>0.40630670042650285</v>
      </c>
      <c r="L131" s="31">
        <f t="shared" si="40"/>
        <v>0.20457735878639238</v>
      </c>
      <c r="M131" s="32">
        <f t="shared" si="41"/>
        <v>0.34074230072028122</v>
      </c>
      <c r="N131" s="33">
        <f t="shared" si="42"/>
        <v>74.271956549016991</v>
      </c>
      <c r="O131" s="59">
        <f>+'CPT C9 &amp; Bearing Capacity'!N131</f>
        <v>123.5</v>
      </c>
      <c r="P131" s="59">
        <f>+'CPT C9 &amp; Bearing Capacity'!O131</f>
        <v>148.10000000000002</v>
      </c>
      <c r="Q131" s="35">
        <f>+'CPT C9 &amp; Bearing Capacity'!K131</f>
        <v>43.690000000000005</v>
      </c>
      <c r="R131" s="34">
        <f>+'CPT C9 &amp; Bearing Capacity'!L131</f>
        <v>0</v>
      </c>
      <c r="S131" s="35">
        <f>+'CPT C9 &amp; Bearing Capacity'!M131</f>
        <v>43.690000000000005</v>
      </c>
      <c r="T131" s="34">
        <f t="shared" si="43"/>
        <v>7.826868692671356</v>
      </c>
      <c r="U131" s="36">
        <f t="shared" si="44"/>
        <v>1327.288838748223</v>
      </c>
      <c r="V131" s="33">
        <f t="shared" si="35"/>
        <v>522.05000000000018</v>
      </c>
      <c r="W131" s="37">
        <f t="shared" si="45"/>
        <v>1.1191528833929403</v>
      </c>
      <c r="X131" s="37">
        <f t="shared" si="46"/>
        <v>2.8453962857587216</v>
      </c>
    </row>
    <row r="132" spans="5:24" x14ac:dyDescent="0.2">
      <c r="E132" s="28"/>
      <c r="F132" s="28">
        <f>+'CPT C9 &amp; Bearing Capacity'!I132</f>
        <v>2.59</v>
      </c>
      <c r="G132" s="29">
        <f>'CPT C9 &amp; Bearing Capacity'!H132</f>
        <v>2.0000000000000018E-2</v>
      </c>
      <c r="H132" s="29">
        <f t="shared" si="36"/>
        <v>2.1328</v>
      </c>
      <c r="I132" s="30">
        <f t="shared" si="37"/>
        <v>1.9992500937382829</v>
      </c>
      <c r="J132" s="31">
        <f t="shared" si="38"/>
        <v>0.81639449333640257</v>
      </c>
      <c r="K132" s="31">
        <f t="shared" si="39"/>
        <v>0.40024006901140025</v>
      </c>
      <c r="L132" s="31">
        <f t="shared" si="40"/>
        <v>0.20148043202685906</v>
      </c>
      <c r="M132" s="32">
        <f t="shared" si="41"/>
        <v>0.33628434913530392</v>
      </c>
      <c r="N132" s="33">
        <f t="shared" si="42"/>
        <v>73.300252167972573</v>
      </c>
      <c r="O132" s="59">
        <f>+'CPT C9 &amp; Bearing Capacity'!N132</f>
        <v>123.5</v>
      </c>
      <c r="P132" s="59">
        <f>+'CPT C9 &amp; Bearing Capacity'!O132</f>
        <v>148.30000000000001</v>
      </c>
      <c r="Q132" s="35">
        <f>+'CPT C9 &amp; Bearing Capacity'!K132</f>
        <v>44.03</v>
      </c>
      <c r="R132" s="34">
        <f>+'CPT C9 &amp; Bearing Capacity'!L132</f>
        <v>0</v>
      </c>
      <c r="S132" s="35">
        <f>+'CPT C9 &amp; Bearing Capacity'!M132</f>
        <v>44.03</v>
      </c>
      <c r="T132" s="34">
        <f t="shared" si="43"/>
        <v>7.8117149552029126</v>
      </c>
      <c r="U132" s="36">
        <f t="shared" si="44"/>
        <v>1327.6362300829476</v>
      </c>
      <c r="V132" s="33">
        <f t="shared" ref="V132:V195" si="47">5*(P132-Q132)</f>
        <v>521.35</v>
      </c>
      <c r="W132" s="37">
        <f t="shared" si="45"/>
        <v>1.1042219322892841</v>
      </c>
      <c r="X132" s="37">
        <f t="shared" si="46"/>
        <v>2.8119402385335239</v>
      </c>
    </row>
    <row r="133" spans="5:24" x14ac:dyDescent="0.2">
      <c r="E133" s="28"/>
      <c r="F133" s="28">
        <f>+'CPT C9 &amp; Bearing Capacity'!I133</f>
        <v>2.6100000000000003</v>
      </c>
      <c r="G133" s="29">
        <f>'CPT C9 &amp; Bearing Capacity'!H133</f>
        <v>2.0000000000000018E-2</v>
      </c>
      <c r="H133" s="29">
        <f t="shared" si="36"/>
        <v>2.1528000000000005</v>
      </c>
      <c r="I133" s="30">
        <f t="shared" si="37"/>
        <v>2.0179977502812152</v>
      </c>
      <c r="J133" s="31">
        <f t="shared" si="38"/>
        <v>0.81892387806158595</v>
      </c>
      <c r="K133" s="31">
        <f t="shared" si="39"/>
        <v>0.39429728466953712</v>
      </c>
      <c r="L133" s="31">
        <f t="shared" si="40"/>
        <v>0.19844862580795616</v>
      </c>
      <c r="M133" s="32">
        <f t="shared" si="41"/>
        <v>0.33190050064763144</v>
      </c>
      <c r="N133" s="33">
        <f t="shared" si="42"/>
        <v>72.344700116743184</v>
      </c>
      <c r="O133" s="59">
        <f>+'CPT C9 &amp; Bearing Capacity'!N133</f>
        <v>142.50000000000003</v>
      </c>
      <c r="P133" s="59">
        <f>+'CPT C9 &amp; Bearing Capacity'!O133</f>
        <v>167.5</v>
      </c>
      <c r="Q133" s="35">
        <f>+'CPT C9 &amp; Bearing Capacity'!K133</f>
        <v>44.370000000000005</v>
      </c>
      <c r="R133" s="34">
        <f>+'CPT C9 &amp; Bearing Capacity'!L133</f>
        <v>0</v>
      </c>
      <c r="S133" s="35">
        <f>+'CPT C9 &amp; Bearing Capacity'!M133</f>
        <v>44.370000000000005</v>
      </c>
      <c r="T133" s="34">
        <f t="shared" si="43"/>
        <v>8.3750065491091874</v>
      </c>
      <c r="U133" s="36">
        <f t="shared" si="44"/>
        <v>1517.0584548845325</v>
      </c>
      <c r="V133" s="33">
        <f t="shared" si="47"/>
        <v>615.65</v>
      </c>
      <c r="W133" s="37">
        <f t="shared" si="45"/>
        <v>0.95374967106655906</v>
      </c>
      <c r="X133" s="37">
        <f t="shared" si="46"/>
        <v>2.350189234686697</v>
      </c>
    </row>
    <row r="134" spans="5:24" x14ac:dyDescent="0.2">
      <c r="E134" s="28"/>
      <c r="F134" s="28">
        <f>+'CPT C9 &amp; Bearing Capacity'!I134</f>
        <v>2.63</v>
      </c>
      <c r="G134" s="29">
        <f>'CPT C9 &amp; Bearing Capacity'!H134</f>
        <v>2.0000000000000018E-2</v>
      </c>
      <c r="H134" s="29">
        <f t="shared" si="36"/>
        <v>2.1728000000000001</v>
      </c>
      <c r="I134" s="30">
        <f t="shared" si="37"/>
        <v>2.0367454068241471</v>
      </c>
      <c r="J134" s="31">
        <f t="shared" si="38"/>
        <v>0.82140642483059167</v>
      </c>
      <c r="K134" s="31">
        <f t="shared" si="39"/>
        <v>0.38847534646350973</v>
      </c>
      <c r="L134" s="31">
        <f t="shared" si="40"/>
        <v>0.19548026273178842</v>
      </c>
      <c r="M134" s="32">
        <f t="shared" si="41"/>
        <v>0.32758951585732549</v>
      </c>
      <c r="N134" s="33">
        <f t="shared" si="42"/>
        <v>71.405030242024807</v>
      </c>
      <c r="O134" s="59">
        <f>+'CPT C9 &amp; Bearing Capacity'!N134</f>
        <v>152</v>
      </c>
      <c r="P134" s="59">
        <f>+'CPT C9 &amp; Bearing Capacity'!O134</f>
        <v>177</v>
      </c>
      <c r="Q134" s="35">
        <f>+'CPT C9 &amp; Bearing Capacity'!K134</f>
        <v>44.71</v>
      </c>
      <c r="R134" s="34">
        <f>+'CPT C9 &amp; Bearing Capacity'!L134</f>
        <v>0</v>
      </c>
      <c r="S134" s="35">
        <f>+'CPT C9 &amp; Bearing Capacity'!M134</f>
        <v>44.71</v>
      </c>
      <c r="T134" s="34">
        <f t="shared" si="43"/>
        <v>8.6331782283605225</v>
      </c>
      <c r="U134" s="36">
        <f t="shared" si="44"/>
        <v>1610.9970725408796</v>
      </c>
      <c r="V134" s="33">
        <f t="shared" si="47"/>
        <v>661.44999999999993</v>
      </c>
      <c r="W134" s="37">
        <f t="shared" si="45"/>
        <v>0.88647001858798147</v>
      </c>
      <c r="X134" s="37">
        <f t="shared" si="46"/>
        <v>2.1590454378116219</v>
      </c>
    </row>
    <row r="135" spans="5:24" x14ac:dyDescent="0.2">
      <c r="E135" s="28"/>
      <c r="F135" s="28">
        <f>+'CPT C9 &amp; Bearing Capacity'!I135</f>
        <v>2.6500000000000004</v>
      </c>
      <c r="G135" s="29">
        <f>'CPT C9 &amp; Bearing Capacity'!H135</f>
        <v>2.0000000000000018E-2</v>
      </c>
      <c r="H135" s="29">
        <f t="shared" si="36"/>
        <v>2.1928000000000005</v>
      </c>
      <c r="I135" s="30">
        <f t="shared" si="37"/>
        <v>2.0554930633670798</v>
      </c>
      <c r="J135" s="31">
        <f t="shared" si="38"/>
        <v>0.82384314616995791</v>
      </c>
      <c r="K135" s="31">
        <f t="shared" si="39"/>
        <v>0.38277132973783823</v>
      </c>
      <c r="L135" s="31">
        <f t="shared" si="40"/>
        <v>0.19257371413790456</v>
      </c>
      <c r="M135" s="32">
        <f t="shared" si="41"/>
        <v>0.32335016451760767</v>
      </c>
      <c r="N135" s="33">
        <f t="shared" si="42"/>
        <v>70.480974385637282</v>
      </c>
      <c r="O135" s="59">
        <f>+'CPT C9 &amp; Bearing Capacity'!N135</f>
        <v>152</v>
      </c>
      <c r="P135" s="59">
        <f>+'CPT C9 &amp; Bearing Capacity'!O135</f>
        <v>177</v>
      </c>
      <c r="Q135" s="35">
        <f>+'CPT C9 &amp; Bearing Capacity'!K135</f>
        <v>45.050000000000004</v>
      </c>
      <c r="R135" s="34">
        <f>+'CPT C9 &amp; Bearing Capacity'!L135</f>
        <v>0</v>
      </c>
      <c r="S135" s="35">
        <f>+'CPT C9 &amp; Bearing Capacity'!M135</f>
        <v>45.050000000000004</v>
      </c>
      <c r="T135" s="34">
        <f t="shared" si="43"/>
        <v>8.6168429078285644</v>
      </c>
      <c r="U135" s="36">
        <f t="shared" si="44"/>
        <v>1611.4516005208839</v>
      </c>
      <c r="V135" s="33">
        <f t="shared" si="47"/>
        <v>659.75</v>
      </c>
      <c r="W135" s="37">
        <f t="shared" si="45"/>
        <v>0.87475136532620845</v>
      </c>
      <c r="X135" s="37">
        <f t="shared" si="46"/>
        <v>2.1365964194206093</v>
      </c>
    </row>
    <row r="136" spans="5:24" x14ac:dyDescent="0.2">
      <c r="E136" s="28"/>
      <c r="F136" s="28">
        <f>+'CPT C9 &amp; Bearing Capacity'!I136</f>
        <v>2.67</v>
      </c>
      <c r="G136" s="29">
        <f>'CPT C9 &amp; Bearing Capacity'!H136</f>
        <v>2.0000000000000018E-2</v>
      </c>
      <c r="H136" s="29">
        <f t="shared" si="36"/>
        <v>2.2128000000000001</v>
      </c>
      <c r="I136" s="30">
        <f t="shared" si="37"/>
        <v>2.0742407199100112</v>
      </c>
      <c r="J136" s="31">
        <f t="shared" si="38"/>
        <v>0.82623503203996995</v>
      </c>
      <c r="K136" s="31">
        <f t="shared" si="39"/>
        <v>0.37718238452824937</v>
      </c>
      <c r="L136" s="31">
        <f t="shared" si="40"/>
        <v>0.18972739863136642</v>
      </c>
      <c r="M136" s="32">
        <f t="shared" si="41"/>
        <v>0.31918122651838998</v>
      </c>
      <c r="N136" s="33">
        <f t="shared" si="42"/>
        <v>69.572266598905429</v>
      </c>
      <c r="O136" s="59">
        <f>+'CPT C9 &amp; Bearing Capacity'!N136</f>
        <v>152</v>
      </c>
      <c r="P136" s="59">
        <f>+'CPT C9 &amp; Bearing Capacity'!O136</f>
        <v>177</v>
      </c>
      <c r="Q136" s="35">
        <f>+'CPT C9 &amp; Bearing Capacity'!K136</f>
        <v>45.39</v>
      </c>
      <c r="R136" s="34">
        <f>+'CPT C9 &amp; Bearing Capacity'!L136</f>
        <v>0</v>
      </c>
      <c r="S136" s="35">
        <f>+'CPT C9 &amp; Bearing Capacity'!M136</f>
        <v>45.39</v>
      </c>
      <c r="T136" s="34">
        <f t="shared" si="43"/>
        <v>8.6006609718108464</v>
      </c>
      <c r="U136" s="36">
        <f t="shared" si="44"/>
        <v>1611.9019870387049</v>
      </c>
      <c r="V136" s="33">
        <f t="shared" si="47"/>
        <v>658.05000000000007</v>
      </c>
      <c r="W136" s="37">
        <f t="shared" si="45"/>
        <v>0.86323197264270046</v>
      </c>
      <c r="X136" s="37">
        <f t="shared" si="46"/>
        <v>2.1144978831063135</v>
      </c>
    </row>
    <row r="137" spans="5:24" x14ac:dyDescent="0.2">
      <c r="E137" s="28"/>
      <c r="F137" s="28">
        <f>+'CPT C9 &amp; Bearing Capacity'!I137</f>
        <v>2.6900000000000004</v>
      </c>
      <c r="G137" s="29">
        <f>'CPT C9 &amp; Bearing Capacity'!H137</f>
        <v>2.0000000000000018E-2</v>
      </c>
      <c r="H137" s="29">
        <f t="shared" si="36"/>
        <v>2.2328000000000006</v>
      </c>
      <c r="I137" s="30">
        <f t="shared" si="37"/>
        <v>2.092988376452944</v>
      </c>
      <c r="J137" s="31">
        <f t="shared" si="38"/>
        <v>0.82858305023892298</v>
      </c>
      <c r="K137" s="31">
        <f t="shared" si="39"/>
        <v>0.37170573396005002</v>
      </c>
      <c r="L137" s="31">
        <f t="shared" si="40"/>
        <v>0.1869397806507741</v>
      </c>
      <c r="M137" s="32">
        <f t="shared" si="41"/>
        <v>0.31508149277160508</v>
      </c>
      <c r="N137" s="33">
        <f t="shared" si="42"/>
        <v>68.678643335635542</v>
      </c>
      <c r="O137" s="59">
        <f>+'CPT C9 &amp; Bearing Capacity'!N137</f>
        <v>152</v>
      </c>
      <c r="P137" s="59">
        <f>+'CPT C9 &amp; Bearing Capacity'!O137</f>
        <v>176.8</v>
      </c>
      <c r="Q137" s="35">
        <f>+'CPT C9 &amp; Bearing Capacity'!K137</f>
        <v>45.730000000000004</v>
      </c>
      <c r="R137" s="34">
        <f>+'CPT C9 &amp; Bearing Capacity'!L137</f>
        <v>0</v>
      </c>
      <c r="S137" s="35">
        <f>+'CPT C9 &amp; Bearing Capacity'!M137</f>
        <v>45.730000000000004</v>
      </c>
      <c r="T137" s="34">
        <f t="shared" si="43"/>
        <v>8.5846298471920832</v>
      </c>
      <c r="U137" s="36">
        <f t="shared" si="44"/>
        <v>1612.3483001970039</v>
      </c>
      <c r="V137" s="33">
        <f t="shared" si="47"/>
        <v>655.34999999999991</v>
      </c>
      <c r="W137" s="37">
        <f t="shared" si="45"/>
        <v>0.85190827970909444</v>
      </c>
      <c r="X137" s="37">
        <f t="shared" si="46"/>
        <v>2.0959378449877351</v>
      </c>
    </row>
    <row r="138" spans="5:24" x14ac:dyDescent="0.2">
      <c r="E138" s="28"/>
      <c r="F138" s="28">
        <f>+'CPT C9 &amp; Bearing Capacity'!I138</f>
        <v>2.71</v>
      </c>
      <c r="G138" s="29">
        <f>'CPT C9 &amp; Bearing Capacity'!H138</f>
        <v>2.0000000000000018E-2</v>
      </c>
      <c r="H138" s="29">
        <f t="shared" si="36"/>
        <v>2.2528000000000001</v>
      </c>
      <c r="I138" s="30">
        <f t="shared" si="37"/>
        <v>2.1117360329958759</v>
      </c>
      <c r="J138" s="31">
        <f t="shared" si="38"/>
        <v>0.83088814680980227</v>
      </c>
      <c r="K138" s="31">
        <f t="shared" si="39"/>
        <v>0.36633867264100378</v>
      </c>
      <c r="L138" s="31">
        <f t="shared" si="40"/>
        <v>0.1842093690757953</v>
      </c>
      <c r="M138" s="32">
        <f t="shared" si="41"/>
        <v>0.31104976600511181</v>
      </c>
      <c r="N138" s="33">
        <f t="shared" si="42"/>
        <v>67.799843625163689</v>
      </c>
      <c r="O138" s="59">
        <f>+'CPT C9 &amp; Bearing Capacity'!N138</f>
        <v>152</v>
      </c>
      <c r="P138" s="59">
        <f>+'CPT C9 &amp; Bearing Capacity'!O138</f>
        <v>176.8</v>
      </c>
      <c r="Q138" s="35">
        <f>+'CPT C9 &amp; Bearing Capacity'!K138</f>
        <v>46.07</v>
      </c>
      <c r="R138" s="34">
        <f>+'CPT C9 &amp; Bearing Capacity'!L138</f>
        <v>0</v>
      </c>
      <c r="S138" s="35">
        <f>+'CPT C9 &amp; Bearing Capacity'!M138</f>
        <v>46.07</v>
      </c>
      <c r="T138" s="34">
        <f t="shared" si="43"/>
        <v>8.5687470227459741</v>
      </c>
      <c r="U138" s="36">
        <f t="shared" si="44"/>
        <v>1612.79060648527</v>
      </c>
      <c r="V138" s="33">
        <f t="shared" si="47"/>
        <v>653.65000000000009</v>
      </c>
      <c r="W138" s="37">
        <f t="shared" si="45"/>
        <v>0.84077676733148787</v>
      </c>
      <c r="X138" s="37">
        <f t="shared" si="46"/>
        <v>2.0744999196867968</v>
      </c>
    </row>
    <row r="139" spans="5:24" x14ac:dyDescent="0.2">
      <c r="E139" s="28"/>
      <c r="F139" s="28">
        <f>+'CPT C9 &amp; Bearing Capacity'!I139</f>
        <v>2.7300000000000004</v>
      </c>
      <c r="G139" s="29">
        <f>'CPT C9 &amp; Bearing Capacity'!H139</f>
        <v>2.0000000000000018E-2</v>
      </c>
      <c r="H139" s="29">
        <f t="shared" si="36"/>
        <v>2.2728000000000006</v>
      </c>
      <c r="I139" s="30">
        <f t="shared" si="37"/>
        <v>2.1304836895388082</v>
      </c>
      <c r="J139" s="31">
        <f t="shared" si="38"/>
        <v>0.83315124644843364</v>
      </c>
      <c r="K139" s="31">
        <f t="shared" si="39"/>
        <v>0.36107856505352171</v>
      </c>
      <c r="L139" s="31">
        <f t="shared" si="40"/>
        <v>0.18153471587367048</v>
      </c>
      <c r="M139" s="32">
        <f t="shared" si="41"/>
        <v>0.3070848614715459</v>
      </c>
      <c r="N139" s="33">
        <f t="shared" si="42"/>
        <v>66.935609226864699</v>
      </c>
      <c r="O139" s="59">
        <f>+'CPT C9 &amp; Bearing Capacity'!N139</f>
        <v>142.50000000000003</v>
      </c>
      <c r="P139" s="59">
        <f>+'CPT C9 &amp; Bearing Capacity'!O139</f>
        <v>167.10000000000002</v>
      </c>
      <c r="Q139" s="35">
        <f>+'CPT C9 &amp; Bearing Capacity'!K139</f>
        <v>46.410000000000011</v>
      </c>
      <c r="R139" s="34">
        <f>+'CPT C9 &amp; Bearing Capacity'!L139</f>
        <v>0</v>
      </c>
      <c r="S139" s="35">
        <f>+'CPT C9 &amp; Bearing Capacity'!M139</f>
        <v>46.410000000000011</v>
      </c>
      <c r="T139" s="34">
        <f t="shared" si="43"/>
        <v>8.2814163681903867</v>
      </c>
      <c r="U139" s="36">
        <f t="shared" si="44"/>
        <v>1519.5123758131417</v>
      </c>
      <c r="V139" s="33">
        <f t="shared" si="47"/>
        <v>603.45000000000005</v>
      </c>
      <c r="W139" s="37">
        <f t="shared" si="45"/>
        <v>0.88101433449721378</v>
      </c>
      <c r="X139" s="37">
        <f t="shared" si="46"/>
        <v>2.2184309960018149</v>
      </c>
    </row>
    <row r="140" spans="5:24" x14ac:dyDescent="0.2">
      <c r="E140" s="28"/>
      <c r="F140" s="28">
        <f>+'CPT C9 &amp; Bearing Capacity'!I140</f>
        <v>2.75</v>
      </c>
      <c r="G140" s="29">
        <f>'CPT C9 &amp; Bearing Capacity'!H140</f>
        <v>1.9999999999999574E-2</v>
      </c>
      <c r="H140" s="29">
        <f t="shared" si="36"/>
        <v>2.2928000000000002</v>
      </c>
      <c r="I140" s="30">
        <f t="shared" si="37"/>
        <v>2.14923134608174</v>
      </c>
      <c r="J140" s="31">
        <f t="shared" si="38"/>
        <v>0.83537325291222153</v>
      </c>
      <c r="K140" s="31">
        <f t="shared" si="39"/>
        <v>0.35592284395046686</v>
      </c>
      <c r="L140" s="31">
        <f t="shared" si="40"/>
        <v>0.17891441478411713</v>
      </c>
      <c r="M140" s="32">
        <f t="shared" si="41"/>
        <v>0.30318560757811863</v>
      </c>
      <c r="N140" s="33">
        <f t="shared" si="42"/>
        <v>66.08568476743001</v>
      </c>
      <c r="O140" s="59">
        <f>+'CPT C9 &amp; Bearing Capacity'!N140</f>
        <v>133</v>
      </c>
      <c r="P140" s="59">
        <f>+'CPT C9 &amp; Bearing Capacity'!O140</f>
        <v>157.19999999999999</v>
      </c>
      <c r="Q140" s="35">
        <f>+'CPT C9 &amp; Bearing Capacity'!K140</f>
        <v>46.75</v>
      </c>
      <c r="R140" s="34">
        <f>+'CPT C9 &amp; Bearing Capacity'!L140</f>
        <v>0</v>
      </c>
      <c r="S140" s="35">
        <f>+'CPT C9 &amp; Bearing Capacity'!M140</f>
        <v>46.75</v>
      </c>
      <c r="T140" s="34">
        <f t="shared" si="43"/>
        <v>7.9860219034201956</v>
      </c>
      <c r="U140" s="36">
        <f t="shared" si="44"/>
        <v>1425.4647318970174</v>
      </c>
      <c r="V140" s="33">
        <f t="shared" si="47"/>
        <v>552.25</v>
      </c>
      <c r="W140" s="37">
        <f t="shared" si="45"/>
        <v>0.92721599193101545</v>
      </c>
      <c r="X140" s="37">
        <f t="shared" si="46"/>
        <v>2.3933249349906243</v>
      </c>
    </row>
    <row r="141" spans="5:24" x14ac:dyDescent="0.2">
      <c r="E141" s="28"/>
      <c r="F141" s="28">
        <f>+'CPT C9 &amp; Bearing Capacity'!I141</f>
        <v>2.7699999999999996</v>
      </c>
      <c r="G141" s="29">
        <f>'CPT C9 &amp; Bearing Capacity'!H141</f>
        <v>2.0000000000000018E-2</v>
      </c>
      <c r="H141" s="29">
        <f t="shared" si="36"/>
        <v>2.3127999999999997</v>
      </c>
      <c r="I141" s="30">
        <f t="shared" si="37"/>
        <v>2.1679790026246719</v>
      </c>
      <c r="J141" s="31">
        <f t="shared" si="38"/>
        <v>0.83755504942868386</v>
      </c>
      <c r="K141" s="31">
        <f t="shared" si="39"/>
        <v>0.35086900875837074</v>
      </c>
      <c r="L141" s="31">
        <f t="shared" si="40"/>
        <v>0.17634710004199994</v>
      </c>
      <c r="M141" s="32">
        <f t="shared" si="41"/>
        <v>0.29935084644300186</v>
      </c>
      <c r="N141" s="33">
        <f t="shared" si="42"/>
        <v>65.249817862143544</v>
      </c>
      <c r="O141" s="59">
        <f>+'CPT C9 &amp; Bearing Capacity'!N141</f>
        <v>133</v>
      </c>
      <c r="P141" s="59">
        <f>+'CPT C9 &amp; Bearing Capacity'!O141</f>
        <v>156.80000000000001</v>
      </c>
      <c r="Q141" s="35">
        <f>+'CPT C9 &amp; Bearing Capacity'!K141</f>
        <v>47.089999999999989</v>
      </c>
      <c r="R141" s="34">
        <f>+'CPT C9 &amp; Bearing Capacity'!L141</f>
        <v>0</v>
      </c>
      <c r="S141" s="35">
        <f>+'CPT C9 &amp; Bearing Capacity'!M141</f>
        <v>47.089999999999989</v>
      </c>
      <c r="T141" s="34">
        <f t="shared" si="43"/>
        <v>7.9715675058900395</v>
      </c>
      <c r="U141" s="36">
        <f t="shared" si="44"/>
        <v>1425.8205988244038</v>
      </c>
      <c r="V141" s="33">
        <f t="shared" si="47"/>
        <v>548.55000000000007</v>
      </c>
      <c r="W141" s="37">
        <f t="shared" si="45"/>
        <v>0.91525985689844025</v>
      </c>
      <c r="X141" s="37">
        <f t="shared" si="46"/>
        <v>2.3789925389533715</v>
      </c>
    </row>
    <row r="142" spans="5:24" x14ac:dyDescent="0.2">
      <c r="E142" s="28"/>
      <c r="F142" s="28">
        <f>+'CPT C9 &amp; Bearing Capacity'!I142</f>
        <v>2.79</v>
      </c>
      <c r="G142" s="29">
        <f>'CPT C9 &amp; Bearing Capacity'!H142</f>
        <v>2.0000000000000018E-2</v>
      </c>
      <c r="H142" s="29">
        <f t="shared" si="36"/>
        <v>2.3328000000000002</v>
      </c>
      <c r="I142" s="30">
        <f t="shared" si="37"/>
        <v>2.1867266591676042</v>
      </c>
      <c r="J142" s="31">
        <f t="shared" si="38"/>
        <v>0.83969749910305302</v>
      </c>
      <c r="K142" s="31">
        <f t="shared" si="39"/>
        <v>0.34591462399142825</v>
      </c>
      <c r="L142" s="31">
        <f t="shared" si="40"/>
        <v>0.1738314451370957</v>
      </c>
      <c r="M142" s="32">
        <f t="shared" si="41"/>
        <v>0.29557943438359929</v>
      </c>
      <c r="N142" s="33">
        <f t="shared" si="42"/>
        <v>64.427759221310652</v>
      </c>
      <c r="O142" s="59">
        <f>+'CPT C9 &amp; Bearing Capacity'!N142</f>
        <v>123.5</v>
      </c>
      <c r="P142" s="59">
        <f>+'CPT C9 &amp; Bearing Capacity'!O142</f>
        <v>147.30000000000001</v>
      </c>
      <c r="Q142" s="35">
        <f>+'CPT C9 &amp; Bearing Capacity'!K142</f>
        <v>47.43</v>
      </c>
      <c r="R142" s="34">
        <f>+'CPT C9 &amp; Bearing Capacity'!L142</f>
        <v>0</v>
      </c>
      <c r="S142" s="35">
        <f>+'CPT C9 &amp; Bearing Capacity'!M142</f>
        <v>47.43</v>
      </c>
      <c r="T142" s="34">
        <f t="shared" si="43"/>
        <v>7.667791196038058</v>
      </c>
      <c r="U142" s="36">
        <f t="shared" si="44"/>
        <v>1330.9401412914754</v>
      </c>
      <c r="V142" s="33">
        <f t="shared" si="47"/>
        <v>499.35</v>
      </c>
      <c r="W142" s="37">
        <f t="shared" si="45"/>
        <v>0.96815412237538123</v>
      </c>
      <c r="X142" s="37">
        <f t="shared" si="46"/>
        <v>2.5804649733177416</v>
      </c>
    </row>
    <row r="143" spans="5:24" x14ac:dyDescent="0.2">
      <c r="E143" s="28"/>
      <c r="F143" s="28">
        <f>+'CPT C9 &amp; Bearing Capacity'!I143</f>
        <v>2.8099999999999996</v>
      </c>
      <c r="G143" s="29">
        <f>'CPT C9 &amp; Bearing Capacity'!H143</f>
        <v>2.0000000000000018E-2</v>
      </c>
      <c r="H143" s="29">
        <f t="shared" si="36"/>
        <v>2.3527999999999998</v>
      </c>
      <c r="I143" s="30">
        <f t="shared" si="37"/>
        <v>2.2054743157105361</v>
      </c>
      <c r="J143" s="31">
        <f t="shared" si="38"/>
        <v>0.8418014453242797</v>
      </c>
      <c r="K143" s="31">
        <f t="shared" si="39"/>
        <v>0.34105731767923109</v>
      </c>
      <c r="L143" s="31">
        <f t="shared" si="40"/>
        <v>0.17136616161024712</v>
      </c>
      <c r="M143" s="32">
        <f t="shared" si="41"/>
        <v>0.29187024234167913</v>
      </c>
      <c r="N143" s="33">
        <f t="shared" si="42"/>
        <v>63.619262742924768</v>
      </c>
      <c r="O143" s="59">
        <f>+'CPT C9 &amp; Bearing Capacity'!N143</f>
        <v>114</v>
      </c>
      <c r="P143" s="59">
        <f>+'CPT C9 &amp; Bearing Capacity'!O143</f>
        <v>138.19999999999999</v>
      </c>
      <c r="Q143" s="35">
        <f>+'CPT C9 &amp; Bearing Capacity'!K143</f>
        <v>47.769999999999996</v>
      </c>
      <c r="R143" s="34">
        <f>+'CPT C9 &amp; Bearing Capacity'!L143</f>
        <v>0</v>
      </c>
      <c r="S143" s="35">
        <f>+'CPT C9 &amp; Bearing Capacity'!M143</f>
        <v>47.769999999999996</v>
      </c>
      <c r="T143" s="34">
        <f t="shared" si="43"/>
        <v>7.3538318575295705</v>
      </c>
      <c r="U143" s="36">
        <f t="shared" si="44"/>
        <v>1235.2393335951715</v>
      </c>
      <c r="V143" s="33">
        <f t="shared" si="47"/>
        <v>452.15</v>
      </c>
      <c r="W143" s="37">
        <f t="shared" si="45"/>
        <v>1.0300718413452814</v>
      </c>
      <c r="X143" s="37">
        <f t="shared" si="46"/>
        <v>2.8140777504334764</v>
      </c>
    </row>
    <row r="144" spans="5:24" x14ac:dyDescent="0.2">
      <c r="E144" s="28"/>
      <c r="F144" s="28">
        <f>+'CPT C9 &amp; Bearing Capacity'!I144</f>
        <v>2.83</v>
      </c>
      <c r="G144" s="29">
        <f>'CPT C9 &amp; Bearing Capacity'!H144</f>
        <v>2.0000000000000018E-2</v>
      </c>
      <c r="H144" s="29">
        <f t="shared" si="36"/>
        <v>2.3728000000000002</v>
      </c>
      <c r="I144" s="30">
        <f t="shared" si="37"/>
        <v>2.2242219722534684</v>
      </c>
      <c r="J144" s="31">
        <f t="shared" si="38"/>
        <v>0.84386771216884449</v>
      </c>
      <c r="K144" s="31">
        <f t="shared" si="39"/>
        <v>0.33629477981083084</v>
      </c>
      <c r="L144" s="31">
        <f t="shared" si="40"/>
        <v>0.16894999788516826</v>
      </c>
      <c r="M144" s="32">
        <f t="shared" si="41"/>
        <v>0.28822215625003483</v>
      </c>
      <c r="N144" s="33">
        <f t="shared" si="42"/>
        <v>62.824085592588787</v>
      </c>
      <c r="O144" s="59">
        <f>+'CPT C9 &amp; Bearing Capacity'!N144</f>
        <v>114</v>
      </c>
      <c r="P144" s="59">
        <f>+'CPT C9 &amp; Bearing Capacity'!O144</f>
        <v>138.4</v>
      </c>
      <c r="Q144" s="35">
        <f>+'CPT C9 &amp; Bearing Capacity'!K144</f>
        <v>48.11</v>
      </c>
      <c r="R144" s="34">
        <f>+'CPT C9 &amp; Bearing Capacity'!L144</f>
        <v>0</v>
      </c>
      <c r="S144" s="35">
        <f>+'CPT C9 &amp; Bearing Capacity'!M144</f>
        <v>48.11</v>
      </c>
      <c r="T144" s="34">
        <f t="shared" si="43"/>
        <v>7.3408046463161263</v>
      </c>
      <c r="U144" s="36">
        <f t="shared" si="44"/>
        <v>1235.517259080026</v>
      </c>
      <c r="V144" s="33">
        <f t="shared" si="47"/>
        <v>451.45000000000005</v>
      </c>
      <c r="W144" s="37">
        <f t="shared" si="45"/>
        <v>1.0169681585730022</v>
      </c>
      <c r="X144" s="37">
        <f t="shared" si="46"/>
        <v>2.7832134496661349</v>
      </c>
    </row>
    <row r="145" spans="5:24" x14ac:dyDescent="0.2">
      <c r="E145" s="28"/>
      <c r="F145" s="28">
        <f>+'CPT C9 &amp; Bearing Capacity'!I145</f>
        <v>2.8499999999999996</v>
      </c>
      <c r="G145" s="29">
        <f>'CPT C9 &amp; Bearing Capacity'!H145</f>
        <v>2.0000000000000018E-2</v>
      </c>
      <c r="H145" s="29">
        <f t="shared" si="36"/>
        <v>2.3927999999999998</v>
      </c>
      <c r="I145" s="30">
        <f t="shared" si="37"/>
        <v>2.2429696287964003</v>
      </c>
      <c r="J145" s="31">
        <f t="shared" si="38"/>
        <v>0.84589710480182956</v>
      </c>
      <c r="K145" s="31">
        <f t="shared" si="39"/>
        <v>0.33162476079739728</v>
      </c>
      <c r="L145" s="31">
        <f t="shared" si="40"/>
        <v>0.16658173813514707</v>
      </c>
      <c r="M145" s="32">
        <f t="shared" si="41"/>
        <v>0.28463407734505358</v>
      </c>
      <c r="N145" s="33">
        <f t="shared" si="42"/>
        <v>62.041988271646005</v>
      </c>
      <c r="O145" s="59">
        <f>+'CPT C9 &amp; Bearing Capacity'!N145</f>
        <v>104.50000000000001</v>
      </c>
      <c r="P145" s="59">
        <f>+'CPT C9 &amp; Bearing Capacity'!O145</f>
        <v>129.30000000000001</v>
      </c>
      <c r="Q145" s="35">
        <f>+'CPT C9 &amp; Bearing Capacity'!K145</f>
        <v>48.449999999999996</v>
      </c>
      <c r="R145" s="34">
        <f>+'CPT C9 &amp; Bearing Capacity'!L145</f>
        <v>0</v>
      </c>
      <c r="S145" s="35">
        <f>+'CPT C9 &amp; Bearing Capacity'!M145</f>
        <v>48.449999999999996</v>
      </c>
      <c r="T145" s="34">
        <f t="shared" si="43"/>
        <v>7.0159224542343592</v>
      </c>
      <c r="U145" s="36">
        <f t="shared" si="44"/>
        <v>1138.9295788273519</v>
      </c>
      <c r="V145" s="33">
        <f t="shared" si="47"/>
        <v>404.25000000000011</v>
      </c>
      <c r="W145" s="37">
        <f t="shared" si="45"/>
        <v>1.0894789181878097</v>
      </c>
      <c r="X145" s="37">
        <f t="shared" si="46"/>
        <v>3.0694861235199031</v>
      </c>
    </row>
    <row r="146" spans="5:24" x14ac:dyDescent="0.2">
      <c r="E146" s="28"/>
      <c r="F146" s="28">
        <f>+'CPT C9 &amp; Bearing Capacity'!I146</f>
        <v>2.87</v>
      </c>
      <c r="G146" s="29">
        <f>'CPT C9 &amp; Bearing Capacity'!H146</f>
        <v>2.0000000000000018E-2</v>
      </c>
      <c r="H146" s="29">
        <f t="shared" si="36"/>
        <v>2.4128000000000003</v>
      </c>
      <c r="I146" s="30">
        <f t="shared" si="37"/>
        <v>2.261717285339333</v>
      </c>
      <c r="J146" s="31">
        <f t="shared" si="38"/>
        <v>0.84789040987476494</v>
      </c>
      <c r="K146" s="31">
        <f t="shared" si="39"/>
        <v>0.32704506995542509</v>
      </c>
      <c r="L146" s="31">
        <f t="shared" si="40"/>
        <v>0.16426020118386622</v>
      </c>
      <c r="M146" s="32">
        <f t="shared" si="41"/>
        <v>0.28110492242928981</v>
      </c>
      <c r="N146" s="33">
        <f t="shared" si="42"/>
        <v>61.272734674413499</v>
      </c>
      <c r="O146" s="59">
        <f>+'CPT C9 &amp; Bearing Capacity'!N146</f>
        <v>95</v>
      </c>
      <c r="P146" s="59">
        <f>+'CPT C9 &amp; Bearing Capacity'!O146</f>
        <v>120.4</v>
      </c>
      <c r="Q146" s="35">
        <f>+'CPT C9 &amp; Bearing Capacity'!K146</f>
        <v>48.79</v>
      </c>
      <c r="R146" s="34">
        <f>+'CPT C9 &amp; Bearing Capacity'!L146</f>
        <v>0</v>
      </c>
      <c r="S146" s="35">
        <f>+'CPT C9 &amp; Bearing Capacity'!M146</f>
        <v>48.79</v>
      </c>
      <c r="T146" s="34">
        <f t="shared" si="43"/>
        <v>6.677734968856976</v>
      </c>
      <c r="U146" s="36">
        <f t="shared" si="44"/>
        <v>1041.4552006390982</v>
      </c>
      <c r="V146" s="33">
        <f t="shared" si="47"/>
        <v>358.05000000000007</v>
      </c>
      <c r="W146" s="37">
        <f t="shared" si="45"/>
        <v>1.1766753795422598</v>
      </c>
      <c r="X146" s="37">
        <f t="shared" si="46"/>
        <v>3.4225797891028371</v>
      </c>
    </row>
    <row r="147" spans="5:24" x14ac:dyDescent="0.2">
      <c r="E147" s="28"/>
      <c r="F147" s="28">
        <f>+'CPT C9 &amp; Bearing Capacity'!I147</f>
        <v>2.8899999999999997</v>
      </c>
      <c r="G147" s="29">
        <f>'CPT C9 &amp; Bearing Capacity'!H147</f>
        <v>2.0000000000000018E-2</v>
      </c>
      <c r="H147" s="29">
        <f t="shared" si="36"/>
        <v>2.4327999999999999</v>
      </c>
      <c r="I147" s="30">
        <f t="shared" si="37"/>
        <v>2.2804649418822645</v>
      </c>
      <c r="J147" s="31">
        <f t="shared" si="38"/>
        <v>0.84984839591980943</v>
      </c>
      <c r="K147" s="31">
        <f t="shared" si="39"/>
        <v>0.32255357401217905</v>
      </c>
      <c r="L147" s="31">
        <f t="shared" si="40"/>
        <v>0.16198423943955756</v>
      </c>
      <c r="M147" s="32">
        <f t="shared" si="41"/>
        <v>0.27763362408788789</v>
      </c>
      <c r="N147" s="33">
        <f t="shared" si="42"/>
        <v>60.516092135356025</v>
      </c>
      <c r="O147" s="59">
        <f>+'CPT C9 &amp; Bearing Capacity'!N147</f>
        <v>95</v>
      </c>
      <c r="P147" s="59">
        <f>+'CPT C9 &amp; Bearing Capacity'!O147</f>
        <v>121.19999999999999</v>
      </c>
      <c r="Q147" s="35">
        <f>+'CPT C9 &amp; Bearing Capacity'!K147</f>
        <v>49.129999999999995</v>
      </c>
      <c r="R147" s="34">
        <f>+'CPT C9 &amp; Bearing Capacity'!L147</f>
        <v>0</v>
      </c>
      <c r="S147" s="35">
        <f>+'CPT C9 &amp; Bearing Capacity'!M147</f>
        <v>49.129999999999995</v>
      </c>
      <c r="T147" s="34">
        <f t="shared" si="43"/>
        <v>6.6661516902684941</v>
      </c>
      <c r="U147" s="36">
        <f t="shared" si="44"/>
        <v>1041.6635501497551</v>
      </c>
      <c r="V147" s="33">
        <f t="shared" si="47"/>
        <v>360.34999999999997</v>
      </c>
      <c r="W147" s="37">
        <f t="shared" si="45"/>
        <v>1.1619124452738308</v>
      </c>
      <c r="X147" s="37">
        <f t="shared" si="46"/>
        <v>3.3587396772779843</v>
      </c>
    </row>
    <row r="148" spans="5:24" x14ac:dyDescent="0.2">
      <c r="E148" s="28"/>
      <c r="F148" s="28">
        <f>+'CPT C9 &amp; Bearing Capacity'!I148</f>
        <v>2.91</v>
      </c>
      <c r="G148" s="29">
        <f>'CPT C9 &amp; Bearing Capacity'!H148</f>
        <v>2.0000000000000018E-2</v>
      </c>
      <c r="H148" s="29">
        <f t="shared" si="36"/>
        <v>2.4528000000000003</v>
      </c>
      <c r="I148" s="30">
        <f t="shared" si="37"/>
        <v>2.2992125984251972</v>
      </c>
      <c r="J148" s="31">
        <f t="shared" si="38"/>
        <v>0.85177181373987165</v>
      </c>
      <c r="K148" s="31">
        <f t="shared" si="39"/>
        <v>0.31814819563480706</v>
      </c>
      <c r="L148" s="31">
        <f t="shared" si="40"/>
        <v>0.15975273786168884</v>
      </c>
      <c r="M148" s="32">
        <f t="shared" si="41"/>
        <v>0.27421913086244393</v>
      </c>
      <c r="N148" s="33">
        <f t="shared" si="42"/>
        <v>59.77183146698286</v>
      </c>
      <c r="O148" s="59">
        <f>+'CPT C9 &amp; Bearing Capacity'!N148</f>
        <v>95</v>
      </c>
      <c r="P148" s="59">
        <f>+'CPT C9 &amp; Bearing Capacity'!O148</f>
        <v>122.6</v>
      </c>
      <c r="Q148" s="35">
        <f>+'CPT C9 &amp; Bearing Capacity'!K148</f>
        <v>49.47</v>
      </c>
      <c r="R148" s="34">
        <f>+'CPT C9 &amp; Bearing Capacity'!L148</f>
        <v>0</v>
      </c>
      <c r="S148" s="35">
        <f>+'CPT C9 &amp; Bearing Capacity'!M148</f>
        <v>49.47</v>
      </c>
      <c r="T148" s="34">
        <f t="shared" si="43"/>
        <v>6.6546681821904823</v>
      </c>
      <c r="U148" s="36">
        <f t="shared" si="44"/>
        <v>1041.8701462235458</v>
      </c>
      <c r="V148" s="33">
        <f t="shared" si="47"/>
        <v>365.65</v>
      </c>
      <c r="W148" s="37">
        <f t="shared" si="45"/>
        <v>1.1473950315907822</v>
      </c>
      <c r="X148" s="37">
        <f t="shared" si="46"/>
        <v>3.2693467232043165</v>
      </c>
    </row>
    <row r="149" spans="5:24" x14ac:dyDescent="0.2">
      <c r="E149" s="28"/>
      <c r="F149" s="28">
        <f>+'CPT C9 &amp; Bearing Capacity'!I149</f>
        <v>2.9299999999999997</v>
      </c>
      <c r="G149" s="29">
        <f>'CPT C9 &amp; Bearing Capacity'!H149</f>
        <v>2.0000000000000018E-2</v>
      </c>
      <c r="H149" s="29">
        <f t="shared" si="36"/>
        <v>2.4727999999999999</v>
      </c>
      <c r="I149" s="30">
        <f t="shared" si="37"/>
        <v>2.3179602549681291</v>
      </c>
      <c r="J149" s="31">
        <f t="shared" si="38"/>
        <v>0.85366139679432451</v>
      </c>
      <c r="K149" s="31">
        <f t="shared" si="39"/>
        <v>0.31382691198434026</v>
      </c>
      <c r="L149" s="31">
        <f t="shared" si="40"/>
        <v>0.15756461295938268</v>
      </c>
      <c r="M149" s="32">
        <f t="shared" si="41"/>
        <v>0.2708604073856728</v>
      </c>
      <c r="N149" s="33">
        <f t="shared" si="42"/>
        <v>59.039726989201299</v>
      </c>
      <c r="O149" s="59">
        <f>+'CPT C9 &amp; Bearing Capacity'!N149</f>
        <v>104.50000000000001</v>
      </c>
      <c r="P149" s="59">
        <f>+'CPT C9 &amp; Bearing Capacity'!O149</f>
        <v>133.10000000000002</v>
      </c>
      <c r="Q149" s="35">
        <f>+'CPT C9 &amp; Bearing Capacity'!K149</f>
        <v>49.809999999999995</v>
      </c>
      <c r="R149" s="34">
        <f>+'CPT C9 &amp; Bearing Capacity'!L149</f>
        <v>0</v>
      </c>
      <c r="S149" s="35">
        <f>+'CPT C9 &amp; Bearing Capacity'!M149</f>
        <v>49.809999999999995</v>
      </c>
      <c r="T149" s="34">
        <f t="shared" si="43"/>
        <v>6.9675338951899688</v>
      </c>
      <c r="U149" s="36">
        <f t="shared" si="44"/>
        <v>1139.8817126291772</v>
      </c>
      <c r="V149" s="33">
        <f t="shared" si="47"/>
        <v>416.4500000000001</v>
      </c>
      <c r="W149" s="37">
        <f t="shared" si="45"/>
        <v>1.0358921690747043</v>
      </c>
      <c r="X149" s="37">
        <f t="shared" si="46"/>
        <v>2.8353812937544163</v>
      </c>
    </row>
    <row r="150" spans="5:24" x14ac:dyDescent="0.2">
      <c r="E150" s="28"/>
      <c r="F150" s="28">
        <f>+'CPT C9 &amp; Bearing Capacity'!I150</f>
        <v>2.95</v>
      </c>
      <c r="G150" s="29">
        <f>'CPT C9 &amp; Bearing Capacity'!H150</f>
        <v>2.0000000000000018E-2</v>
      </c>
      <c r="H150" s="29">
        <f t="shared" si="36"/>
        <v>2.4928000000000003</v>
      </c>
      <c r="I150" s="30">
        <f t="shared" si="37"/>
        <v>2.3367079115110614</v>
      </c>
      <c r="J150" s="31">
        <f t="shared" si="38"/>
        <v>0.85551786158000054</v>
      </c>
      <c r="K150" s="31">
        <f t="shared" si="39"/>
        <v>0.30958775329557991</v>
      </c>
      <c r="L150" s="31">
        <f t="shared" si="40"/>
        <v>0.15541881182076023</v>
      </c>
      <c r="M150" s="32">
        <f t="shared" si="41"/>
        <v>0.26755643448001792</v>
      </c>
      <c r="N150" s="33">
        <f t="shared" si="42"/>
        <v>58.319556550810752</v>
      </c>
      <c r="O150" s="59">
        <f>+'CPT C9 &amp; Bearing Capacity'!N150</f>
        <v>114</v>
      </c>
      <c r="P150" s="59">
        <f>+'CPT C9 &amp; Bearing Capacity'!O150</f>
        <v>143</v>
      </c>
      <c r="Q150" s="35">
        <f>+'CPT C9 &amp; Bearing Capacity'!K150</f>
        <v>50.150000000000006</v>
      </c>
      <c r="R150" s="34">
        <f>+'CPT C9 &amp; Bearing Capacity'!L150</f>
        <v>0</v>
      </c>
      <c r="S150" s="35">
        <f>+'CPT C9 &amp; Bearing Capacity'!M150</f>
        <v>50.150000000000006</v>
      </c>
      <c r="T150" s="34">
        <f t="shared" si="43"/>
        <v>7.2649858315229636</v>
      </c>
      <c r="U150" s="36">
        <f t="shared" si="44"/>
        <v>1237.1360364012294</v>
      </c>
      <c r="V150" s="33">
        <f t="shared" si="47"/>
        <v>464.25</v>
      </c>
      <c r="W150" s="37">
        <f t="shared" si="45"/>
        <v>0.94281558106511321</v>
      </c>
      <c r="X150" s="37">
        <f t="shared" si="46"/>
        <v>2.5124203145206589</v>
      </c>
    </row>
    <row r="151" spans="5:24" x14ac:dyDescent="0.2">
      <c r="E151" s="28"/>
      <c r="F151" s="28">
        <f>+'CPT C9 &amp; Bearing Capacity'!I151</f>
        <v>2.9699999999999998</v>
      </c>
      <c r="G151" s="29">
        <f>'CPT C9 &amp; Bearing Capacity'!H151</f>
        <v>2.0000000000000018E-2</v>
      </c>
      <c r="H151" s="29">
        <f t="shared" si="36"/>
        <v>2.5127999999999999</v>
      </c>
      <c r="I151" s="30">
        <f t="shared" si="37"/>
        <v>2.3554555680539933</v>
      </c>
      <c r="J151" s="31">
        <f t="shared" si="38"/>
        <v>0.85734190800719601</v>
      </c>
      <c r="K151" s="31">
        <f t="shared" si="39"/>
        <v>0.30542880148370377</v>
      </c>
      <c r="L151" s="31">
        <f t="shared" si="40"/>
        <v>0.15331431117240665</v>
      </c>
      <c r="M151" s="32">
        <f t="shared" si="41"/>
        <v>0.26430620922314296</v>
      </c>
      <c r="N151" s="33">
        <f t="shared" si="42"/>
        <v>57.611101543778027</v>
      </c>
      <c r="O151" s="59">
        <f>+'CPT C9 &amp; Bearing Capacity'!N151</f>
        <v>114</v>
      </c>
      <c r="P151" s="59">
        <f>+'CPT C9 &amp; Bearing Capacity'!O151</f>
        <v>143.39999999999998</v>
      </c>
      <c r="Q151" s="35">
        <f>+'CPT C9 &amp; Bearing Capacity'!K151</f>
        <v>50.489999999999995</v>
      </c>
      <c r="R151" s="34">
        <f>+'CPT C9 &amp; Bearing Capacity'!L151</f>
        <v>0</v>
      </c>
      <c r="S151" s="35">
        <f>+'CPT C9 &amp; Bearing Capacity'!M151</f>
        <v>50.489999999999995</v>
      </c>
      <c r="T151" s="34">
        <f t="shared" si="43"/>
        <v>7.2527242083637189</v>
      </c>
      <c r="U151" s="36">
        <f t="shared" si="44"/>
        <v>1237.3980285979185</v>
      </c>
      <c r="V151" s="33">
        <f t="shared" si="47"/>
        <v>464.5499999999999</v>
      </c>
      <c r="W151" s="37">
        <f t="shared" si="45"/>
        <v>0.93116523886912217</v>
      </c>
      <c r="X151" s="37">
        <f t="shared" si="46"/>
        <v>2.4802971281359634</v>
      </c>
    </row>
    <row r="152" spans="5:24" x14ac:dyDescent="0.2">
      <c r="E152" s="28"/>
      <c r="F152" s="28">
        <f>+'CPT C9 &amp; Bearing Capacity'!I152</f>
        <v>2.99</v>
      </c>
      <c r="G152" s="29">
        <f>'CPT C9 &amp; Bearing Capacity'!H152</f>
        <v>2.0000000000000018E-2</v>
      </c>
      <c r="H152" s="29">
        <f t="shared" si="36"/>
        <v>2.5328000000000004</v>
      </c>
      <c r="I152" s="30">
        <f t="shared" si="37"/>
        <v>2.374203224596926</v>
      </c>
      <c r="J152" s="31">
        <f t="shared" si="38"/>
        <v>0.85913421977044679</v>
      </c>
      <c r="K152" s="31">
        <f t="shared" si="39"/>
        <v>0.3013481887782461</v>
      </c>
      <c r="L152" s="31">
        <f t="shared" si="40"/>
        <v>0.15125011646815389</v>
      </c>
      <c r="M152" s="32">
        <f t="shared" si="41"/>
        <v>0.26110874498304326</v>
      </c>
      <c r="N152" s="33">
        <f t="shared" si="42"/>
        <v>56.914146910890601</v>
      </c>
      <c r="O152" s="59">
        <f>+'CPT C9 &amp; Bearing Capacity'!N152</f>
        <v>114</v>
      </c>
      <c r="P152" s="59">
        <f>+'CPT C9 &amp; Bearing Capacity'!O152</f>
        <v>143.6</v>
      </c>
      <c r="Q152" s="35">
        <f>+'CPT C9 &amp; Bearing Capacity'!K152</f>
        <v>50.830000000000005</v>
      </c>
      <c r="R152" s="34">
        <f>+'CPT C9 &amp; Bearing Capacity'!L152</f>
        <v>0</v>
      </c>
      <c r="S152" s="35">
        <f>+'CPT C9 &amp; Bearing Capacity'!M152</f>
        <v>50.830000000000005</v>
      </c>
      <c r="T152" s="34">
        <f t="shared" si="43"/>
        <v>7.2405653655986431</v>
      </c>
      <c r="U152" s="36">
        <f t="shared" si="44"/>
        <v>1237.6578794891168</v>
      </c>
      <c r="V152" s="33">
        <f t="shared" si="47"/>
        <v>463.84999999999991</v>
      </c>
      <c r="W152" s="37">
        <f t="shared" si="45"/>
        <v>0.91970726085279397</v>
      </c>
      <c r="X152" s="37">
        <f t="shared" si="46"/>
        <v>2.4539893030458408</v>
      </c>
    </row>
    <row r="153" spans="5:24" x14ac:dyDescent="0.2">
      <c r="E153" s="28"/>
      <c r="F153" s="28">
        <f>+'CPT C9 &amp; Bearing Capacity'!I153</f>
        <v>3.01</v>
      </c>
      <c r="G153" s="29">
        <f>'CPT C9 &amp; Bearing Capacity'!H153</f>
        <v>2.0000000000000018E-2</v>
      </c>
      <c r="H153" s="29">
        <f t="shared" si="36"/>
        <v>2.5528</v>
      </c>
      <c r="I153" s="30">
        <f t="shared" si="37"/>
        <v>2.3929508811398574</v>
      </c>
      <c r="J153" s="31">
        <f t="shared" si="38"/>
        <v>0.86089546471386513</v>
      </c>
      <c r="K153" s="31">
        <f t="shared" si="39"/>
        <v>0.297344096384968</v>
      </c>
      <c r="L153" s="31">
        <f t="shared" si="40"/>
        <v>0.14922526100638714</v>
      </c>
      <c r="M153" s="32">
        <f t="shared" si="41"/>
        <v>0.25796307142533675</v>
      </c>
      <c r="N153" s="33">
        <f t="shared" si="42"/>
        <v>56.228481147345839</v>
      </c>
      <c r="O153" s="59">
        <f>+'CPT C9 &amp; Bearing Capacity'!N153</f>
        <v>123.5</v>
      </c>
      <c r="P153" s="59">
        <f>+'CPT C9 &amp; Bearing Capacity'!O153</f>
        <v>153.30000000000001</v>
      </c>
      <c r="Q153" s="35">
        <f>+'CPT C9 &amp; Bearing Capacity'!K153</f>
        <v>51.169999999999995</v>
      </c>
      <c r="R153" s="34">
        <f>+'CPT C9 &amp; Bearing Capacity'!L153</f>
        <v>0</v>
      </c>
      <c r="S153" s="35">
        <f>+'CPT C9 &amp; Bearing Capacity'!M153</f>
        <v>51.169999999999995</v>
      </c>
      <c r="T153" s="34">
        <f t="shared" si="43"/>
        <v>7.5236694183400541</v>
      </c>
      <c r="U153" s="36">
        <f t="shared" si="44"/>
        <v>1334.2568371986511</v>
      </c>
      <c r="V153" s="33">
        <f t="shared" si="47"/>
        <v>510.65000000000009</v>
      </c>
      <c r="W153" s="37">
        <f t="shared" si="45"/>
        <v>0.84284344032893721</v>
      </c>
      <c r="X153" s="37">
        <f t="shared" si="46"/>
        <v>2.2022317104610156</v>
      </c>
    </row>
    <row r="154" spans="5:24" x14ac:dyDescent="0.2">
      <c r="E154" s="28"/>
      <c r="F154" s="28">
        <f>+'CPT C9 &amp; Bearing Capacity'!I154</f>
        <v>3.0300000000000002</v>
      </c>
      <c r="G154" s="29">
        <f>'CPT C9 &amp; Bearing Capacity'!H154</f>
        <v>2.0000000000000018E-2</v>
      </c>
      <c r="H154" s="29">
        <f t="shared" si="36"/>
        <v>2.5728000000000004</v>
      </c>
      <c r="I154" s="30">
        <f t="shared" si="37"/>
        <v>2.4116985376827902</v>
      </c>
      <c r="J154" s="31">
        <f t="shared" si="38"/>
        <v>0.8626262951908652</v>
      </c>
      <c r="K154" s="31">
        <f t="shared" si="39"/>
        <v>0.29341475317599192</v>
      </c>
      <c r="L154" s="31">
        <f t="shared" si="40"/>
        <v>0.14723880507508144</v>
      </c>
      <c r="M154" s="32">
        <f t="shared" si="41"/>
        <v>0.25486823449511659</v>
      </c>
      <c r="N154" s="33">
        <f t="shared" si="42"/>
        <v>55.553896296795394</v>
      </c>
      <c r="O154" s="59">
        <f>+'CPT C9 &amp; Bearing Capacity'!N154</f>
        <v>123.5</v>
      </c>
      <c r="P154" s="59">
        <f>+'CPT C9 &amp; Bearing Capacity'!O154</f>
        <v>153.30000000000001</v>
      </c>
      <c r="Q154" s="35">
        <f>+'CPT C9 &amp; Bearing Capacity'!K154</f>
        <v>51.510000000000005</v>
      </c>
      <c r="R154" s="34">
        <f>+'CPT C9 &amp; Bearing Capacity'!L154</f>
        <v>0</v>
      </c>
      <c r="S154" s="35">
        <f>+'CPT C9 &amp; Bearing Capacity'!M154</f>
        <v>51.510000000000005</v>
      </c>
      <c r="T154" s="34">
        <f t="shared" si="43"/>
        <v>7.5112232724737726</v>
      </c>
      <c r="U154" s="36">
        <f t="shared" si="44"/>
        <v>1334.5436496157131</v>
      </c>
      <c r="V154" s="33">
        <f t="shared" si="47"/>
        <v>508.95000000000005</v>
      </c>
      <c r="W154" s="37">
        <f t="shared" si="45"/>
        <v>0.83255270538048565</v>
      </c>
      <c r="X154" s="37">
        <f t="shared" si="46"/>
        <v>2.183078742383159</v>
      </c>
    </row>
    <row r="155" spans="5:24" x14ac:dyDescent="0.2">
      <c r="E155" s="28"/>
      <c r="F155" s="28">
        <f>+'CPT C9 &amp; Bearing Capacity'!I155</f>
        <v>3.05</v>
      </c>
      <c r="G155" s="29">
        <f>'CPT C9 &amp; Bearing Capacity'!H155</f>
        <v>2.0000000000000018E-2</v>
      </c>
      <c r="H155" s="29">
        <f t="shared" si="36"/>
        <v>2.5928</v>
      </c>
      <c r="I155" s="30">
        <f t="shared" si="37"/>
        <v>2.4304461942257221</v>
      </c>
      <c r="J155" s="31">
        <f t="shared" si="38"/>
        <v>0.86432734841811953</v>
      </c>
      <c r="K155" s="31">
        <f t="shared" si="39"/>
        <v>0.28955843440846479</v>
      </c>
      <c r="L155" s="31">
        <f t="shared" si="40"/>
        <v>0.14528983512379168</v>
      </c>
      <c r="M155" s="32">
        <f t="shared" si="41"/>
        <v>0.2518232963755917</v>
      </c>
      <c r="N155" s="33">
        <f t="shared" si="42"/>
        <v>54.890187942330037</v>
      </c>
      <c r="O155" s="59">
        <f>+'CPT C9 &amp; Bearing Capacity'!N155</f>
        <v>114</v>
      </c>
      <c r="P155" s="59">
        <f>+'CPT C9 &amp; Bearing Capacity'!O155</f>
        <v>143.6</v>
      </c>
      <c r="Q155" s="35">
        <f>+'CPT C9 &amp; Bearing Capacity'!K155</f>
        <v>51.849999999999994</v>
      </c>
      <c r="R155" s="34">
        <f>+'CPT C9 &amp; Bearing Capacity'!L155</f>
        <v>0</v>
      </c>
      <c r="S155" s="35">
        <f>+'CPT C9 &amp; Bearing Capacity'!M155</f>
        <v>51.849999999999994</v>
      </c>
      <c r="T155" s="34">
        <f t="shared" si="43"/>
        <v>7.2046902800209853</v>
      </c>
      <c r="U155" s="36">
        <f t="shared" si="44"/>
        <v>1238.4248965911297</v>
      </c>
      <c r="V155" s="33">
        <f t="shared" si="47"/>
        <v>458.75</v>
      </c>
      <c r="W155" s="37">
        <f t="shared" si="45"/>
        <v>0.88645162243459441</v>
      </c>
      <c r="X155" s="37">
        <f t="shared" si="46"/>
        <v>2.3930327168318293</v>
      </c>
    </row>
    <row r="156" spans="5:24" x14ac:dyDescent="0.2">
      <c r="E156" s="28"/>
      <c r="F156" s="28">
        <f>+'CPT C9 &amp; Bearing Capacity'!I156</f>
        <v>3.0700000000000003</v>
      </c>
      <c r="G156" s="29">
        <f>'CPT C9 &amp; Bearing Capacity'!H156</f>
        <v>2.0000000000000018E-2</v>
      </c>
      <c r="H156" s="29">
        <f t="shared" si="36"/>
        <v>2.6128000000000005</v>
      </c>
      <c r="I156" s="30">
        <f t="shared" si="37"/>
        <v>2.4491938507686544</v>
      </c>
      <c r="J156" s="31">
        <f t="shared" si="38"/>
        <v>0.86599924682362728</v>
      </c>
      <c r="K156" s="31">
        <f t="shared" si="39"/>
        <v>0.2857734604718975</v>
      </c>
      <c r="L156" s="31">
        <f t="shared" si="40"/>
        <v>0.14337746296182063</v>
      </c>
      <c r="M156" s="32">
        <f t="shared" si="41"/>
        <v>0.24882733542558177</v>
      </c>
      <c r="N156" s="33">
        <f t="shared" si="42"/>
        <v>54.237155192855369</v>
      </c>
      <c r="O156" s="59">
        <f>+'CPT C9 &amp; Bearing Capacity'!N156</f>
        <v>114</v>
      </c>
      <c r="P156" s="59">
        <f>+'CPT C9 &amp; Bearing Capacity'!O156</f>
        <v>143.6</v>
      </c>
      <c r="Q156" s="35">
        <f>+'CPT C9 &amp; Bearing Capacity'!K156</f>
        <v>52.190000000000005</v>
      </c>
      <c r="R156" s="34">
        <f>+'CPT C9 &amp; Bearing Capacity'!L156</f>
        <v>0</v>
      </c>
      <c r="S156" s="35">
        <f>+'CPT C9 &amp; Bearing Capacity'!M156</f>
        <v>52.190000000000005</v>
      </c>
      <c r="T156" s="34">
        <f t="shared" si="43"/>
        <v>7.1929274811550039</v>
      </c>
      <c r="U156" s="36">
        <f t="shared" si="44"/>
        <v>1238.6764912450146</v>
      </c>
      <c r="V156" s="33">
        <f t="shared" si="47"/>
        <v>457.04999999999995</v>
      </c>
      <c r="W156" s="37">
        <f t="shared" si="45"/>
        <v>0.87572752976591561</v>
      </c>
      <c r="X156" s="37">
        <f t="shared" si="46"/>
        <v>2.373357627955603</v>
      </c>
    </row>
    <row r="157" spans="5:24" x14ac:dyDescent="0.2">
      <c r="E157" s="28"/>
      <c r="F157" s="28">
        <f>+'CPT C9 &amp; Bearing Capacity'!I157</f>
        <v>3.09</v>
      </c>
      <c r="G157" s="29">
        <f>'CPT C9 &amp; Bearing Capacity'!H157</f>
        <v>2.0000000000000018E-2</v>
      </c>
      <c r="H157" s="29">
        <f t="shared" si="36"/>
        <v>2.6328</v>
      </c>
      <c r="I157" s="30">
        <f t="shared" si="37"/>
        <v>2.4679415073115862</v>
      </c>
      <c r="J157" s="31">
        <f t="shared" si="38"/>
        <v>0.86764259838878566</v>
      </c>
      <c r="K157" s="31">
        <f t="shared" si="39"/>
        <v>0.28205819566424217</v>
      </c>
      <c r="L157" s="31">
        <f t="shared" si="40"/>
        <v>0.14150082498180955</v>
      </c>
      <c r="M157" s="32">
        <f t="shared" si="41"/>
        <v>0.24587944609779819</v>
      </c>
      <c r="N157" s="33">
        <f t="shared" si="42"/>
        <v>53.594600665279451</v>
      </c>
      <c r="O157" s="59">
        <f>+'CPT C9 &amp; Bearing Capacity'!N157</f>
        <v>114</v>
      </c>
      <c r="P157" s="59">
        <f>+'CPT C9 &amp; Bearing Capacity'!O157</f>
        <v>143.80000000000001</v>
      </c>
      <c r="Q157" s="35">
        <f>+'CPT C9 &amp; Bearing Capacity'!K157</f>
        <v>52.53</v>
      </c>
      <c r="R157" s="34">
        <f>+'CPT C9 &amp; Bearing Capacity'!L157</f>
        <v>0</v>
      </c>
      <c r="S157" s="35">
        <f>+'CPT C9 &amp; Bearing Capacity'!M157</f>
        <v>52.53</v>
      </c>
      <c r="T157" s="34">
        <f t="shared" si="43"/>
        <v>7.1812600826846911</v>
      </c>
      <c r="U157" s="36">
        <f t="shared" si="44"/>
        <v>1238.9260958716711</v>
      </c>
      <c r="V157" s="33">
        <f t="shared" si="47"/>
        <v>456.35</v>
      </c>
      <c r="W157" s="37">
        <f t="shared" si="45"/>
        <v>0.86517833216794027</v>
      </c>
      <c r="X157" s="37">
        <f t="shared" si="46"/>
        <v>2.3488375442217375</v>
      </c>
    </row>
    <row r="158" spans="5:24" x14ac:dyDescent="0.2">
      <c r="E158" s="28"/>
      <c r="F158" s="28">
        <f>+'CPT C9 &amp; Bearing Capacity'!I158</f>
        <v>3.1100000000000003</v>
      </c>
      <c r="G158" s="29">
        <f>'CPT C9 &amp; Bearing Capacity'!H158</f>
        <v>2.0000000000000018E-2</v>
      </c>
      <c r="H158" s="29">
        <f t="shared" si="36"/>
        <v>2.6528000000000005</v>
      </c>
      <c r="I158" s="30">
        <f t="shared" si="37"/>
        <v>2.4866891638545185</v>
      </c>
      <c r="J158" s="31">
        <f t="shared" si="38"/>
        <v>0.86925799698438666</v>
      </c>
      <c r="K158" s="31">
        <f t="shared" si="39"/>
        <v>0.27841104699667851</v>
      </c>
      <c r="L158" s="31">
        <f t="shared" si="40"/>
        <v>0.13965908140800129</v>
      </c>
      <c r="M158" s="32">
        <f t="shared" si="41"/>
        <v>0.24297873883970178</v>
      </c>
      <c r="N158" s="33">
        <f t="shared" si="42"/>
        <v>52.962330462902628</v>
      </c>
      <c r="O158" s="59">
        <f>+'CPT C9 &amp; Bearing Capacity'!N158</f>
        <v>114</v>
      </c>
      <c r="P158" s="59">
        <f>+'CPT C9 &amp; Bearing Capacity'!O158</f>
        <v>144.19999999999999</v>
      </c>
      <c r="Q158" s="35">
        <f>+'CPT C9 &amp; Bearing Capacity'!K158</f>
        <v>52.870000000000005</v>
      </c>
      <c r="R158" s="34">
        <f>+'CPT C9 &amp; Bearing Capacity'!L158</f>
        <v>0</v>
      </c>
      <c r="S158" s="35">
        <f>+'CPT C9 &amp; Bearing Capacity'!M158</f>
        <v>52.870000000000005</v>
      </c>
      <c r="T158" s="34">
        <f t="shared" si="43"/>
        <v>7.169686700869736</v>
      </c>
      <c r="U158" s="36">
        <f t="shared" si="44"/>
        <v>1239.1737388592855</v>
      </c>
      <c r="V158" s="33">
        <f t="shared" si="47"/>
        <v>456.64999999999992</v>
      </c>
      <c r="W158" s="37">
        <f t="shared" si="45"/>
        <v>0.85480072409631358</v>
      </c>
      <c r="X158" s="37">
        <f t="shared" si="46"/>
        <v>2.3196027794986391</v>
      </c>
    </row>
    <row r="159" spans="5:24" x14ac:dyDescent="0.2">
      <c r="E159" s="28"/>
      <c r="F159" s="28">
        <f>+'CPT C9 &amp; Bearing Capacity'!I159</f>
        <v>3.13</v>
      </c>
      <c r="G159" s="29">
        <f>'CPT C9 &amp; Bearing Capacity'!H159</f>
        <v>2.0000000000000018E-2</v>
      </c>
      <c r="H159" s="29">
        <f t="shared" si="36"/>
        <v>2.6728000000000001</v>
      </c>
      <c r="I159" s="30">
        <f t="shared" si="37"/>
        <v>2.5054368203974504</v>
      </c>
      <c r="J159" s="31">
        <f t="shared" si="38"/>
        <v>0.87084602270047151</v>
      </c>
      <c r="K159" s="31">
        <f t="shared" si="39"/>
        <v>0.27483046302700781</v>
      </c>
      <c r="L159" s="31">
        <f t="shared" si="40"/>
        <v>0.13785141556844399</v>
      </c>
      <c r="M159" s="32">
        <f t="shared" si="41"/>
        <v>0.24012433997860569</v>
      </c>
      <c r="N159" s="33">
        <f t="shared" si="42"/>
        <v>52.340154150373337</v>
      </c>
      <c r="O159" s="59">
        <f>+'CPT C9 &amp; Bearing Capacity'!N159</f>
        <v>123.5</v>
      </c>
      <c r="P159" s="59">
        <f>+'CPT C9 &amp; Bearing Capacity'!O159</f>
        <v>153.9</v>
      </c>
      <c r="Q159" s="35">
        <f>+'CPT C9 &amp; Bearing Capacity'!K159</f>
        <v>53.21</v>
      </c>
      <c r="R159" s="34">
        <f>+'CPT C9 &amp; Bearing Capacity'!L159</f>
        <v>0</v>
      </c>
      <c r="S159" s="35">
        <f>+'CPT C9 &amp; Bearing Capacity'!M159</f>
        <v>53.21</v>
      </c>
      <c r="T159" s="34">
        <f t="shared" si="43"/>
        <v>7.4504970036772091</v>
      </c>
      <c r="U159" s="36">
        <f t="shared" si="44"/>
        <v>1335.9439270048806</v>
      </c>
      <c r="V159" s="33">
        <f t="shared" si="47"/>
        <v>503.45</v>
      </c>
      <c r="W159" s="37">
        <f t="shared" si="45"/>
        <v>0.78356812875698134</v>
      </c>
      <c r="X159" s="37">
        <f t="shared" si="46"/>
        <v>2.0792592770036107</v>
      </c>
    </row>
    <row r="160" spans="5:24" x14ac:dyDescent="0.2">
      <c r="E160" s="28"/>
      <c r="F160" s="28">
        <f>+'CPT C9 &amp; Bearing Capacity'!I160</f>
        <v>3.1500000000000004</v>
      </c>
      <c r="G160" s="29">
        <f>'CPT C9 &amp; Bearing Capacity'!H160</f>
        <v>2.0000000000000018E-2</v>
      </c>
      <c r="H160" s="29">
        <f t="shared" si="36"/>
        <v>2.6928000000000005</v>
      </c>
      <c r="I160" s="30">
        <f t="shared" si="37"/>
        <v>2.5241844769403832</v>
      </c>
      <c r="J160" s="31">
        <f t="shared" si="38"/>
        <v>0.87240724217000321</v>
      </c>
      <c r="K160" s="31">
        <f t="shared" si="39"/>
        <v>0.27131493272148616</v>
      </c>
      <c r="L160" s="31">
        <f t="shared" si="40"/>
        <v>0.136077033190414</v>
      </c>
      <c r="M160" s="32">
        <f t="shared" si="41"/>
        <v>0.2373153915925727</v>
      </c>
      <c r="N160" s="33">
        <f t="shared" si="42"/>
        <v>51.727884725547398</v>
      </c>
      <c r="O160" s="59">
        <f>+'CPT C9 &amp; Bearing Capacity'!N160</f>
        <v>123.5</v>
      </c>
      <c r="P160" s="59">
        <f>+'CPT C9 &amp; Bearing Capacity'!O160</f>
        <v>154.30000000000001</v>
      </c>
      <c r="Q160" s="35">
        <f>+'CPT C9 &amp; Bearing Capacity'!K160</f>
        <v>53.550000000000004</v>
      </c>
      <c r="R160" s="34">
        <f>+'CPT C9 &amp; Bearing Capacity'!L160</f>
        <v>0</v>
      </c>
      <c r="S160" s="35">
        <f>+'CPT C9 &amp; Bearing Capacity'!M160</f>
        <v>53.550000000000004</v>
      </c>
      <c r="T160" s="34">
        <f t="shared" si="43"/>
        <v>7.4386425556272853</v>
      </c>
      <c r="U160" s="36">
        <f t="shared" si="44"/>
        <v>1336.2174481933775</v>
      </c>
      <c r="V160" s="33">
        <f t="shared" si="47"/>
        <v>503.75</v>
      </c>
      <c r="W160" s="37">
        <f t="shared" si="45"/>
        <v>0.77424351546203396</v>
      </c>
      <c r="X160" s="37">
        <f t="shared" si="46"/>
        <v>2.0537125449348861</v>
      </c>
    </row>
    <row r="161" spans="5:24" x14ac:dyDescent="0.2">
      <c r="E161" s="28"/>
      <c r="F161" s="28">
        <f>+'CPT C9 &amp; Bearing Capacity'!I161</f>
        <v>3.17</v>
      </c>
      <c r="G161" s="29">
        <f>'CPT C9 &amp; Bearing Capacity'!H161</f>
        <v>2.0000000000000018E-2</v>
      </c>
      <c r="H161" s="29">
        <f t="shared" si="36"/>
        <v>2.7128000000000001</v>
      </c>
      <c r="I161" s="30">
        <f t="shared" si="37"/>
        <v>2.5429321334833146</v>
      </c>
      <c r="J161" s="31">
        <f t="shared" si="38"/>
        <v>0.87394220888632113</v>
      </c>
      <c r="K161" s="31">
        <f t="shared" si="39"/>
        <v>0.26786298434487205</v>
      </c>
      <c r="L161" s="31">
        <f t="shared" si="40"/>
        <v>0.13433516171835516</v>
      </c>
      <c r="M161" s="32">
        <f t="shared" si="41"/>
        <v>0.23455105136854698</v>
      </c>
      <c r="N161" s="33">
        <f t="shared" si="42"/>
        <v>51.125338588564887</v>
      </c>
      <c r="O161" s="59">
        <f>+'CPT C9 &amp; Bearing Capacity'!N161</f>
        <v>114</v>
      </c>
      <c r="P161" s="59">
        <f>+'CPT C9 &amp; Bearing Capacity'!O161</f>
        <v>145.19999999999999</v>
      </c>
      <c r="Q161" s="35">
        <f>+'CPT C9 &amp; Bearing Capacity'!K161</f>
        <v>53.89</v>
      </c>
      <c r="R161" s="34">
        <f>+'CPT C9 &amp; Bearing Capacity'!L161</f>
        <v>0</v>
      </c>
      <c r="S161" s="35">
        <f>+'CPT C9 &amp; Bearing Capacity'!M161</f>
        <v>53.89</v>
      </c>
      <c r="T161" s="34">
        <f t="shared" si="43"/>
        <v>7.1355172453823057</v>
      </c>
      <c r="U161" s="36">
        <f t="shared" si="44"/>
        <v>1239.9051732109258</v>
      </c>
      <c r="V161" s="33">
        <f t="shared" si="47"/>
        <v>456.54999999999995</v>
      </c>
      <c r="W161" s="37">
        <f t="shared" si="45"/>
        <v>0.82466530010787809</v>
      </c>
      <c r="X161" s="37">
        <f t="shared" si="46"/>
        <v>2.2396380939027463</v>
      </c>
    </row>
    <row r="162" spans="5:24" x14ac:dyDescent="0.2">
      <c r="E162" s="28"/>
      <c r="F162" s="28">
        <f>+'CPT C9 &amp; Bearing Capacity'!I162</f>
        <v>3.1900000000000004</v>
      </c>
      <c r="G162" s="29">
        <f>'CPT C9 &amp; Bearing Capacity'!H162</f>
        <v>2.0000000000000018E-2</v>
      </c>
      <c r="H162" s="29">
        <f t="shared" si="36"/>
        <v>2.7328000000000006</v>
      </c>
      <c r="I162" s="30">
        <f t="shared" si="37"/>
        <v>2.5616797900262473</v>
      </c>
      <c r="J162" s="31">
        <f t="shared" si="38"/>
        <v>0.87545146351436898</v>
      </c>
      <c r="K162" s="31">
        <f t="shared" si="39"/>
        <v>0.26447318437840744</v>
      </c>
      <c r="L162" s="31">
        <f t="shared" si="40"/>
        <v>0.13262504965364169</v>
      </c>
      <c r="M162" s="32">
        <f t="shared" si="41"/>
        <v>0.23183049244905274</v>
      </c>
      <c r="N162" s="33">
        <f t="shared" si="42"/>
        <v>50.532335508434869</v>
      </c>
      <c r="O162" s="59">
        <f>+'CPT C9 &amp; Bearing Capacity'!N162</f>
        <v>123.5</v>
      </c>
      <c r="P162" s="59">
        <f>+'CPT C9 &amp; Bearing Capacity'!O162</f>
        <v>155.1</v>
      </c>
      <c r="Q162" s="35">
        <f>+'CPT C9 &amp; Bearing Capacity'!K162</f>
        <v>54.230000000000004</v>
      </c>
      <c r="R162" s="34">
        <f>+'CPT C9 &amp; Bearing Capacity'!L162</f>
        <v>0</v>
      </c>
      <c r="S162" s="35">
        <f>+'CPT C9 &amp; Bearing Capacity'!M162</f>
        <v>54.230000000000004</v>
      </c>
      <c r="T162" s="34">
        <f t="shared" si="43"/>
        <v>7.4152134691939624</v>
      </c>
      <c r="U162" s="36">
        <f t="shared" si="44"/>
        <v>1336.7581991633238</v>
      </c>
      <c r="V162" s="33">
        <f t="shared" si="47"/>
        <v>504.34999999999997</v>
      </c>
      <c r="W162" s="37">
        <f t="shared" si="45"/>
        <v>0.75604302318943062</v>
      </c>
      <c r="X162" s="37">
        <f t="shared" si="46"/>
        <v>2.0038598397317307</v>
      </c>
    </row>
    <row r="163" spans="5:24" x14ac:dyDescent="0.2">
      <c r="E163" s="28"/>
      <c r="F163" s="28">
        <f>+'CPT C9 &amp; Bearing Capacity'!I163</f>
        <v>3.21</v>
      </c>
      <c r="G163" s="29">
        <f>'CPT C9 &amp; Bearing Capacity'!H163</f>
        <v>2.0000000000000018E-2</v>
      </c>
      <c r="H163" s="29">
        <f t="shared" si="36"/>
        <v>2.7528000000000001</v>
      </c>
      <c r="I163" s="30">
        <f t="shared" si="37"/>
        <v>2.5804274465691792</v>
      </c>
      <c r="J163" s="31">
        <f t="shared" si="38"/>
        <v>0.87693553419569148</v>
      </c>
      <c r="K163" s="31">
        <f t="shared" si="39"/>
        <v>0.26114413646541562</v>
      </c>
      <c r="L163" s="31">
        <f t="shared" si="40"/>
        <v>0.13094596591549276</v>
      </c>
      <c r="M163" s="32">
        <f t="shared" si="41"/>
        <v>0.22915290326870277</v>
      </c>
      <c r="N163" s="33">
        <f t="shared" si="42"/>
        <v>49.948698587398972</v>
      </c>
      <c r="O163" s="59">
        <f>+'CPT C9 &amp; Bearing Capacity'!N163</f>
        <v>133</v>
      </c>
      <c r="P163" s="59">
        <f>+'CPT C9 &amp; Bearing Capacity'!O163</f>
        <v>165.2</v>
      </c>
      <c r="Q163" s="35">
        <f>+'CPT C9 &amp; Bearing Capacity'!K163</f>
        <v>54.57</v>
      </c>
      <c r="R163" s="34">
        <f>+'CPT C9 &amp; Bearing Capacity'!L163</f>
        <v>0</v>
      </c>
      <c r="S163" s="35">
        <f>+'CPT C9 &amp; Bearing Capacity'!M163</f>
        <v>54.57</v>
      </c>
      <c r="T163" s="34">
        <f t="shared" si="43"/>
        <v>7.6831163915183769</v>
      </c>
      <c r="U163" s="36">
        <f t="shared" si="44"/>
        <v>1432.9408644996734</v>
      </c>
      <c r="V163" s="33">
        <f t="shared" si="47"/>
        <v>553.15</v>
      </c>
      <c r="W163" s="37">
        <f t="shared" si="45"/>
        <v>0.69714947524843107</v>
      </c>
      <c r="X163" s="37">
        <f t="shared" si="46"/>
        <v>1.8059730122895787</v>
      </c>
    </row>
    <row r="164" spans="5:24" x14ac:dyDescent="0.2">
      <c r="E164" s="28"/>
      <c r="F164" s="28">
        <f>+'CPT C9 &amp; Bearing Capacity'!I164</f>
        <v>3.2300000000000004</v>
      </c>
      <c r="G164" s="29">
        <f>'CPT C9 &amp; Bearing Capacity'!H164</f>
        <v>2.0000000000000018E-2</v>
      </c>
      <c r="H164" s="29">
        <f t="shared" si="36"/>
        <v>2.7728000000000006</v>
      </c>
      <c r="I164" s="30">
        <f t="shared" si="37"/>
        <v>2.5991751031121115</v>
      </c>
      <c r="J164" s="31">
        <f t="shared" si="38"/>
        <v>0.87839493684721237</v>
      </c>
      <c r="K164" s="31">
        <f t="shared" si="39"/>
        <v>0.25787448038414862</v>
      </c>
      <c r="L164" s="31">
        <f t="shared" si="40"/>
        <v>0.1292971992223787</v>
      </c>
      <c r="M164" s="32">
        <f t="shared" si="41"/>
        <v>0.22651748738165986</v>
      </c>
      <c r="N164" s="33">
        <f t="shared" si="42"/>
        <v>49.374254223323021</v>
      </c>
      <c r="O164" s="59">
        <f>+'CPT C9 &amp; Bearing Capacity'!N164</f>
        <v>123.5</v>
      </c>
      <c r="P164" s="59">
        <f>+'CPT C9 &amp; Bearing Capacity'!O164</f>
        <v>150.5</v>
      </c>
      <c r="Q164" s="35">
        <f>+'CPT C9 &amp; Bearing Capacity'!K164</f>
        <v>54.910000000000011</v>
      </c>
      <c r="R164" s="34">
        <f>+'CPT C9 &amp; Bearing Capacity'!L164</f>
        <v>0</v>
      </c>
      <c r="S164" s="35">
        <f>+'CPT C9 &amp; Bearing Capacity'!M164</f>
        <v>54.910000000000011</v>
      </c>
      <c r="T164" s="34">
        <f t="shared" si="43"/>
        <v>7.3921487622392297</v>
      </c>
      <c r="U164" s="36">
        <f t="shared" si="44"/>
        <v>1337.2907538920799</v>
      </c>
      <c r="V164" s="33">
        <f t="shared" si="47"/>
        <v>477.94999999999993</v>
      </c>
      <c r="W164" s="37">
        <f t="shared" si="45"/>
        <v>0.73842212816656616</v>
      </c>
      <c r="X164" s="37">
        <f t="shared" si="46"/>
        <v>2.0660844951699162</v>
      </c>
    </row>
    <row r="165" spans="5:24" x14ac:dyDescent="0.2">
      <c r="E165" s="28"/>
      <c r="F165" s="28">
        <f>+'CPT C9 &amp; Bearing Capacity'!I165</f>
        <v>3.25</v>
      </c>
      <c r="G165" s="29">
        <f>'CPT C9 &amp; Bearing Capacity'!H165</f>
        <v>1.9999999999999574E-2</v>
      </c>
      <c r="H165" s="29">
        <f t="shared" si="36"/>
        <v>2.7928000000000002</v>
      </c>
      <c r="I165" s="30">
        <f t="shared" si="37"/>
        <v>2.6179227596550434</v>
      </c>
      <c r="J165" s="31">
        <f t="shared" si="38"/>
        <v>0.87983017545381359</v>
      </c>
      <c r="K165" s="31">
        <f t="shared" si="39"/>
        <v>0.25466289104749651</v>
      </c>
      <c r="L165" s="31">
        <f t="shared" si="40"/>
        <v>0.12767805749327629</v>
      </c>
      <c r="M165" s="32">
        <f t="shared" si="41"/>
        <v>0.22392346328111706</v>
      </c>
      <c r="N165" s="33">
        <f t="shared" si="42"/>
        <v>48.808832070348899</v>
      </c>
      <c r="O165" s="59">
        <f>+'CPT C9 &amp; Bearing Capacity'!N165</f>
        <v>123.5</v>
      </c>
      <c r="P165" s="59">
        <f>+'CPT C9 &amp; Bearing Capacity'!O165</f>
        <v>154.89999999999998</v>
      </c>
      <c r="Q165" s="35">
        <f>+'CPT C9 &amp; Bearing Capacity'!K165</f>
        <v>55.25</v>
      </c>
      <c r="R165" s="34">
        <f>+'CPT C9 &amp; Bearing Capacity'!L165</f>
        <v>0</v>
      </c>
      <c r="S165" s="35">
        <f>+'CPT C9 &amp; Bearing Capacity'!M165</f>
        <v>55.25</v>
      </c>
      <c r="T165" s="34">
        <f t="shared" si="43"/>
        <v>7.3807498867560151</v>
      </c>
      <c r="U165" s="36">
        <f t="shared" si="44"/>
        <v>1337.5540276363965</v>
      </c>
      <c r="V165" s="33">
        <f t="shared" si="47"/>
        <v>498.24999999999989</v>
      </c>
      <c r="W165" s="37">
        <f t="shared" si="45"/>
        <v>0.72982221371047529</v>
      </c>
      <c r="X165" s="37">
        <f t="shared" si="46"/>
        <v>1.9592105196326288</v>
      </c>
    </row>
    <row r="166" spans="5:24" x14ac:dyDescent="0.2">
      <c r="E166" s="28"/>
      <c r="F166" s="28">
        <f>+'CPT C9 &amp; Bearing Capacity'!I166</f>
        <v>3.2699999999999996</v>
      </c>
      <c r="G166" s="29">
        <f>'CPT C9 &amp; Bearing Capacity'!H166</f>
        <v>2.0000000000000018E-2</v>
      </c>
      <c r="H166" s="29">
        <f t="shared" si="36"/>
        <v>2.8127999999999997</v>
      </c>
      <c r="I166" s="30">
        <f t="shared" si="37"/>
        <v>2.6366704161979753</v>
      </c>
      <c r="J166" s="31">
        <f t="shared" si="38"/>
        <v>0.88124174235475039</v>
      </c>
      <c r="K166" s="31">
        <f t="shared" si="39"/>
        <v>0.25150807752913168</v>
      </c>
      <c r="L166" s="31">
        <f t="shared" si="40"/>
        <v>0.12608786726814708</v>
      </c>
      <c r="M166" s="32">
        <f t="shared" si="41"/>
        <v>0.22137006421177896</v>
      </c>
      <c r="N166" s="33">
        <f t="shared" si="42"/>
        <v>48.252264998020934</v>
      </c>
      <c r="O166" s="59">
        <f>+'CPT C9 &amp; Bearing Capacity'!N166</f>
        <v>123.5</v>
      </c>
      <c r="P166" s="59">
        <f>+'CPT C9 &amp; Bearing Capacity'!O166</f>
        <v>163.89999999999998</v>
      </c>
      <c r="Q166" s="35">
        <f>+'CPT C9 &amp; Bearing Capacity'!K166</f>
        <v>55.589999999999989</v>
      </c>
      <c r="R166" s="34">
        <f>+'CPT C9 &amp; Bearing Capacity'!L166</f>
        <v>0</v>
      </c>
      <c r="S166" s="35">
        <f>+'CPT C9 &amp; Bearing Capacity'!M166</f>
        <v>55.589999999999989</v>
      </c>
      <c r="T166" s="34">
        <f t="shared" si="43"/>
        <v>7.3694383594410411</v>
      </c>
      <c r="U166" s="36">
        <f t="shared" si="44"/>
        <v>1337.8153351833771</v>
      </c>
      <c r="V166" s="33">
        <f t="shared" si="47"/>
        <v>541.54999999999995</v>
      </c>
      <c r="W166" s="37">
        <f t="shared" si="45"/>
        <v>0.72135912526981083</v>
      </c>
      <c r="X166" s="37">
        <f t="shared" si="46"/>
        <v>1.7820059088919207</v>
      </c>
    </row>
    <row r="167" spans="5:24" x14ac:dyDescent="0.2">
      <c r="E167" s="28"/>
      <c r="F167" s="28">
        <f>+'CPT C9 &amp; Bearing Capacity'!I167</f>
        <v>3.29</v>
      </c>
      <c r="G167" s="29">
        <f>'CPT C9 &amp; Bearing Capacity'!H167</f>
        <v>2.0000000000000018E-2</v>
      </c>
      <c r="H167" s="29">
        <f t="shared" ref="H167:H230" si="48">IF(F167&lt;$B$4,0,F167-$B$4)</f>
        <v>2.8328000000000002</v>
      </c>
      <c r="I167" s="30">
        <f t="shared" ref="I167:I230" si="49">+H167*2/$B$2</f>
        <v>2.6554180727409076</v>
      </c>
      <c r="J167" s="31">
        <f t="shared" ref="J167:J230" si="50">+$D$2*I167/SQRT($D$2^2+I167^2+1)</f>
        <v>0.88263011852393958</v>
      </c>
      <c r="K167" s="31">
        <f t="shared" ref="K167:K230" si="51">+($D$2^2+2*I167^2+1)/($D$2^2+I167^2)/(I167^2+1)</f>
        <v>0.24840878211564357</v>
      </c>
      <c r="L167" s="31">
        <f t="shared" ref="L167:L230" si="52">ASIN($D$2/SQRT($D$2^2+I167^2)/SQRT(1+I167^2))</f>
        <v>0.12452597314702792</v>
      </c>
      <c r="M167" s="32">
        <f t="shared" ref="M167:M230" si="53">2/PI()*(J167*K167+L167)</f>
        <v>0.21885653797625296</v>
      </c>
      <c r="N167" s="33">
        <f t="shared" ref="N167:N230" si="54">+$D$4*M167</f>
        <v>47.704389049084817</v>
      </c>
      <c r="O167" s="59">
        <f>+'CPT C9 &amp; Bearing Capacity'!N167</f>
        <v>114</v>
      </c>
      <c r="P167" s="59">
        <f>+'CPT C9 &amp; Bearing Capacity'!O167</f>
        <v>153.6</v>
      </c>
      <c r="Q167" s="35">
        <f>+'CPT C9 &amp; Bearing Capacity'!K167</f>
        <v>55.93</v>
      </c>
      <c r="R167" s="34">
        <f>+'CPT C9 &amp; Bearing Capacity'!L167</f>
        <v>0</v>
      </c>
      <c r="S167" s="35">
        <f>+'CPT C9 &amp; Bearing Capacity'!M167</f>
        <v>55.93</v>
      </c>
      <c r="T167" s="34">
        <f t="shared" ref="T167:T230" si="55">100*SQRT(O167/(305*SQRT(100*S167)))</f>
        <v>7.0695423614650545</v>
      </c>
      <c r="U167" s="36">
        <f t="shared" ref="U167:U230" si="56">+O167*10^(1.09-0.0075*T167)</f>
        <v>1241.3186591354367</v>
      </c>
      <c r="V167" s="33">
        <f t="shared" si="47"/>
        <v>488.34999999999991</v>
      </c>
      <c r="W167" s="37">
        <f t="shared" ref="W167:W230" si="57">IF(F167&lt;$B$4,0,N167/U167*G167*1000)</f>
        <v>0.76860826505758606</v>
      </c>
      <c r="X167" s="37">
        <f t="shared" ref="X167:X230" si="58">IF(F167&lt;$B$4,0,N167/V167*G167*1000)</f>
        <v>1.9536966949558663</v>
      </c>
    </row>
    <row r="168" spans="5:24" x14ac:dyDescent="0.2">
      <c r="E168" s="28"/>
      <c r="F168" s="28">
        <f>+'CPT C9 &amp; Bearing Capacity'!I168</f>
        <v>3.3099999999999996</v>
      </c>
      <c r="G168" s="29">
        <f>'CPT C9 &amp; Bearing Capacity'!H168</f>
        <v>2.0000000000000018E-2</v>
      </c>
      <c r="H168" s="29">
        <f t="shared" si="48"/>
        <v>2.8527999999999998</v>
      </c>
      <c r="I168" s="30">
        <f t="shared" si="49"/>
        <v>2.6741657292838394</v>
      </c>
      <c r="J168" s="31">
        <f t="shared" si="50"/>
        <v>0.88399577384417427</v>
      </c>
      <c r="K168" s="31">
        <f t="shared" si="51"/>
        <v>0.24536377938419834</v>
      </c>
      <c r="L168" s="31">
        <f t="shared" si="52"/>
        <v>0.12299173724713962</v>
      </c>
      <c r="M168" s="32">
        <f t="shared" si="53"/>
        <v>0.21638214673619235</v>
      </c>
      <c r="N168" s="33">
        <f t="shared" si="54"/>
        <v>47.165043396142494</v>
      </c>
      <c r="O168" s="59">
        <f>+'CPT C9 &amp; Bearing Capacity'!N168</f>
        <v>114</v>
      </c>
      <c r="P168" s="59">
        <f>+'CPT C9 &amp; Bearing Capacity'!O168</f>
        <v>153.6</v>
      </c>
      <c r="Q168" s="35">
        <f>+'CPT C9 &amp; Bearing Capacity'!K168</f>
        <v>56.269999999999996</v>
      </c>
      <c r="R168" s="34">
        <f>+'CPT C9 &amp; Bearing Capacity'!L168</f>
        <v>0</v>
      </c>
      <c r="S168" s="35">
        <f>+'CPT C9 &amp; Bearing Capacity'!M168</f>
        <v>56.269999999999996</v>
      </c>
      <c r="T168" s="34">
        <f t="shared" si="55"/>
        <v>7.0588390115286277</v>
      </c>
      <c r="U168" s="36">
        <f t="shared" si="56"/>
        <v>1241.5481260617898</v>
      </c>
      <c r="V168" s="33">
        <f t="shared" si="47"/>
        <v>486.65</v>
      </c>
      <c r="W168" s="37">
        <f t="shared" si="57"/>
        <v>0.75977793218134515</v>
      </c>
      <c r="X168" s="37">
        <f t="shared" si="58"/>
        <v>1.9383558366851961</v>
      </c>
    </row>
    <row r="169" spans="5:24" x14ac:dyDescent="0.2">
      <c r="E169" s="28"/>
      <c r="F169" s="28">
        <f>+'CPT C9 &amp; Bearing Capacity'!I169</f>
        <v>3.33</v>
      </c>
      <c r="G169" s="29">
        <f>'CPT C9 &amp; Bearing Capacity'!H169</f>
        <v>2.0000000000000018E-2</v>
      </c>
      <c r="H169" s="29">
        <f t="shared" si="48"/>
        <v>2.8728000000000002</v>
      </c>
      <c r="I169" s="30">
        <f t="shared" si="49"/>
        <v>2.6929133858267718</v>
      </c>
      <c r="J169" s="31">
        <f t="shared" si="50"/>
        <v>0.88533916737531615</v>
      </c>
      <c r="K169" s="31">
        <f t="shared" si="51"/>
        <v>0.24237187530523768</v>
      </c>
      <c r="L169" s="31">
        <f t="shared" si="52"/>
        <v>0.1214845386774354</v>
      </c>
      <c r="M169" s="32">
        <f t="shared" si="53"/>
        <v>0.21394616680896378</v>
      </c>
      <c r="N169" s="33">
        <f t="shared" si="54"/>
        <v>46.634070297331604</v>
      </c>
      <c r="O169" s="59">
        <f>+'CPT C9 &amp; Bearing Capacity'!N169</f>
        <v>123.5</v>
      </c>
      <c r="P169" s="59">
        <f>+'CPT C9 &amp; Bearing Capacity'!O169</f>
        <v>162.69999999999999</v>
      </c>
      <c r="Q169" s="35">
        <f>+'CPT C9 &amp; Bearing Capacity'!K169</f>
        <v>56.61</v>
      </c>
      <c r="R169" s="34">
        <f>+'CPT C9 &amp; Bearing Capacity'!L169</f>
        <v>0</v>
      </c>
      <c r="S169" s="35">
        <f>+'CPT C9 &amp; Bearing Capacity'!M169</f>
        <v>56.61</v>
      </c>
      <c r="T169" s="34">
        <f t="shared" si="55"/>
        <v>7.3360160090406819</v>
      </c>
      <c r="U169" s="36">
        <f t="shared" si="56"/>
        <v>1338.5877230624778</v>
      </c>
      <c r="V169" s="33">
        <f t="shared" si="47"/>
        <v>530.44999999999993</v>
      </c>
      <c r="W169" s="37">
        <f t="shared" si="57"/>
        <v>0.69676524734053658</v>
      </c>
      <c r="X169" s="37">
        <f t="shared" si="58"/>
        <v>1.7582833555408297</v>
      </c>
    </row>
    <row r="170" spans="5:24" x14ac:dyDescent="0.2">
      <c r="E170" s="28"/>
      <c r="F170" s="28">
        <f>+'CPT C9 &amp; Bearing Capacity'!I170</f>
        <v>3.3499999999999996</v>
      </c>
      <c r="G170" s="29">
        <f>'CPT C9 &amp; Bearing Capacity'!H170</f>
        <v>2.0000000000000018E-2</v>
      </c>
      <c r="H170" s="29">
        <f t="shared" si="48"/>
        <v>2.8927999999999998</v>
      </c>
      <c r="I170" s="30">
        <f t="shared" si="49"/>
        <v>2.7116610423697036</v>
      </c>
      <c r="J170" s="31">
        <f t="shared" si="50"/>
        <v>0.88666074761653146</v>
      </c>
      <c r="K170" s="31">
        <f t="shared" si="51"/>
        <v>0.23943190636972364</v>
      </c>
      <c r="L170" s="31">
        <f t="shared" si="52"/>
        <v>0.12000377303002742</v>
      </c>
      <c r="M170" s="32">
        <f t="shared" si="53"/>
        <v>0.21154788846055606</v>
      </c>
      <c r="N170" s="33">
        <f t="shared" si="54"/>
        <v>46.111315051185599</v>
      </c>
      <c r="O170" s="59">
        <f>+'CPT C9 &amp; Bearing Capacity'!N170</f>
        <v>133</v>
      </c>
      <c r="P170" s="59">
        <f>+'CPT C9 &amp; Bearing Capacity'!O170</f>
        <v>171.8</v>
      </c>
      <c r="Q170" s="35">
        <f>+'CPT C9 &amp; Bearing Capacity'!K170</f>
        <v>56.949999999999996</v>
      </c>
      <c r="R170" s="34">
        <f>+'CPT C9 &amp; Bearing Capacity'!L170</f>
        <v>0</v>
      </c>
      <c r="S170" s="35">
        <f>+'CPT C9 &amp; Bearing Capacity'!M170</f>
        <v>56.949999999999996</v>
      </c>
      <c r="T170" s="34">
        <f t="shared" si="55"/>
        <v>7.6015554652022619</v>
      </c>
      <c r="U170" s="36">
        <f t="shared" si="56"/>
        <v>1434.9605942334736</v>
      </c>
      <c r="V170" s="33">
        <f t="shared" si="47"/>
        <v>574.25000000000011</v>
      </c>
      <c r="W170" s="37">
        <f t="shared" si="57"/>
        <v>0.64268406026602221</v>
      </c>
      <c r="X170" s="37">
        <f t="shared" si="58"/>
        <v>1.6059665668675882</v>
      </c>
    </row>
    <row r="171" spans="5:24" x14ac:dyDescent="0.2">
      <c r="E171" s="28"/>
      <c r="F171" s="28">
        <f>+'CPT C9 &amp; Bearing Capacity'!I171</f>
        <v>3.37</v>
      </c>
      <c r="G171" s="29">
        <f>'CPT C9 &amp; Bearing Capacity'!H171</f>
        <v>2.0000000000000018E-2</v>
      </c>
      <c r="H171" s="29">
        <f t="shared" si="48"/>
        <v>2.9128000000000003</v>
      </c>
      <c r="I171" s="30">
        <f t="shared" si="49"/>
        <v>2.7304086989126364</v>
      </c>
      <c r="J171" s="31">
        <f t="shared" si="50"/>
        <v>0.88796095276263887</v>
      </c>
      <c r="K171" s="31">
        <f t="shared" si="51"/>
        <v>0.23654273874042064</v>
      </c>
      <c r="L171" s="31">
        <f t="shared" si="52"/>
        <v>0.11854885188794491</v>
      </c>
      <c r="M171" s="32">
        <f t="shared" si="53"/>
        <v>0.20918661569538907</v>
      </c>
      <c r="N171" s="33">
        <f t="shared" si="54"/>
        <v>45.596625950818144</v>
      </c>
      <c r="O171" s="59">
        <f>+'CPT C9 &amp; Bearing Capacity'!N171</f>
        <v>133</v>
      </c>
      <c r="P171" s="59">
        <f>+'CPT C9 &amp; Bearing Capacity'!O171</f>
        <v>172</v>
      </c>
      <c r="Q171" s="35">
        <f>+'CPT C9 &amp; Bearing Capacity'!K171</f>
        <v>57.29</v>
      </c>
      <c r="R171" s="34">
        <f>+'CPT C9 &amp; Bearing Capacity'!L171</f>
        <v>0</v>
      </c>
      <c r="S171" s="35">
        <f>+'CPT C9 &amp; Bearing Capacity'!M171</f>
        <v>57.29</v>
      </c>
      <c r="T171" s="34">
        <f t="shared" si="55"/>
        <v>7.590252005736045</v>
      </c>
      <c r="U171" s="36">
        <f t="shared" si="56"/>
        <v>1435.240731377676</v>
      </c>
      <c r="V171" s="33">
        <f t="shared" si="47"/>
        <v>573.55000000000007</v>
      </c>
      <c r="W171" s="37">
        <f t="shared" si="57"/>
        <v>0.63538645404872751</v>
      </c>
      <c r="X171" s="37">
        <f t="shared" si="58"/>
        <v>1.589979110829681</v>
      </c>
    </row>
    <row r="172" spans="5:24" x14ac:dyDescent="0.2">
      <c r="E172" s="28"/>
      <c r="F172" s="28">
        <f>+'CPT C9 &amp; Bearing Capacity'!I172</f>
        <v>3.3899999999999997</v>
      </c>
      <c r="G172" s="29">
        <f>'CPT C9 &amp; Bearing Capacity'!H172</f>
        <v>2.0000000000000018E-2</v>
      </c>
      <c r="H172" s="29">
        <f t="shared" si="48"/>
        <v>2.9327999999999999</v>
      </c>
      <c r="I172" s="30">
        <f t="shared" si="49"/>
        <v>2.7491563554555678</v>
      </c>
      <c r="J172" s="31">
        <f t="shared" si="50"/>
        <v>0.88924021095463812</v>
      </c>
      <c r="K172" s="31">
        <f t="shared" si="51"/>
        <v>0.23370326742670214</v>
      </c>
      <c r="L172" s="31">
        <f t="shared" si="52"/>
        <v>0.11711920234869315</v>
      </c>
      <c r="M172" s="32">
        <f t="shared" si="53"/>
        <v>0.20686166604362707</v>
      </c>
      <c r="N172" s="33">
        <f t="shared" si="54"/>
        <v>45.089854237563578</v>
      </c>
      <c r="O172" s="59">
        <f>+'CPT C9 &amp; Bearing Capacity'!N172</f>
        <v>133</v>
      </c>
      <c r="P172" s="59">
        <f>+'CPT C9 &amp; Bearing Capacity'!O172</f>
        <v>172.39999999999998</v>
      </c>
      <c r="Q172" s="35">
        <f>+'CPT C9 &amp; Bearing Capacity'!K172</f>
        <v>57.629999999999995</v>
      </c>
      <c r="R172" s="34">
        <f>+'CPT C9 &amp; Bearing Capacity'!L172</f>
        <v>0</v>
      </c>
      <c r="S172" s="35">
        <f>+'CPT C9 &amp; Bearing Capacity'!M172</f>
        <v>57.629999999999995</v>
      </c>
      <c r="T172" s="34">
        <f t="shared" si="55"/>
        <v>7.5790320903588562</v>
      </c>
      <c r="U172" s="36">
        <f t="shared" si="56"/>
        <v>1435.5188521071268</v>
      </c>
      <c r="V172" s="33">
        <f t="shared" si="47"/>
        <v>573.84999999999991</v>
      </c>
      <c r="W172" s="37">
        <f t="shared" si="57"/>
        <v>0.62820288526867429</v>
      </c>
      <c r="X172" s="37">
        <f t="shared" si="58"/>
        <v>1.5714857275442582</v>
      </c>
    </row>
    <row r="173" spans="5:24" x14ac:dyDescent="0.2">
      <c r="E173" s="28"/>
      <c r="F173" s="28">
        <f>+'CPT C9 &amp; Bearing Capacity'!I173</f>
        <v>3.41</v>
      </c>
      <c r="G173" s="29">
        <f>'CPT C9 &amp; Bearing Capacity'!H173</f>
        <v>2.0000000000000018E-2</v>
      </c>
      <c r="H173" s="29">
        <f t="shared" si="48"/>
        <v>2.9528000000000003</v>
      </c>
      <c r="I173" s="30">
        <f t="shared" si="49"/>
        <v>2.7679040119985006</v>
      </c>
      <c r="J173" s="31">
        <f t="shared" si="50"/>
        <v>0.8904989405245044</v>
      </c>
      <c r="K173" s="31">
        <f t="shared" si="51"/>
        <v>0.23091241548235902</v>
      </c>
      <c r="L173" s="31">
        <f t="shared" si="52"/>
        <v>0.11571426656309815</v>
      </c>
      <c r="M173" s="32">
        <f t="shared" si="53"/>
        <v>0.20457237034655451</v>
      </c>
      <c r="N173" s="33">
        <f t="shared" si="54"/>
        <v>44.590854054195077</v>
      </c>
      <c r="O173" s="59">
        <f>+'CPT C9 &amp; Bearing Capacity'!N173</f>
        <v>133</v>
      </c>
      <c r="P173" s="59">
        <f>+'CPT C9 &amp; Bearing Capacity'!O173</f>
        <v>172.6</v>
      </c>
      <c r="Q173" s="35">
        <f>+'CPT C9 &amp; Bearing Capacity'!K173</f>
        <v>57.97</v>
      </c>
      <c r="R173" s="34">
        <f>+'CPT C9 &amp; Bearing Capacity'!L173</f>
        <v>0</v>
      </c>
      <c r="S173" s="35">
        <f>+'CPT C9 &amp; Bearing Capacity'!M173</f>
        <v>57.97</v>
      </c>
      <c r="T173" s="34">
        <f t="shared" si="55"/>
        <v>7.5678946141447376</v>
      </c>
      <c r="U173" s="36">
        <f t="shared" si="56"/>
        <v>1435.7949826254583</v>
      </c>
      <c r="V173" s="33">
        <f t="shared" si="47"/>
        <v>573.15</v>
      </c>
      <c r="W173" s="37">
        <f t="shared" si="57"/>
        <v>0.62113121432779228</v>
      </c>
      <c r="X173" s="37">
        <f t="shared" si="58"/>
        <v>1.5559924645972301</v>
      </c>
    </row>
    <row r="174" spans="5:24" x14ac:dyDescent="0.2">
      <c r="E174" s="28"/>
      <c r="F174" s="28">
        <f>+'CPT C9 &amp; Bearing Capacity'!I174</f>
        <v>3.4299999999999997</v>
      </c>
      <c r="G174" s="29">
        <f>'CPT C9 &amp; Bearing Capacity'!H174</f>
        <v>2.0000000000000018E-2</v>
      </c>
      <c r="H174" s="29">
        <f t="shared" si="48"/>
        <v>2.9727999999999999</v>
      </c>
      <c r="I174" s="30">
        <f t="shared" si="49"/>
        <v>2.7866516685414324</v>
      </c>
      <c r="J174" s="31">
        <f t="shared" si="50"/>
        <v>0.89173755023432255</v>
      </c>
      <c r="K174" s="31">
        <f t="shared" si="51"/>
        <v>0.22816913322589144</v>
      </c>
      <c r="L174" s="31">
        <f t="shared" si="52"/>
        <v>0.11433350128893813</v>
      </c>
      <c r="M174" s="32">
        <f t="shared" si="53"/>
        <v>0.20231807254052706</v>
      </c>
      <c r="N174" s="33">
        <f t="shared" si="54"/>
        <v>44.099482397832219</v>
      </c>
      <c r="O174" s="59">
        <f>+'CPT C9 &amp; Bearing Capacity'!N174</f>
        <v>133</v>
      </c>
      <c r="P174" s="59">
        <f>+'CPT C9 &amp; Bearing Capacity'!O174</f>
        <v>172.8</v>
      </c>
      <c r="Q174" s="35">
        <f>+'CPT C9 &amp; Bearing Capacity'!K174</f>
        <v>58.309999999999995</v>
      </c>
      <c r="R174" s="34">
        <f>+'CPT C9 &amp; Bearing Capacity'!L174</f>
        <v>0</v>
      </c>
      <c r="S174" s="35">
        <f>+'CPT C9 &amp; Bearing Capacity'!M174</f>
        <v>58.309999999999995</v>
      </c>
      <c r="T174" s="34">
        <f t="shared" si="55"/>
        <v>7.5568384931526431</v>
      </c>
      <c r="U174" s="36">
        <f t="shared" si="56"/>
        <v>1436.0691486453031</v>
      </c>
      <c r="V174" s="33">
        <f t="shared" si="47"/>
        <v>572.45000000000005</v>
      </c>
      <c r="W174" s="37">
        <f t="shared" si="57"/>
        <v>0.61416934469252982</v>
      </c>
      <c r="X174" s="37">
        <f t="shared" si="58"/>
        <v>1.5407278329227794</v>
      </c>
    </row>
    <row r="175" spans="5:24" x14ac:dyDescent="0.2">
      <c r="E175" s="28"/>
      <c r="F175" s="28">
        <f>+'CPT C9 &amp; Bearing Capacity'!I175</f>
        <v>3.45</v>
      </c>
      <c r="G175" s="29">
        <f>'CPT C9 &amp; Bearing Capacity'!H175</f>
        <v>2.0000000000000018E-2</v>
      </c>
      <c r="H175" s="29">
        <f t="shared" si="48"/>
        <v>2.9928000000000003</v>
      </c>
      <c r="I175" s="30">
        <f t="shared" si="49"/>
        <v>2.8053993250843647</v>
      </c>
      <c r="J175" s="31">
        <f t="shared" si="50"/>
        <v>0.89295643950985104</v>
      </c>
      <c r="K175" s="31">
        <f t="shared" si="51"/>
        <v>0.225472397482753</v>
      </c>
      <c r="L175" s="31">
        <f t="shared" si="52"/>
        <v>0.11297637745887537</v>
      </c>
      <c r="M175" s="32">
        <f t="shared" si="53"/>
        <v>0.20009812943996347</v>
      </c>
      <c r="N175" s="33">
        <f t="shared" si="54"/>
        <v>43.615599072639498</v>
      </c>
      <c r="O175" s="59">
        <f>+'CPT C9 &amp; Bearing Capacity'!N175</f>
        <v>133</v>
      </c>
      <c r="P175" s="59">
        <f>+'CPT C9 &amp; Bearing Capacity'!O175</f>
        <v>172.8</v>
      </c>
      <c r="Q175" s="35">
        <f>+'CPT C9 &amp; Bearing Capacity'!K175</f>
        <v>58.650000000000006</v>
      </c>
      <c r="R175" s="34">
        <f>+'CPT C9 &amp; Bearing Capacity'!L175</f>
        <v>0</v>
      </c>
      <c r="S175" s="35">
        <f>+'CPT C9 &amp; Bearing Capacity'!M175</f>
        <v>58.650000000000006</v>
      </c>
      <c r="T175" s="34">
        <f t="shared" si="55"/>
        <v>7.5458626639082729</v>
      </c>
      <c r="U175" s="36">
        <f t="shared" si="56"/>
        <v>1436.3413754002843</v>
      </c>
      <c r="V175" s="33">
        <f t="shared" si="47"/>
        <v>570.75</v>
      </c>
      <c r="W175" s="37">
        <f t="shared" si="57"/>
        <v>0.6073152221279513</v>
      </c>
      <c r="X175" s="37">
        <f t="shared" si="58"/>
        <v>1.5283608961065103</v>
      </c>
    </row>
    <row r="176" spans="5:24" x14ac:dyDescent="0.2">
      <c r="E176" s="28"/>
      <c r="F176" s="28">
        <f>+'CPT C9 &amp; Bearing Capacity'!I176</f>
        <v>3.4699999999999998</v>
      </c>
      <c r="G176" s="29">
        <f>'CPT C9 &amp; Bearing Capacity'!H176</f>
        <v>2.0000000000000018E-2</v>
      </c>
      <c r="H176" s="29">
        <f t="shared" si="48"/>
        <v>3.0127999999999999</v>
      </c>
      <c r="I176" s="30">
        <f t="shared" si="49"/>
        <v>2.8241469816272966</v>
      </c>
      <c r="J176" s="31">
        <f t="shared" si="50"/>
        <v>0.89415599866860163</v>
      </c>
      <c r="K176" s="31">
        <f t="shared" si="51"/>
        <v>0.22282121084902801</v>
      </c>
      <c r="L176" s="31">
        <f t="shared" si="52"/>
        <v>0.11164237976221994</v>
      </c>
      <c r="M176" s="32">
        <f t="shared" si="53"/>
        <v>0.19791191051981116</v>
      </c>
      <c r="N176" s="33">
        <f t="shared" si="54"/>
        <v>43.1390666424101</v>
      </c>
      <c r="O176" s="59">
        <f>+'CPT C9 &amp; Bearing Capacity'!N176</f>
        <v>133</v>
      </c>
      <c r="P176" s="59">
        <f>+'CPT C9 &amp; Bearing Capacity'!O176</f>
        <v>172.6</v>
      </c>
      <c r="Q176" s="35">
        <f>+'CPT C9 &amp; Bearing Capacity'!K176</f>
        <v>58.989999999999995</v>
      </c>
      <c r="R176" s="34">
        <f>+'CPT C9 &amp; Bearing Capacity'!L176</f>
        <v>0</v>
      </c>
      <c r="S176" s="35">
        <f>+'CPT C9 &amp; Bearing Capacity'!M176</f>
        <v>58.989999999999995</v>
      </c>
      <c r="T176" s="34">
        <f t="shared" si="55"/>
        <v>7.5349660829016578</v>
      </c>
      <c r="U176" s="36">
        <f t="shared" si="56"/>
        <v>1436.6116876566441</v>
      </c>
      <c r="V176" s="33">
        <f t="shared" si="47"/>
        <v>568.04999999999995</v>
      </c>
      <c r="W176" s="37">
        <f t="shared" si="57"/>
        <v>0.6005668339337713</v>
      </c>
      <c r="X176" s="37">
        <f t="shared" si="58"/>
        <v>1.5188475184371144</v>
      </c>
    </row>
    <row r="177" spans="5:24" x14ac:dyDescent="0.2">
      <c r="E177" s="28"/>
      <c r="F177" s="28">
        <f>+'CPT C9 &amp; Bearing Capacity'!I177</f>
        <v>3.49</v>
      </c>
      <c r="G177" s="29">
        <f>'CPT C9 &amp; Bearing Capacity'!H177</f>
        <v>2.0000000000000018E-2</v>
      </c>
      <c r="H177" s="29">
        <f t="shared" si="48"/>
        <v>3.0328000000000004</v>
      </c>
      <c r="I177" s="30">
        <f t="shared" si="49"/>
        <v>2.8428946381702294</v>
      </c>
      <c r="J177" s="31">
        <f t="shared" si="50"/>
        <v>0.895336609142525</v>
      </c>
      <c r="K177" s="31">
        <f t="shared" si="51"/>
        <v>0.22021460097601506</v>
      </c>
      <c r="L177" s="31">
        <f t="shared" si="52"/>
        <v>0.11033100624006825</v>
      </c>
      <c r="M177" s="32">
        <f t="shared" si="53"/>
        <v>0.1957587976978753</v>
      </c>
      <c r="N177" s="33">
        <f t="shared" si="54"/>
        <v>42.669750383119982</v>
      </c>
      <c r="O177" s="59">
        <f>+'CPT C9 &amp; Bearing Capacity'!N177</f>
        <v>133</v>
      </c>
      <c r="P177" s="59">
        <f>+'CPT C9 &amp; Bearing Capacity'!O177</f>
        <v>172.6</v>
      </c>
      <c r="Q177" s="35">
        <f>+'CPT C9 &amp; Bearing Capacity'!K177</f>
        <v>59.330000000000005</v>
      </c>
      <c r="R177" s="34">
        <f>+'CPT C9 &amp; Bearing Capacity'!L177</f>
        <v>0</v>
      </c>
      <c r="S177" s="35">
        <f>+'CPT C9 &amp; Bearing Capacity'!M177</f>
        <v>59.330000000000005</v>
      </c>
      <c r="T177" s="34">
        <f t="shared" si="55"/>
        <v>7.5241477260998435</v>
      </c>
      <c r="U177" s="36">
        <f t="shared" si="56"/>
        <v>1436.8801097245268</v>
      </c>
      <c r="V177" s="33">
        <f t="shared" si="47"/>
        <v>566.34999999999991</v>
      </c>
      <c r="W177" s="37">
        <f t="shared" si="57"/>
        <v>0.59392220818340236</v>
      </c>
      <c r="X177" s="37">
        <f t="shared" si="58"/>
        <v>1.5068332438640426</v>
      </c>
    </row>
    <row r="178" spans="5:24" x14ac:dyDescent="0.2">
      <c r="E178" s="28"/>
      <c r="F178" s="28">
        <f>+'CPT C9 &amp; Bearing Capacity'!I178</f>
        <v>3.51</v>
      </c>
      <c r="G178" s="29">
        <f>'CPT C9 &amp; Bearing Capacity'!H178</f>
        <v>2.0000000000000018E-2</v>
      </c>
      <c r="H178" s="29">
        <f t="shared" si="48"/>
        <v>3.0528</v>
      </c>
      <c r="I178" s="30">
        <f t="shared" si="49"/>
        <v>2.8616422947131608</v>
      </c>
      <c r="J178" s="31">
        <f t="shared" si="50"/>
        <v>0.89649864369539278</v>
      </c>
      <c r="K178" s="31">
        <f t="shared" si="51"/>
        <v>0.21765161987519857</v>
      </c>
      <c r="L178" s="31">
        <f t="shared" si="52"/>
        <v>0.10904176789337619</v>
      </c>
      <c r="M178" s="32">
        <f t="shared" si="53"/>
        <v>0.19363818511737121</v>
      </c>
      <c r="N178" s="33">
        <f t="shared" si="54"/>
        <v>42.20751823553055</v>
      </c>
      <c r="O178" s="59">
        <f>+'CPT C9 &amp; Bearing Capacity'!N178</f>
        <v>133</v>
      </c>
      <c r="P178" s="59">
        <f>+'CPT C9 &amp; Bearing Capacity'!O178</f>
        <v>172.39999999999998</v>
      </c>
      <c r="Q178" s="35">
        <f>+'CPT C9 &amp; Bearing Capacity'!K178</f>
        <v>59.669999999999995</v>
      </c>
      <c r="R178" s="34">
        <f>+'CPT C9 &amp; Bearing Capacity'!L178</f>
        <v>0</v>
      </c>
      <c r="S178" s="35">
        <f>+'CPT C9 &amp; Bearing Capacity'!M178</f>
        <v>59.669999999999995</v>
      </c>
      <c r="T178" s="34">
        <f t="shared" si="55"/>
        <v>7.5134065884742283</v>
      </c>
      <c r="U178" s="36">
        <f t="shared" si="56"/>
        <v>1437.1466654689289</v>
      </c>
      <c r="V178" s="33">
        <f t="shared" si="47"/>
        <v>563.65</v>
      </c>
      <c r="W178" s="37">
        <f t="shared" si="57"/>
        <v>0.58737941296699359</v>
      </c>
      <c r="X178" s="37">
        <f t="shared" si="58"/>
        <v>1.4976498974729207</v>
      </c>
    </row>
    <row r="179" spans="5:24" x14ac:dyDescent="0.2">
      <c r="E179" s="28"/>
      <c r="F179" s="28">
        <f>+'CPT C9 &amp; Bearing Capacity'!I179</f>
        <v>3.5300000000000002</v>
      </c>
      <c r="G179" s="29">
        <f>'CPT C9 &amp; Bearing Capacity'!H179</f>
        <v>2.0000000000000018E-2</v>
      </c>
      <c r="H179" s="29">
        <f t="shared" si="48"/>
        <v>3.0728000000000004</v>
      </c>
      <c r="I179" s="30">
        <f t="shared" si="49"/>
        <v>2.8803899512560935</v>
      </c>
      <c r="J179" s="31">
        <f t="shared" si="50"/>
        <v>0.89764246663497504</v>
      </c>
      <c r="K179" s="31">
        <f t="shared" si="51"/>
        <v>0.21513134324308944</v>
      </c>
      <c r="L179" s="31">
        <f t="shared" si="52"/>
        <v>0.1077741883035378</v>
      </c>
      <c r="M179" s="32">
        <f t="shared" si="53"/>
        <v>0.19154947893002525</v>
      </c>
      <c r="N179" s="33">
        <f t="shared" si="54"/>
        <v>41.752240757910968</v>
      </c>
      <c r="O179" s="59">
        <f>+'CPT C9 &amp; Bearing Capacity'!N179</f>
        <v>133</v>
      </c>
      <c r="P179" s="59">
        <f>+'CPT C9 &amp; Bearing Capacity'!O179</f>
        <v>172</v>
      </c>
      <c r="Q179" s="35">
        <f>+'CPT C9 &amp; Bearing Capacity'!K179</f>
        <v>60.010000000000005</v>
      </c>
      <c r="R179" s="34">
        <f>+'CPT C9 &amp; Bearing Capacity'!L179</f>
        <v>0</v>
      </c>
      <c r="S179" s="35">
        <f>+'CPT C9 &amp; Bearing Capacity'!M179</f>
        <v>60.010000000000005</v>
      </c>
      <c r="T179" s="34">
        <f t="shared" si="55"/>
        <v>7.5027416835419638</v>
      </c>
      <c r="U179" s="36">
        <f t="shared" si="56"/>
        <v>1437.4113783203186</v>
      </c>
      <c r="V179" s="33">
        <f t="shared" si="47"/>
        <v>559.94999999999993</v>
      </c>
      <c r="W179" s="37">
        <f t="shared" si="57"/>
        <v>0.58093655563935243</v>
      </c>
      <c r="X179" s="37">
        <f t="shared" si="58"/>
        <v>1.4912846060509335</v>
      </c>
    </row>
    <row r="180" spans="5:24" x14ac:dyDescent="0.2">
      <c r="E180" s="28"/>
      <c r="F180" s="28">
        <f>+'CPT C9 &amp; Bearing Capacity'!I180</f>
        <v>3.55</v>
      </c>
      <c r="G180" s="29">
        <f>'CPT C9 &amp; Bearing Capacity'!H180</f>
        <v>2.0000000000000018E-2</v>
      </c>
      <c r="H180" s="29">
        <f t="shared" si="48"/>
        <v>3.0928</v>
      </c>
      <c r="I180" s="30">
        <f t="shared" si="49"/>
        <v>2.8991376077990254</v>
      </c>
      <c r="J180" s="31">
        <f t="shared" si="50"/>
        <v>0.89876843402010087</v>
      </c>
      <c r="K180" s="31">
        <f t="shared" si="51"/>
        <v>0.21265286980542675</v>
      </c>
      <c r="L180" s="31">
        <f t="shared" si="52"/>
        <v>0.10652780326505684</v>
      </c>
      <c r="M180" s="32">
        <f t="shared" si="53"/>
        <v>0.1894920970800221</v>
      </c>
      <c r="N180" s="33">
        <f t="shared" si="54"/>
        <v>41.303791078944897</v>
      </c>
      <c r="O180" s="59">
        <f>+'CPT C9 &amp; Bearing Capacity'!N180</f>
        <v>133</v>
      </c>
      <c r="P180" s="59">
        <f>+'CPT C9 &amp; Bearing Capacity'!O180</f>
        <v>171.8</v>
      </c>
      <c r="Q180" s="35">
        <f>+'CPT C9 &amp; Bearing Capacity'!K180</f>
        <v>60.349999999999994</v>
      </c>
      <c r="R180" s="34">
        <f>+'CPT C9 &amp; Bearing Capacity'!L180</f>
        <v>0</v>
      </c>
      <c r="S180" s="35">
        <f>+'CPT C9 &amp; Bearing Capacity'!M180</f>
        <v>60.349999999999994</v>
      </c>
      <c r="T180" s="34">
        <f t="shared" si="55"/>
        <v>7.49215204292096</v>
      </c>
      <c r="U180" s="36">
        <f t="shared" si="56"/>
        <v>1437.6742712849514</v>
      </c>
      <c r="V180" s="33">
        <f t="shared" si="47"/>
        <v>557.25000000000011</v>
      </c>
      <c r="W180" s="37">
        <f t="shared" si="57"/>
        <v>0.57459178207354034</v>
      </c>
      <c r="X180" s="37">
        <f t="shared" si="58"/>
        <v>1.4824151127481355</v>
      </c>
    </row>
    <row r="181" spans="5:24" x14ac:dyDescent="0.2">
      <c r="E181" s="28"/>
      <c r="F181" s="28">
        <f>+'CPT C9 &amp; Bearing Capacity'!I181</f>
        <v>3.5700000000000003</v>
      </c>
      <c r="G181" s="29">
        <f>'CPT C9 &amp; Bearing Capacity'!H181</f>
        <v>2.0000000000000018E-2</v>
      </c>
      <c r="H181" s="29">
        <f t="shared" si="48"/>
        <v>3.1128000000000005</v>
      </c>
      <c r="I181" s="30">
        <f t="shared" si="49"/>
        <v>2.9178852643419577</v>
      </c>
      <c r="J181" s="31">
        <f t="shared" si="50"/>
        <v>0.8998768938627042</v>
      </c>
      <c r="K181" s="31">
        <f t="shared" si="51"/>
        <v>0.21021532068023044</v>
      </c>
      <c r="L181" s="31">
        <f t="shared" si="52"/>
        <v>0.10530216042990864</v>
      </c>
      <c r="M181" s="32">
        <f t="shared" si="53"/>
        <v>0.18746546908906575</v>
      </c>
      <c r="N181" s="33">
        <f t="shared" si="54"/>
        <v>40.862044850880025</v>
      </c>
      <c r="O181" s="59">
        <f>+'CPT C9 &amp; Bearing Capacity'!N181</f>
        <v>133</v>
      </c>
      <c r="P181" s="59">
        <f>+'CPT C9 &amp; Bearing Capacity'!O181</f>
        <v>172</v>
      </c>
      <c r="Q181" s="35">
        <f>+'CPT C9 &amp; Bearing Capacity'!K181</f>
        <v>60.690000000000005</v>
      </c>
      <c r="R181" s="34">
        <f>+'CPT C9 &amp; Bearing Capacity'!L181</f>
        <v>0</v>
      </c>
      <c r="S181" s="35">
        <f>+'CPT C9 &amp; Bearing Capacity'!M181</f>
        <v>60.690000000000005</v>
      </c>
      <c r="T181" s="34">
        <f t="shared" si="55"/>
        <v>7.4816367158980031</v>
      </c>
      <c r="U181" s="36">
        <f t="shared" si="56"/>
        <v>1437.9353669548841</v>
      </c>
      <c r="V181" s="33">
        <f t="shared" si="47"/>
        <v>556.54999999999995</v>
      </c>
      <c r="W181" s="37">
        <f t="shared" si="57"/>
        <v>0.56834327592085887</v>
      </c>
      <c r="X181" s="37">
        <f t="shared" si="58"/>
        <v>1.4684051693784947</v>
      </c>
    </row>
    <row r="182" spans="5:24" x14ac:dyDescent="0.2">
      <c r="E182" s="28"/>
      <c r="F182" s="28">
        <f>+'CPT C9 &amp; Bearing Capacity'!I182</f>
        <v>3.59</v>
      </c>
      <c r="G182" s="29">
        <f>'CPT C9 &amp; Bearing Capacity'!H182</f>
        <v>2.0000000000000018E-2</v>
      </c>
      <c r="H182" s="29">
        <f t="shared" si="48"/>
        <v>3.1328</v>
      </c>
      <c r="I182" s="30">
        <f t="shared" si="49"/>
        <v>2.9366329208848896</v>
      </c>
      <c r="J182" s="31">
        <f t="shared" si="50"/>
        <v>0.90096818632494835</v>
      </c>
      <c r="K182" s="31">
        <f t="shared" si="51"/>
        <v>0.20781783875921023</v>
      </c>
      <c r="L182" s="31">
        <f t="shared" si="52"/>
        <v>0.1040968189632058</v>
      </c>
      <c r="M182" s="32">
        <f t="shared" si="53"/>
        <v>0.18546903584280047</v>
      </c>
      <c r="N182" s="33">
        <f t="shared" si="54"/>
        <v>40.426880202974004</v>
      </c>
      <c r="O182" s="59">
        <f>+'CPT C9 &amp; Bearing Capacity'!N182</f>
        <v>133</v>
      </c>
      <c r="P182" s="59">
        <f>+'CPT C9 &amp; Bearing Capacity'!O182</f>
        <v>172.39999999999998</v>
      </c>
      <c r="Q182" s="35">
        <f>+'CPT C9 &amp; Bearing Capacity'!K182</f>
        <v>61.03</v>
      </c>
      <c r="R182" s="34">
        <f>+'CPT C9 &amp; Bearing Capacity'!L182</f>
        <v>0</v>
      </c>
      <c r="S182" s="35">
        <f>+'CPT C9 &amp; Bearing Capacity'!M182</f>
        <v>61.03</v>
      </c>
      <c r="T182" s="34">
        <f t="shared" si="55"/>
        <v>7.4711947690095304</v>
      </c>
      <c r="U182" s="36">
        <f t="shared" si="56"/>
        <v>1438.1946875176859</v>
      </c>
      <c r="V182" s="33">
        <f t="shared" si="47"/>
        <v>556.84999999999991</v>
      </c>
      <c r="W182" s="37">
        <f t="shared" si="57"/>
        <v>0.56218925787788243</v>
      </c>
      <c r="X182" s="37">
        <f t="shared" si="58"/>
        <v>1.4519845632746358</v>
      </c>
    </row>
    <row r="183" spans="5:24" x14ac:dyDescent="0.2">
      <c r="E183" s="28"/>
      <c r="F183" s="28">
        <f>+'CPT C9 &amp; Bearing Capacity'!I183</f>
        <v>3.6100000000000003</v>
      </c>
      <c r="G183" s="29">
        <f>'CPT C9 &amp; Bearing Capacity'!H183</f>
        <v>2.0000000000000018E-2</v>
      </c>
      <c r="H183" s="29">
        <f t="shared" si="48"/>
        <v>3.1528000000000005</v>
      </c>
      <c r="I183" s="30">
        <f t="shared" si="49"/>
        <v>2.9553805774278219</v>
      </c>
      <c r="J183" s="31">
        <f t="shared" si="50"/>
        <v>0.90204264391152877</v>
      </c>
      <c r="K183" s="31">
        <f t="shared" si="51"/>
        <v>0.20545958810703466</v>
      </c>
      <c r="L183" s="31">
        <f t="shared" si="52"/>
        <v>0.10291134920979049</v>
      </c>
      <c r="M183" s="32">
        <f t="shared" si="53"/>
        <v>0.18350224937880866</v>
      </c>
      <c r="N183" s="33">
        <f t="shared" si="54"/>
        <v>39.998177695284156</v>
      </c>
      <c r="O183" s="59">
        <f>+'CPT C9 &amp; Bearing Capacity'!N183</f>
        <v>133</v>
      </c>
      <c r="P183" s="59">
        <f>+'CPT C9 &amp; Bearing Capacity'!O183</f>
        <v>173</v>
      </c>
      <c r="Q183" s="35">
        <f>+'CPT C9 &amp; Bearing Capacity'!K183</f>
        <v>61.370000000000005</v>
      </c>
      <c r="R183" s="34">
        <f>+'CPT C9 &amp; Bearing Capacity'!L183</f>
        <v>0</v>
      </c>
      <c r="S183" s="35">
        <f>+'CPT C9 &amp; Bearing Capacity'!M183</f>
        <v>61.370000000000005</v>
      </c>
      <c r="T183" s="34">
        <f t="shared" si="55"/>
        <v>7.4608252856346233</v>
      </c>
      <c r="U183" s="36">
        <f t="shared" si="56"/>
        <v>1438.4522547658908</v>
      </c>
      <c r="V183" s="33">
        <f t="shared" si="47"/>
        <v>558.15</v>
      </c>
      <c r="W183" s="37">
        <f t="shared" si="57"/>
        <v>0.55612798496108484</v>
      </c>
      <c r="X183" s="37">
        <f t="shared" si="58"/>
        <v>1.4332411608092519</v>
      </c>
    </row>
    <row r="184" spans="5:24" x14ac:dyDescent="0.2">
      <c r="E184" s="28"/>
      <c r="F184" s="28">
        <f>+'CPT C9 &amp; Bearing Capacity'!I184</f>
        <v>3.63</v>
      </c>
      <c r="G184" s="29">
        <f>'CPT C9 &amp; Bearing Capacity'!H184</f>
        <v>2.0000000000000018E-2</v>
      </c>
      <c r="H184" s="29">
        <f t="shared" si="48"/>
        <v>3.1728000000000001</v>
      </c>
      <c r="I184" s="30">
        <f t="shared" si="49"/>
        <v>2.9741282339707538</v>
      </c>
      <c r="J184" s="31">
        <f t="shared" si="50"/>
        <v>0.90310059165724765</v>
      </c>
      <c r="K184" s="31">
        <f t="shared" si="51"/>
        <v>0.20313975337797935</v>
      </c>
      <c r="L184" s="31">
        <f t="shared" si="52"/>
        <v>0.10174533237139172</v>
      </c>
      <c r="M184" s="32">
        <f t="shared" si="53"/>
        <v>0.18156457267638604</v>
      </c>
      <c r="N184" s="33">
        <f t="shared" si="54"/>
        <v>39.575820272844503</v>
      </c>
      <c r="O184" s="59">
        <f>+'CPT C9 &amp; Bearing Capacity'!N184</f>
        <v>133</v>
      </c>
      <c r="P184" s="59">
        <f>+'CPT C9 &amp; Bearing Capacity'!O184</f>
        <v>173.4</v>
      </c>
      <c r="Q184" s="35">
        <f>+'CPT C9 &amp; Bearing Capacity'!K184</f>
        <v>61.71</v>
      </c>
      <c r="R184" s="34">
        <f>+'CPT C9 &amp; Bearing Capacity'!L184</f>
        <v>0</v>
      </c>
      <c r="S184" s="35">
        <f>+'CPT C9 &amp; Bearing Capacity'!M184</f>
        <v>61.71</v>
      </c>
      <c r="T184" s="34">
        <f t="shared" si="55"/>
        <v>7.4505273655998003</v>
      </c>
      <c r="U184" s="36">
        <f t="shared" si="56"/>
        <v>1438.7080901061549</v>
      </c>
      <c r="V184" s="33">
        <f t="shared" si="47"/>
        <v>558.45000000000005</v>
      </c>
      <c r="W184" s="37">
        <f t="shared" si="57"/>
        <v>0.55015774978959686</v>
      </c>
      <c r="X184" s="37">
        <f t="shared" si="58"/>
        <v>1.4173451615308275</v>
      </c>
    </row>
    <row r="185" spans="5:24" x14ac:dyDescent="0.2">
      <c r="E185" s="28"/>
      <c r="F185" s="28">
        <f>+'CPT C9 &amp; Bearing Capacity'!I185</f>
        <v>3.6500000000000004</v>
      </c>
      <c r="G185" s="29">
        <f>'CPT C9 &amp; Bearing Capacity'!H185</f>
        <v>2.0000000000000018E-2</v>
      </c>
      <c r="H185" s="29">
        <f t="shared" si="48"/>
        <v>3.1928000000000005</v>
      </c>
      <c r="I185" s="30">
        <f t="shared" si="49"/>
        <v>2.9928758905136865</v>
      </c>
      <c r="J185" s="31">
        <f t="shared" si="50"/>
        <v>0.90414234730996246</v>
      </c>
      <c r="K185" s="31">
        <f t="shared" si="51"/>
        <v>0.20085753924947594</v>
      </c>
      <c r="L185" s="31">
        <f t="shared" si="52"/>
        <v>0.10059836019399471</v>
      </c>
      <c r="M185" s="32">
        <f t="shared" si="53"/>
        <v>0.17965547944827021</v>
      </c>
      <c r="N185" s="33">
        <f t="shared" si="54"/>
        <v>39.159693220268657</v>
      </c>
      <c r="O185" s="59">
        <f>+'CPT C9 &amp; Bearing Capacity'!N185</f>
        <v>133</v>
      </c>
      <c r="P185" s="59">
        <f>+'CPT C9 &amp; Bearing Capacity'!O185</f>
        <v>173.8</v>
      </c>
      <c r="Q185" s="35">
        <f>+'CPT C9 &amp; Bearing Capacity'!K185</f>
        <v>62.050000000000004</v>
      </c>
      <c r="R185" s="34">
        <f>+'CPT C9 &amp; Bearing Capacity'!L185</f>
        <v>0</v>
      </c>
      <c r="S185" s="35">
        <f>+'CPT C9 &amp; Bearing Capacity'!M185</f>
        <v>62.050000000000004</v>
      </c>
      <c r="T185" s="34">
        <f t="shared" si="55"/>
        <v>7.4403001247952103</v>
      </c>
      <c r="U185" s="36">
        <f t="shared" si="56"/>
        <v>1438.9622145681731</v>
      </c>
      <c r="V185" s="33">
        <f t="shared" si="47"/>
        <v>558.75</v>
      </c>
      <c r="W185" s="37">
        <f t="shared" si="57"/>
        <v>0.54427687987652085</v>
      </c>
      <c r="X185" s="37">
        <f t="shared" si="58"/>
        <v>1.4016892427836667</v>
      </c>
    </row>
    <row r="186" spans="5:24" x14ac:dyDescent="0.2">
      <c r="E186" s="28"/>
      <c r="F186" s="28">
        <f>+'CPT C9 &amp; Bearing Capacity'!I186</f>
        <v>3.67</v>
      </c>
      <c r="G186" s="29">
        <f>'CPT C9 &amp; Bearing Capacity'!H186</f>
        <v>2.0000000000000018E-2</v>
      </c>
      <c r="H186" s="29">
        <f t="shared" si="48"/>
        <v>3.2128000000000001</v>
      </c>
      <c r="I186" s="30">
        <f t="shared" si="49"/>
        <v>3.0116235470566179</v>
      </c>
      <c r="J186" s="31">
        <f t="shared" si="50"/>
        <v>0.905168221509002</v>
      </c>
      <c r="K186" s="31">
        <f t="shared" si="51"/>
        <v>0.19861216987209646</v>
      </c>
      <c r="L186" s="31">
        <f t="shared" si="52"/>
        <v>9.9470034665083321E-2</v>
      </c>
      <c r="M186" s="32">
        <f t="shared" si="53"/>
        <v>0.17777445393448188</v>
      </c>
      <c r="N186" s="33">
        <f t="shared" si="54"/>
        <v>38.749684116813185</v>
      </c>
      <c r="O186" s="59">
        <f>+'CPT C9 &amp; Bearing Capacity'!N186</f>
        <v>133</v>
      </c>
      <c r="P186" s="59">
        <f>+'CPT C9 &amp; Bearing Capacity'!O186</f>
        <v>174.39999999999998</v>
      </c>
      <c r="Q186" s="35">
        <f>+'CPT C9 &amp; Bearing Capacity'!K186</f>
        <v>62.39</v>
      </c>
      <c r="R186" s="34">
        <f>+'CPT C9 &amp; Bearing Capacity'!L186</f>
        <v>0</v>
      </c>
      <c r="S186" s="35">
        <f>+'CPT C9 &amp; Bearing Capacity'!M186</f>
        <v>62.39</v>
      </c>
      <c r="T186" s="34">
        <f t="shared" si="55"/>
        <v>7.4301426948018072</v>
      </c>
      <c r="U186" s="36">
        <f t="shared" si="56"/>
        <v>1439.2146488133251</v>
      </c>
      <c r="V186" s="33">
        <f t="shared" si="47"/>
        <v>560.04999999999984</v>
      </c>
      <c r="W186" s="37">
        <f t="shared" si="57"/>
        <v>0.53848373692921314</v>
      </c>
      <c r="X186" s="37">
        <f t="shared" si="58"/>
        <v>1.3837937368739661</v>
      </c>
    </row>
    <row r="187" spans="5:24" x14ac:dyDescent="0.2">
      <c r="E187" s="28"/>
      <c r="F187" s="28">
        <f>+'CPT C9 &amp; Bearing Capacity'!I187</f>
        <v>3.6900000000000004</v>
      </c>
      <c r="G187" s="29">
        <f>'CPT C9 &amp; Bearing Capacity'!H187</f>
        <v>2.0000000000000018E-2</v>
      </c>
      <c r="H187" s="29">
        <f t="shared" si="48"/>
        <v>3.2328000000000006</v>
      </c>
      <c r="I187" s="30">
        <f t="shared" si="49"/>
        <v>3.0303712035995507</v>
      </c>
      <c r="J187" s="31">
        <f t="shared" si="50"/>
        <v>0.90617851795914794</v>
      </c>
      <c r="K187" s="31">
        <f t="shared" si="51"/>
        <v>0.19640288833551164</v>
      </c>
      <c r="L187" s="31">
        <f t="shared" si="52"/>
        <v>9.8359967720426197E-2</v>
      </c>
      <c r="M187" s="32">
        <f t="shared" si="53"/>
        <v>0.17592099069841929</v>
      </c>
      <c r="N187" s="33">
        <f t="shared" si="54"/>
        <v>38.345682791932042</v>
      </c>
      <c r="O187" s="59">
        <f>+'CPT C9 &amp; Bearing Capacity'!N187</f>
        <v>133</v>
      </c>
      <c r="P187" s="59">
        <f>+'CPT C9 &amp; Bearing Capacity'!O187</f>
        <v>174.6</v>
      </c>
      <c r="Q187" s="35">
        <f>+'CPT C9 &amp; Bearing Capacity'!K187</f>
        <v>62.730000000000004</v>
      </c>
      <c r="R187" s="34">
        <f>+'CPT C9 &amp; Bearing Capacity'!L187</f>
        <v>0</v>
      </c>
      <c r="S187" s="35">
        <f>+'CPT C9 &amp; Bearing Capacity'!M187</f>
        <v>62.730000000000004</v>
      </c>
      <c r="T187" s="34">
        <f t="shared" si="55"/>
        <v>7.4200542225291803</v>
      </c>
      <c r="U187" s="36">
        <f t="shared" si="56"/>
        <v>1439.4654131430898</v>
      </c>
      <c r="V187" s="33">
        <f t="shared" si="47"/>
        <v>559.34999999999991</v>
      </c>
      <c r="W187" s="37">
        <f t="shared" si="57"/>
        <v>0.53277671615886646</v>
      </c>
      <c r="X187" s="37">
        <f t="shared" si="58"/>
        <v>1.3710801034033102</v>
      </c>
    </row>
    <row r="188" spans="5:24" x14ac:dyDescent="0.2">
      <c r="E188" s="28"/>
      <c r="F188" s="28">
        <f>+'CPT C9 &amp; Bearing Capacity'!I188</f>
        <v>3.71</v>
      </c>
      <c r="G188" s="29">
        <f>'CPT C9 &amp; Bearing Capacity'!H188</f>
        <v>2.0000000000000018E-2</v>
      </c>
      <c r="H188" s="29">
        <f t="shared" si="48"/>
        <v>3.2528000000000001</v>
      </c>
      <c r="I188" s="30">
        <f t="shared" si="49"/>
        <v>3.0491188601424826</v>
      </c>
      <c r="J188" s="31">
        <f t="shared" si="50"/>
        <v>0.90717353360027908</v>
      </c>
      <c r="K188" s="31">
        <f t="shared" si="51"/>
        <v>0.19422895614997843</v>
      </c>
      <c r="L188" s="31">
        <f t="shared" si="52"/>
        <v>9.7267780960090103E-2</v>
      </c>
      <c r="M188" s="32">
        <f t="shared" si="53"/>
        <v>0.17409459442533259</v>
      </c>
      <c r="N188" s="33">
        <f t="shared" si="54"/>
        <v>37.947581281349891</v>
      </c>
      <c r="O188" s="59">
        <f>+'CPT C9 &amp; Bearing Capacity'!N188</f>
        <v>123.5</v>
      </c>
      <c r="P188" s="59">
        <f>+'CPT C9 &amp; Bearing Capacity'!O188</f>
        <v>165.1</v>
      </c>
      <c r="Q188" s="35">
        <f>+'CPT C9 &amp; Bearing Capacity'!K188</f>
        <v>63.07</v>
      </c>
      <c r="R188" s="34">
        <f>+'CPT C9 &amp; Bearing Capacity'!L188</f>
        <v>0</v>
      </c>
      <c r="S188" s="35">
        <f>+'CPT C9 &amp; Bearing Capacity'!M188</f>
        <v>63.07</v>
      </c>
      <c r="T188" s="34">
        <f t="shared" si="55"/>
        <v>7.1404873052136502</v>
      </c>
      <c r="U188" s="36">
        <f t="shared" si="56"/>
        <v>1343.1153199208359</v>
      </c>
      <c r="V188" s="33">
        <f t="shared" si="47"/>
        <v>510.15</v>
      </c>
      <c r="W188" s="37">
        <f t="shared" si="57"/>
        <v>0.5650681027685186</v>
      </c>
      <c r="X188" s="37">
        <f t="shared" si="58"/>
        <v>1.4877028827344871</v>
      </c>
    </row>
    <row r="189" spans="5:24" x14ac:dyDescent="0.2">
      <c r="E189" s="28"/>
      <c r="F189" s="28">
        <f>+'CPT C9 &amp; Bearing Capacity'!I189</f>
        <v>3.7300000000000004</v>
      </c>
      <c r="G189" s="29">
        <f>'CPT C9 &amp; Bearing Capacity'!H189</f>
        <v>2.0000000000000018E-2</v>
      </c>
      <c r="H189" s="29">
        <f t="shared" si="48"/>
        <v>3.2728000000000006</v>
      </c>
      <c r="I189" s="30">
        <f t="shared" si="49"/>
        <v>3.0678665166854149</v>
      </c>
      <c r="J189" s="31">
        <f t="shared" si="50"/>
        <v>0.90815355877277115</v>
      </c>
      <c r="K189" s="31">
        <f t="shared" si="51"/>
        <v>0.19208965274291109</v>
      </c>
      <c r="L189" s="31">
        <f t="shared" si="52"/>
        <v>9.6193105373371265E-2</v>
      </c>
      <c r="M189" s="32">
        <f t="shared" si="53"/>
        <v>0.17229477972328491</v>
      </c>
      <c r="N189" s="33">
        <f t="shared" si="54"/>
        <v>37.555273783677322</v>
      </c>
      <c r="O189" s="59">
        <f>+'CPT C9 &amp; Bearing Capacity'!N189</f>
        <v>114</v>
      </c>
      <c r="P189" s="59">
        <f>+'CPT C9 &amp; Bearing Capacity'!O189</f>
        <v>155.6</v>
      </c>
      <c r="Q189" s="35">
        <f>+'CPT C9 &amp; Bearing Capacity'!K189</f>
        <v>63.410000000000011</v>
      </c>
      <c r="R189" s="34">
        <f>+'CPT C9 &amp; Bearing Capacity'!L189</f>
        <v>0</v>
      </c>
      <c r="S189" s="35">
        <f>+'CPT C9 &amp; Bearing Capacity'!M189</f>
        <v>63.410000000000011</v>
      </c>
      <c r="T189" s="34">
        <f t="shared" si="55"/>
        <v>6.8511435569186361</v>
      </c>
      <c r="U189" s="36">
        <f t="shared" si="56"/>
        <v>1246.0092736756976</v>
      </c>
      <c r="V189" s="33">
        <f t="shared" si="47"/>
        <v>460.94999999999993</v>
      </c>
      <c r="W189" s="37">
        <f t="shared" si="57"/>
        <v>0.60280889680524119</v>
      </c>
      <c r="X189" s="37">
        <f t="shared" si="58"/>
        <v>1.6294727750809137</v>
      </c>
    </row>
    <row r="190" spans="5:24" x14ac:dyDescent="0.2">
      <c r="E190" s="28"/>
      <c r="F190" s="28">
        <f>+'CPT C9 &amp; Bearing Capacity'!I190</f>
        <v>3.75</v>
      </c>
      <c r="G190" s="29">
        <f>'CPT C9 &amp; Bearing Capacity'!H190</f>
        <v>1.9999999999999574E-2</v>
      </c>
      <c r="H190" s="29">
        <f t="shared" si="48"/>
        <v>3.2928000000000002</v>
      </c>
      <c r="I190" s="30">
        <f t="shared" si="49"/>
        <v>3.0866141732283467</v>
      </c>
      <c r="J190" s="31">
        <f t="shared" si="50"/>
        <v>0.90911887737874997</v>
      </c>
      <c r="K190" s="31">
        <f t="shared" si="51"/>
        <v>0.18998427497011064</v>
      </c>
      <c r="L190" s="31">
        <f t="shared" si="52"/>
        <v>9.5135581072350123E-2</v>
      </c>
      <c r="M190" s="32">
        <f t="shared" si="53"/>
        <v>0.1705210709267003</v>
      </c>
      <c r="N190" s="33">
        <f t="shared" si="54"/>
        <v>37.168656617590024</v>
      </c>
      <c r="O190" s="59">
        <f>+'CPT C9 &amp; Bearing Capacity'!N190</f>
        <v>123.5</v>
      </c>
      <c r="P190" s="59">
        <f>+'CPT C9 &amp; Bearing Capacity'!O190</f>
        <v>164.89999999999998</v>
      </c>
      <c r="Q190" s="35">
        <f>+'CPT C9 &amp; Bearing Capacity'!K190</f>
        <v>63.75</v>
      </c>
      <c r="R190" s="34">
        <f>+'CPT C9 &amp; Bearing Capacity'!L190</f>
        <v>0</v>
      </c>
      <c r="S190" s="35">
        <f>+'CPT C9 &amp; Bearing Capacity'!M190</f>
        <v>63.75</v>
      </c>
      <c r="T190" s="34">
        <f t="shared" si="55"/>
        <v>7.1213693631149422</v>
      </c>
      <c r="U190" s="36">
        <f t="shared" si="56"/>
        <v>1343.5588295885454</v>
      </c>
      <c r="V190" s="33">
        <f t="shared" si="47"/>
        <v>505.74999999999989</v>
      </c>
      <c r="W190" s="37">
        <f t="shared" si="57"/>
        <v>0.55328662651819782</v>
      </c>
      <c r="X190" s="37">
        <f t="shared" si="58"/>
        <v>1.4698430694054074</v>
      </c>
    </row>
    <row r="191" spans="5:24" x14ac:dyDescent="0.2">
      <c r="E191" s="28"/>
      <c r="F191" s="28">
        <f>+'CPT C9 &amp; Bearing Capacity'!I191</f>
        <v>3.7699999999999996</v>
      </c>
      <c r="G191" s="29">
        <f>'CPT C9 &amp; Bearing Capacity'!H191</f>
        <v>2.0000000000000018E-2</v>
      </c>
      <c r="H191" s="29">
        <f t="shared" si="48"/>
        <v>3.3127999999999997</v>
      </c>
      <c r="I191" s="30">
        <f t="shared" si="49"/>
        <v>3.1053618297712786</v>
      </c>
      <c r="J191" s="31">
        <f t="shared" si="50"/>
        <v>0.91006976703928988</v>
      </c>
      <c r="K191" s="31">
        <f t="shared" si="51"/>
        <v>0.18791213664122858</v>
      </c>
      <c r="L191" s="31">
        <f t="shared" si="52"/>
        <v>9.4094857033780566E-2</v>
      </c>
      <c r="M191" s="32">
        <f t="shared" si="53"/>
        <v>0.16877300190257868</v>
      </c>
      <c r="N191" s="33">
        <f t="shared" si="54"/>
        <v>36.787628179589234</v>
      </c>
      <c r="O191" s="59">
        <f>+'CPT C9 &amp; Bearing Capacity'!N191</f>
        <v>123.5</v>
      </c>
      <c r="P191" s="59">
        <f>+'CPT C9 &amp; Bearing Capacity'!O191</f>
        <v>164.5</v>
      </c>
      <c r="Q191" s="35">
        <f>+'CPT C9 &amp; Bearing Capacity'!K191</f>
        <v>64.089999999999989</v>
      </c>
      <c r="R191" s="34">
        <f>+'CPT C9 &amp; Bearing Capacity'!L191</f>
        <v>0</v>
      </c>
      <c r="S191" s="35">
        <f>+'CPT C9 &amp; Bearing Capacity'!M191</f>
        <v>64.089999999999989</v>
      </c>
      <c r="T191" s="34">
        <f t="shared" si="55"/>
        <v>7.1119057284386358</v>
      </c>
      <c r="U191" s="36">
        <f t="shared" si="56"/>
        <v>1343.7784269388246</v>
      </c>
      <c r="V191" s="33">
        <f t="shared" si="47"/>
        <v>502.05000000000007</v>
      </c>
      <c r="W191" s="37">
        <f t="shared" si="57"/>
        <v>0.54752520865203647</v>
      </c>
      <c r="X191" s="37">
        <f t="shared" si="58"/>
        <v>1.4654965911598152</v>
      </c>
    </row>
    <row r="192" spans="5:24" x14ac:dyDescent="0.2">
      <c r="E192" s="28"/>
      <c r="F192" s="28">
        <f>+'CPT C9 &amp; Bearing Capacity'!I192</f>
        <v>3.79</v>
      </c>
      <c r="G192" s="29">
        <f>'CPT C9 &amp; Bearing Capacity'!H192</f>
        <v>2.0000000000000018E-2</v>
      </c>
      <c r="H192" s="29">
        <f t="shared" si="48"/>
        <v>3.3328000000000002</v>
      </c>
      <c r="I192" s="30">
        <f t="shared" si="49"/>
        <v>3.1241094863142109</v>
      </c>
      <c r="J192" s="31">
        <f t="shared" si="50"/>
        <v>0.91100649924765098</v>
      </c>
      <c r="K192" s="31">
        <f t="shared" si="51"/>
        <v>0.18587256805905544</v>
      </c>
      <c r="L192" s="31">
        <f t="shared" si="52"/>
        <v>9.3070590849037835E-2</v>
      </c>
      <c r="M192" s="32">
        <f t="shared" si="53"/>
        <v>0.16705011585945173</v>
      </c>
      <c r="N192" s="33">
        <f t="shared" si="54"/>
        <v>36.41208890235967</v>
      </c>
      <c r="O192" s="59">
        <f>+'CPT C9 &amp; Bearing Capacity'!N192</f>
        <v>114</v>
      </c>
      <c r="P192" s="59">
        <f>+'CPT C9 &amp; Bearing Capacity'!O192</f>
        <v>154.80000000000001</v>
      </c>
      <c r="Q192" s="35">
        <f>+'CPT C9 &amp; Bearing Capacity'!K192</f>
        <v>64.430000000000007</v>
      </c>
      <c r="R192" s="34">
        <f>+'CPT C9 &amp; Bearing Capacity'!L192</f>
        <v>0</v>
      </c>
      <c r="S192" s="35">
        <f>+'CPT C9 &amp; Bearing Capacity'!M192</f>
        <v>64.430000000000007</v>
      </c>
      <c r="T192" s="34">
        <f t="shared" si="55"/>
        <v>6.823865735078301</v>
      </c>
      <c r="U192" s="36">
        <f t="shared" si="56"/>
        <v>1246.596371148785</v>
      </c>
      <c r="V192" s="33">
        <f t="shared" si="47"/>
        <v>451.85</v>
      </c>
      <c r="W192" s="37">
        <f t="shared" si="57"/>
        <v>0.58418409912110691</v>
      </c>
      <c r="X192" s="37">
        <f t="shared" si="58"/>
        <v>1.6116892288307936</v>
      </c>
    </row>
    <row r="193" spans="5:24" x14ac:dyDescent="0.2">
      <c r="E193" s="28"/>
      <c r="F193" s="28">
        <f>+'CPT C9 &amp; Bearing Capacity'!I193</f>
        <v>3.8099999999999996</v>
      </c>
      <c r="G193" s="29">
        <f>'CPT C9 &amp; Bearing Capacity'!H193</f>
        <v>2.0000000000000018E-2</v>
      </c>
      <c r="H193" s="29">
        <f t="shared" si="48"/>
        <v>3.3527999999999998</v>
      </c>
      <c r="I193" s="30">
        <f t="shared" si="49"/>
        <v>3.1428571428571428</v>
      </c>
      <c r="J193" s="31">
        <f t="shared" si="50"/>
        <v>0.91192933951864608</v>
      </c>
      <c r="K193" s="31">
        <f t="shared" si="51"/>
        <v>0.18386491557223267</v>
      </c>
      <c r="L193" s="31">
        <f t="shared" si="52"/>
        <v>9.2062448481856241E-2</v>
      </c>
      <c r="M193" s="32">
        <f t="shared" si="53"/>
        <v>0.16535196515913947</v>
      </c>
      <c r="N193" s="33">
        <f t="shared" si="54"/>
        <v>36.041941213737907</v>
      </c>
      <c r="O193" s="59">
        <f>+'CPT C9 &amp; Bearing Capacity'!N193</f>
        <v>123.5</v>
      </c>
      <c r="P193" s="59">
        <f>+'CPT C9 &amp; Bearing Capacity'!O193</f>
        <v>164.3</v>
      </c>
      <c r="Q193" s="35">
        <f>+'CPT C9 &amp; Bearing Capacity'!K193</f>
        <v>64.77</v>
      </c>
      <c r="R193" s="34">
        <f>+'CPT C9 &amp; Bearing Capacity'!L193</f>
        <v>0</v>
      </c>
      <c r="S193" s="35">
        <f>+'CPT C9 &amp; Bearing Capacity'!M193</f>
        <v>64.77</v>
      </c>
      <c r="T193" s="34">
        <f t="shared" si="55"/>
        <v>7.0931653660210507</v>
      </c>
      <c r="U193" s="36">
        <f t="shared" si="56"/>
        <v>1344.2133905046803</v>
      </c>
      <c r="V193" s="33">
        <f t="shared" si="47"/>
        <v>497.65000000000009</v>
      </c>
      <c r="W193" s="37">
        <f t="shared" si="57"/>
        <v>0.53625326854103306</v>
      </c>
      <c r="X193" s="37">
        <f t="shared" si="58"/>
        <v>1.4484855305430697</v>
      </c>
    </row>
    <row r="194" spans="5:24" x14ac:dyDescent="0.2">
      <c r="E194" s="28"/>
      <c r="F194" s="28">
        <f>+'CPT C9 &amp; Bearing Capacity'!I194</f>
        <v>3.83</v>
      </c>
      <c r="G194" s="29">
        <f>'CPT C9 &amp; Bearing Capacity'!H194</f>
        <v>2.0000000000000018E-2</v>
      </c>
      <c r="H194" s="29">
        <f t="shared" si="48"/>
        <v>3.3728000000000002</v>
      </c>
      <c r="I194" s="30">
        <f t="shared" si="49"/>
        <v>3.1616047994000751</v>
      </c>
      <c r="J194" s="31">
        <f t="shared" si="50"/>
        <v>0.91283854753422833</v>
      </c>
      <c r="K194" s="31">
        <f t="shared" si="51"/>
        <v>0.18188854114099542</v>
      </c>
      <c r="L194" s="31">
        <f t="shared" si="52"/>
        <v>9.1070104033598359E-2</v>
      </c>
      <c r="M194" s="32">
        <f t="shared" si="53"/>
        <v>0.16367811113135822</v>
      </c>
      <c r="N194" s="33">
        <f t="shared" si="54"/>
        <v>35.677089496302266</v>
      </c>
      <c r="O194" s="59">
        <f>+'CPT C9 &amp; Bearing Capacity'!N194</f>
        <v>133</v>
      </c>
      <c r="P194" s="59">
        <f>+'CPT C9 &amp; Bearing Capacity'!O194</f>
        <v>173.60000000000002</v>
      </c>
      <c r="Q194" s="35">
        <f>+'CPT C9 &amp; Bearing Capacity'!K194</f>
        <v>65.11</v>
      </c>
      <c r="R194" s="34">
        <f>+'CPT C9 &amp; Bearing Capacity'!L194</f>
        <v>0</v>
      </c>
      <c r="S194" s="35">
        <f>+'CPT C9 &amp; Bearing Capacity'!M194</f>
        <v>65.11</v>
      </c>
      <c r="T194" s="34">
        <f t="shared" si="55"/>
        <v>7.3512971341167566</v>
      </c>
      <c r="U194" s="36">
        <f t="shared" si="56"/>
        <v>1441.1756392382742</v>
      </c>
      <c r="V194" s="33">
        <f t="shared" si="47"/>
        <v>542.45000000000016</v>
      </c>
      <c r="W194" s="37">
        <f t="shared" si="57"/>
        <v>0.49511091535184748</v>
      </c>
      <c r="X194" s="37">
        <f t="shared" si="58"/>
        <v>1.3154056409365762</v>
      </c>
    </row>
    <row r="195" spans="5:24" x14ac:dyDescent="0.2">
      <c r="E195" s="28"/>
      <c r="F195" s="28">
        <f>+'CPT C9 &amp; Bearing Capacity'!I195</f>
        <v>3.8499999999999996</v>
      </c>
      <c r="G195" s="29">
        <f>'CPT C9 &amp; Bearing Capacity'!H195</f>
        <v>2.0000000000000018E-2</v>
      </c>
      <c r="H195" s="29">
        <f t="shared" si="48"/>
        <v>3.3927999999999998</v>
      </c>
      <c r="I195" s="30">
        <f t="shared" si="49"/>
        <v>3.180352455943007</v>
      </c>
      <c r="J195" s="31">
        <f t="shared" si="50"/>
        <v>0.91373437728538909</v>
      </c>
      <c r="K195" s="31">
        <f t="shared" si="51"/>
        <v>0.1799428219155664</v>
      </c>
      <c r="L195" s="31">
        <f t="shared" si="52"/>
        <v>9.0093239515805418E-2</v>
      </c>
      <c r="M195" s="32">
        <f t="shared" si="53"/>
        <v>0.16202812389122279</v>
      </c>
      <c r="N195" s="33">
        <f t="shared" si="54"/>
        <v>35.3174400475936</v>
      </c>
      <c r="O195" s="59">
        <f>+'CPT C9 &amp; Bearing Capacity'!N195</f>
        <v>133</v>
      </c>
      <c r="P195" s="59">
        <f>+'CPT C9 &amp; Bearing Capacity'!O195</f>
        <v>173.4</v>
      </c>
      <c r="Q195" s="35">
        <f>+'CPT C9 &amp; Bearing Capacity'!K195</f>
        <v>65.449999999999989</v>
      </c>
      <c r="R195" s="34">
        <f>+'CPT C9 &amp; Bearing Capacity'!L195</f>
        <v>0</v>
      </c>
      <c r="S195" s="35">
        <f>+'CPT C9 &amp; Bearing Capacity'!M195</f>
        <v>65.449999999999989</v>
      </c>
      <c r="T195" s="34">
        <f t="shared" si="55"/>
        <v>7.3417313400979261</v>
      </c>
      <c r="U195" s="36">
        <f t="shared" si="56"/>
        <v>1441.4137345049339</v>
      </c>
      <c r="V195" s="33">
        <f t="shared" si="47"/>
        <v>539.75000000000011</v>
      </c>
      <c r="W195" s="37">
        <f t="shared" si="57"/>
        <v>0.49003890003481493</v>
      </c>
      <c r="X195" s="37">
        <f t="shared" si="58"/>
        <v>1.3086591958348726</v>
      </c>
    </row>
    <row r="196" spans="5:24" x14ac:dyDescent="0.2">
      <c r="E196" s="28"/>
      <c r="F196" s="28">
        <f>+'CPT C9 &amp; Bearing Capacity'!I196</f>
        <v>3.87</v>
      </c>
      <c r="G196" s="29">
        <f>'CPT C9 &amp; Bearing Capacity'!H196</f>
        <v>2.0000000000000018E-2</v>
      </c>
      <c r="H196" s="29">
        <f t="shared" si="48"/>
        <v>3.4128000000000003</v>
      </c>
      <c r="I196" s="30">
        <f t="shared" si="49"/>
        <v>3.1991001124859397</v>
      </c>
      <c r="J196" s="31">
        <f t="shared" si="50"/>
        <v>0.9146170772104536</v>
      </c>
      <c r="K196" s="31">
        <f t="shared" si="51"/>
        <v>0.17802714982682624</v>
      </c>
      <c r="L196" s="31">
        <f t="shared" si="52"/>
        <v>8.9131544629787243E-2</v>
      </c>
      <c r="M196" s="32">
        <f t="shared" si="53"/>
        <v>0.16040158215967451</v>
      </c>
      <c r="N196" s="33">
        <f t="shared" si="54"/>
        <v>34.96290104097379</v>
      </c>
      <c r="O196" s="59">
        <f>+'CPT C9 &amp; Bearing Capacity'!N196</f>
        <v>133</v>
      </c>
      <c r="P196" s="59">
        <f>+'CPT C9 &amp; Bearing Capacity'!O196</f>
        <v>173.4</v>
      </c>
      <c r="Q196" s="35">
        <f>+'CPT C9 &amp; Bearing Capacity'!K196</f>
        <v>65.790000000000006</v>
      </c>
      <c r="R196" s="34">
        <f>+'CPT C9 &amp; Bearing Capacity'!L196</f>
        <v>0</v>
      </c>
      <c r="S196" s="35">
        <f>+'CPT C9 &amp; Bearing Capacity'!M196</f>
        <v>65.790000000000006</v>
      </c>
      <c r="T196" s="34">
        <f t="shared" si="55"/>
        <v>7.3322274608376929</v>
      </c>
      <c r="U196" s="36">
        <f t="shared" si="56"/>
        <v>1441.6503276504818</v>
      </c>
      <c r="V196" s="33">
        <f t="shared" ref="V196:V259" si="59">5*(P196-Q196)</f>
        <v>538.04999999999995</v>
      </c>
      <c r="W196" s="37">
        <f t="shared" si="57"/>
        <v>0.48503996247071002</v>
      </c>
      <c r="X196" s="37">
        <f t="shared" si="58"/>
        <v>1.2996153160848924</v>
      </c>
    </row>
    <row r="197" spans="5:24" x14ac:dyDescent="0.2">
      <c r="E197" s="28"/>
      <c r="F197" s="28">
        <f>+'CPT C9 &amp; Bearing Capacity'!I197</f>
        <v>3.8899999999999997</v>
      </c>
      <c r="G197" s="29">
        <f>'CPT C9 &amp; Bearing Capacity'!H197</f>
        <v>2.0000000000000018E-2</v>
      </c>
      <c r="H197" s="29">
        <f t="shared" si="48"/>
        <v>3.4327999999999999</v>
      </c>
      <c r="I197" s="30">
        <f t="shared" si="49"/>
        <v>3.2178477690288712</v>
      </c>
      <c r="J197" s="31">
        <f t="shared" si="50"/>
        <v>0.91548689032986019</v>
      </c>
      <c r="K197" s="31">
        <f t="shared" si="51"/>
        <v>0.17614093118890065</v>
      </c>
      <c r="L197" s="31">
        <f t="shared" si="52"/>
        <v>8.8184716553019002E-2</v>
      </c>
      <c r="M197" s="32">
        <f t="shared" si="53"/>
        <v>0.15879807308686278</v>
      </c>
      <c r="N197" s="33">
        <f t="shared" si="54"/>
        <v>34.613382487128035</v>
      </c>
      <c r="O197" s="59">
        <f>+'CPT C9 &amp; Bearing Capacity'!N197</f>
        <v>133</v>
      </c>
      <c r="P197" s="59">
        <f>+'CPT C9 &amp; Bearing Capacity'!O197</f>
        <v>173.60000000000002</v>
      </c>
      <c r="Q197" s="35">
        <f>+'CPT C9 &amp; Bearing Capacity'!K197</f>
        <v>66.13</v>
      </c>
      <c r="R197" s="34">
        <f>+'CPT C9 &amp; Bearing Capacity'!L197</f>
        <v>0</v>
      </c>
      <c r="S197" s="35">
        <f>+'CPT C9 &amp; Bearing Capacity'!M197</f>
        <v>66.13</v>
      </c>
      <c r="T197" s="34">
        <f t="shared" si="55"/>
        <v>7.3227847787110081</v>
      </c>
      <c r="U197" s="36">
        <f t="shared" si="56"/>
        <v>1441.8854357915827</v>
      </c>
      <c r="V197" s="33">
        <f t="shared" si="59"/>
        <v>537.35000000000014</v>
      </c>
      <c r="W197" s="37">
        <f t="shared" si="57"/>
        <v>0.48011279714640592</v>
      </c>
      <c r="X197" s="37">
        <f t="shared" si="58"/>
        <v>1.2882993388714268</v>
      </c>
    </row>
    <row r="198" spans="5:24" x14ac:dyDescent="0.2">
      <c r="E198" s="28"/>
      <c r="F198" s="28">
        <f>+'CPT C9 &amp; Bearing Capacity'!I198</f>
        <v>3.91</v>
      </c>
      <c r="G198" s="29">
        <f>'CPT C9 &amp; Bearing Capacity'!H198</f>
        <v>2.0000000000000018E-2</v>
      </c>
      <c r="H198" s="29">
        <f t="shared" si="48"/>
        <v>3.4528000000000003</v>
      </c>
      <c r="I198" s="30">
        <f t="shared" si="49"/>
        <v>3.2365954255718039</v>
      </c>
      <c r="J198" s="31">
        <f t="shared" si="50"/>
        <v>0.91634405437750976</v>
      </c>
      <c r="K198" s="31">
        <f t="shared" si="51"/>
        <v>0.17428358631330837</v>
      </c>
      <c r="L198" s="31">
        <f t="shared" si="52"/>
        <v>8.725245973211801E-2</v>
      </c>
      <c r="M198" s="32">
        <f t="shared" si="53"/>
        <v>0.15721719207849502</v>
      </c>
      <c r="N198" s="33">
        <f t="shared" si="54"/>
        <v>34.268796196214183</v>
      </c>
      <c r="O198" s="59">
        <f>+'CPT C9 &amp; Bearing Capacity'!N198</f>
        <v>133</v>
      </c>
      <c r="P198" s="59">
        <f>+'CPT C9 &amp; Bearing Capacity'!O198</f>
        <v>173.8</v>
      </c>
      <c r="Q198" s="35">
        <f>+'CPT C9 &amp; Bearing Capacity'!K198</f>
        <v>66.47</v>
      </c>
      <c r="R198" s="34">
        <f>+'CPT C9 &amp; Bearing Capacity'!L198</f>
        <v>0</v>
      </c>
      <c r="S198" s="35">
        <f>+'CPT C9 &amp; Bearing Capacity'!M198</f>
        <v>66.47</v>
      </c>
      <c r="T198" s="34">
        <f t="shared" si="55"/>
        <v>7.3134025880456672</v>
      </c>
      <c r="U198" s="36">
        <f t="shared" si="56"/>
        <v>1442.1190757634972</v>
      </c>
      <c r="V198" s="33">
        <f t="shared" si="59"/>
        <v>536.65000000000009</v>
      </c>
      <c r="W198" s="37">
        <f t="shared" si="57"/>
        <v>0.47525612513060167</v>
      </c>
      <c r="X198" s="37">
        <f t="shared" si="58"/>
        <v>1.2771376575501427</v>
      </c>
    </row>
    <row r="199" spans="5:24" x14ac:dyDescent="0.2">
      <c r="E199" s="28"/>
      <c r="F199" s="28">
        <f>+'CPT C9 &amp; Bearing Capacity'!I199</f>
        <v>3.9299999999999997</v>
      </c>
      <c r="G199" s="29">
        <f>'CPT C9 &amp; Bearing Capacity'!H199</f>
        <v>2.0000000000000018E-2</v>
      </c>
      <c r="H199" s="29">
        <f t="shared" si="48"/>
        <v>3.4727999999999999</v>
      </c>
      <c r="I199" s="30">
        <f t="shared" si="49"/>
        <v>3.2553430821147358</v>
      </c>
      <c r="J199" s="31">
        <f t="shared" si="50"/>
        <v>0.91718880192876751</v>
      </c>
      <c r="K199" s="31">
        <f t="shared" si="51"/>
        <v>0.17245454913432973</v>
      </c>
      <c r="L199" s="31">
        <f t="shared" si="52"/>
        <v>8.6334485682184867E-2</v>
      </c>
      <c r="M199" s="32">
        <f t="shared" si="53"/>
        <v>0.1556585426251717</v>
      </c>
      <c r="N199" s="33">
        <f t="shared" si="54"/>
        <v>33.929055740662669</v>
      </c>
      <c r="O199" s="59">
        <f>+'CPT C9 &amp; Bearing Capacity'!N199</f>
        <v>133</v>
      </c>
      <c r="P199" s="59">
        <f>+'CPT C9 &amp; Bearing Capacity'!O199</f>
        <v>173.8</v>
      </c>
      <c r="Q199" s="35">
        <f>+'CPT C9 &amp; Bearing Capacity'!K199</f>
        <v>66.81</v>
      </c>
      <c r="R199" s="34">
        <f>+'CPT C9 &amp; Bearing Capacity'!L199</f>
        <v>0</v>
      </c>
      <c r="S199" s="35">
        <f>+'CPT C9 &amp; Bearing Capacity'!M199</f>
        <v>66.81</v>
      </c>
      <c r="T199" s="34">
        <f t="shared" si="55"/>
        <v>7.3040801948632827</v>
      </c>
      <c r="U199" s="36">
        <f t="shared" si="56"/>
        <v>1442.3512641261218</v>
      </c>
      <c r="V199" s="33">
        <f t="shared" si="59"/>
        <v>534.95000000000005</v>
      </c>
      <c r="W199" s="37">
        <f t="shared" si="57"/>
        <v>0.47046869350815618</v>
      </c>
      <c r="X199" s="37">
        <f t="shared" si="58"/>
        <v>1.2684944664235049</v>
      </c>
    </row>
    <row r="200" spans="5:24" x14ac:dyDescent="0.2">
      <c r="E200" s="28"/>
      <c r="F200" s="28">
        <f>+'CPT C9 &amp; Bearing Capacity'!I200</f>
        <v>3.95</v>
      </c>
      <c r="G200" s="29">
        <f>'CPT C9 &amp; Bearing Capacity'!H200</f>
        <v>2.0000000000000018E-2</v>
      </c>
      <c r="H200" s="29">
        <f t="shared" si="48"/>
        <v>3.4928000000000003</v>
      </c>
      <c r="I200" s="30">
        <f t="shared" si="49"/>
        <v>3.2740907386576681</v>
      </c>
      <c r="J200" s="31">
        <f t="shared" si="50"/>
        <v>0.9180213605252</v>
      </c>
      <c r="K200" s="31">
        <f t="shared" si="51"/>
        <v>0.17065326684525836</v>
      </c>
      <c r="L200" s="31">
        <f t="shared" si="52"/>
        <v>8.5430512792296701E-2</v>
      </c>
      <c r="M200" s="32">
        <f t="shared" si="53"/>
        <v>0.1541217361347075</v>
      </c>
      <c r="N200" s="33">
        <f t="shared" si="54"/>
        <v>33.594076418627438</v>
      </c>
      <c r="O200" s="59">
        <f>+'CPT C9 &amp; Bearing Capacity'!N200</f>
        <v>133</v>
      </c>
      <c r="P200" s="59">
        <f>+'CPT C9 &amp; Bearing Capacity'!O200</f>
        <v>174</v>
      </c>
      <c r="Q200" s="35">
        <f>+'CPT C9 &amp; Bearing Capacity'!K200</f>
        <v>67.150000000000006</v>
      </c>
      <c r="R200" s="34">
        <f>+'CPT C9 &amp; Bearing Capacity'!L200</f>
        <v>0</v>
      </c>
      <c r="S200" s="35">
        <f>+'CPT C9 &amp; Bearing Capacity'!M200</f>
        <v>67.150000000000006</v>
      </c>
      <c r="T200" s="34">
        <f t="shared" si="55"/>
        <v>7.2948169166271697</v>
      </c>
      <c r="U200" s="36">
        <f t="shared" si="56"/>
        <v>1442.5820171698554</v>
      </c>
      <c r="V200" s="33">
        <f t="shared" si="59"/>
        <v>534.25</v>
      </c>
      <c r="W200" s="37">
        <f t="shared" si="57"/>
        <v>0.46574927482507178</v>
      </c>
      <c r="X200" s="37">
        <f t="shared" si="58"/>
        <v>1.2576163376182488</v>
      </c>
    </row>
    <row r="201" spans="5:24" x14ac:dyDescent="0.2">
      <c r="E201" s="28"/>
      <c r="F201" s="28">
        <f>+'CPT C9 &amp; Bearing Capacity'!I201</f>
        <v>3.9699999999999998</v>
      </c>
      <c r="G201" s="29">
        <f>'CPT C9 &amp; Bearing Capacity'!H201</f>
        <v>2.0000000000000018E-2</v>
      </c>
      <c r="H201" s="29">
        <f t="shared" si="48"/>
        <v>3.5127999999999999</v>
      </c>
      <c r="I201" s="30">
        <f t="shared" si="49"/>
        <v>3.2928383952006</v>
      </c>
      <c r="J201" s="31">
        <f t="shared" si="50"/>
        <v>0.91884195279612879</v>
      </c>
      <c r="K201" s="31">
        <f t="shared" si="51"/>
        <v>0.1688791995452133</v>
      </c>
      <c r="L201" s="31">
        <f t="shared" si="52"/>
        <v>8.4540266136950912E-2</v>
      </c>
      <c r="M201" s="32">
        <f t="shared" si="53"/>
        <v>0.15260639176744262</v>
      </c>
      <c r="N201" s="33">
        <f t="shared" si="54"/>
        <v>33.26377521808854</v>
      </c>
      <c r="O201" s="59">
        <f>+'CPT C9 &amp; Bearing Capacity'!N201</f>
        <v>133</v>
      </c>
      <c r="P201" s="59">
        <f>+'CPT C9 &amp; Bearing Capacity'!O201</f>
        <v>174.2</v>
      </c>
      <c r="Q201" s="35">
        <f>+'CPT C9 &amp; Bearing Capacity'!K201</f>
        <v>67.489999999999995</v>
      </c>
      <c r="R201" s="34">
        <f>+'CPT C9 &amp; Bearing Capacity'!L201</f>
        <v>0</v>
      </c>
      <c r="S201" s="35">
        <f>+'CPT C9 &amp; Bearing Capacity'!M201</f>
        <v>67.489999999999995</v>
      </c>
      <c r="T201" s="34">
        <f t="shared" si="55"/>
        <v>7.2856120819969057</v>
      </c>
      <c r="U201" s="36">
        <f t="shared" si="56"/>
        <v>1442.8113509213254</v>
      </c>
      <c r="V201" s="33">
        <f t="shared" si="59"/>
        <v>533.54999999999995</v>
      </c>
      <c r="W201" s="37">
        <f t="shared" si="57"/>
        <v>0.46109666654407133</v>
      </c>
      <c r="X201" s="37">
        <f t="shared" si="58"/>
        <v>1.2468850236374689</v>
      </c>
    </row>
    <row r="202" spans="5:24" x14ac:dyDescent="0.2">
      <c r="E202" s="28"/>
      <c r="F202" s="28">
        <f>+'CPT C9 &amp; Bearing Capacity'!I202</f>
        <v>3.99</v>
      </c>
      <c r="G202" s="29">
        <f>'CPT C9 &amp; Bearing Capacity'!H202</f>
        <v>2.0000000000000018E-2</v>
      </c>
      <c r="H202" s="29">
        <f t="shared" si="48"/>
        <v>3.5328000000000004</v>
      </c>
      <c r="I202" s="30">
        <f t="shared" si="49"/>
        <v>3.3115860517435327</v>
      </c>
      <c r="J202" s="31">
        <f t="shared" si="50"/>
        <v>0.9196507965770776</v>
      </c>
      <c r="K202" s="31">
        <f t="shared" si="51"/>
        <v>0.16713181989619402</v>
      </c>
      <c r="L202" s="31">
        <f t="shared" si="52"/>
        <v>8.3663477293262317E-2</v>
      </c>
      <c r="M202" s="32">
        <f t="shared" si="53"/>
        <v>0.15111213627453779</v>
      </c>
      <c r="N202" s="33">
        <f t="shared" si="54"/>
        <v>32.938070781605134</v>
      </c>
      <c r="O202" s="59">
        <f>+'CPT C9 &amp; Bearing Capacity'!N202</f>
        <v>133</v>
      </c>
      <c r="P202" s="59">
        <f>+'CPT C9 &amp; Bearing Capacity'!O202</f>
        <v>174.2</v>
      </c>
      <c r="Q202" s="35">
        <f>+'CPT C9 &amp; Bearing Capacity'!K202</f>
        <v>67.83</v>
      </c>
      <c r="R202" s="34">
        <f>+'CPT C9 &amp; Bearing Capacity'!L202</f>
        <v>0</v>
      </c>
      <c r="S202" s="35">
        <f>+'CPT C9 &amp; Bearing Capacity'!M202</f>
        <v>67.83</v>
      </c>
      <c r="T202" s="34">
        <f t="shared" si="55"/>
        <v>7.276465030589363</v>
      </c>
      <c r="U202" s="36">
        <f t="shared" si="56"/>
        <v>1443.0392811489514</v>
      </c>
      <c r="V202" s="33">
        <f t="shared" si="59"/>
        <v>531.84999999999991</v>
      </c>
      <c r="W202" s="37">
        <f t="shared" si="57"/>
        <v>0.45650969051070861</v>
      </c>
      <c r="X202" s="37">
        <f t="shared" si="58"/>
        <v>1.2386225733423022</v>
      </c>
    </row>
    <row r="203" spans="5:24" x14ac:dyDescent="0.2">
      <c r="E203" s="28"/>
      <c r="F203" s="28">
        <f>+'CPT C9 &amp; Bearing Capacity'!I203</f>
        <v>4.01</v>
      </c>
      <c r="G203" s="29">
        <f>'CPT C9 &amp; Bearing Capacity'!H203</f>
        <v>1.9999999999999574E-2</v>
      </c>
      <c r="H203" s="29">
        <f t="shared" si="48"/>
        <v>3.5528</v>
      </c>
      <c r="I203" s="30">
        <f t="shared" si="49"/>
        <v>3.3303337082864641</v>
      </c>
      <c r="J203" s="31">
        <f t="shared" si="50"/>
        <v>0.92044810502519325</v>
      </c>
      <c r="K203" s="31">
        <f t="shared" si="51"/>
        <v>0.16541061279007235</v>
      </c>
      <c r="L203" s="31">
        <f t="shared" si="52"/>
        <v>8.2799884163725468E-2</v>
      </c>
      <c r="M203" s="32">
        <f t="shared" si="53"/>
        <v>0.14963860383924552</v>
      </c>
      <c r="N203" s="33">
        <f t="shared" si="54"/>
        <v>32.616883371717229</v>
      </c>
      <c r="O203" s="59">
        <f>+'CPT C9 &amp; Bearing Capacity'!N203</f>
        <v>123.5</v>
      </c>
      <c r="P203" s="59">
        <f>+'CPT C9 &amp; Bearing Capacity'!O203</f>
        <v>164.89999999999998</v>
      </c>
      <c r="Q203" s="35">
        <f>+'CPT C9 &amp; Bearing Capacity'!K203</f>
        <v>68.17</v>
      </c>
      <c r="R203" s="34">
        <f>+'CPT C9 &amp; Bearing Capacity'!L203</f>
        <v>0</v>
      </c>
      <c r="S203" s="35">
        <f>+'CPT C9 &amp; Bearing Capacity'!M203</f>
        <v>68.17</v>
      </c>
      <c r="T203" s="34">
        <f t="shared" si="55"/>
        <v>7.0030178871157283</v>
      </c>
      <c r="U203" s="36">
        <f t="shared" si="56"/>
        <v>1346.3076806634465</v>
      </c>
      <c r="V203" s="33">
        <f t="shared" si="59"/>
        <v>483.64999999999986</v>
      </c>
      <c r="W203" s="37">
        <f t="shared" si="57"/>
        <v>0.48453832419114284</v>
      </c>
      <c r="X203" s="37">
        <f t="shared" si="58"/>
        <v>1.3487804557724199</v>
      </c>
    </row>
    <row r="204" spans="5:24" x14ac:dyDescent="0.2">
      <c r="E204" s="28"/>
      <c r="F204" s="28">
        <f>+'CPT C9 &amp; Bearing Capacity'!I204</f>
        <v>4.0299999999999994</v>
      </c>
      <c r="G204" s="29">
        <f>'CPT C9 &amp; Bearing Capacity'!H204</f>
        <v>2.0000000000000462E-2</v>
      </c>
      <c r="H204" s="29">
        <f t="shared" si="48"/>
        <v>3.5727999999999995</v>
      </c>
      <c r="I204" s="30">
        <f t="shared" si="49"/>
        <v>3.349081364829396</v>
      </c>
      <c r="J204" s="31">
        <f t="shared" si="50"/>
        <v>0.9212340867317147</v>
      </c>
      <c r="K204" s="31">
        <f t="shared" si="51"/>
        <v>0.16371507502522084</v>
      </c>
      <c r="L204" s="31">
        <f t="shared" si="52"/>
        <v>8.1949230804357565E-2</v>
      </c>
      <c r="M204" s="32">
        <f t="shared" si="53"/>
        <v>0.14818543592114242</v>
      </c>
      <c r="N204" s="33">
        <f t="shared" si="54"/>
        <v>32.300134836992797</v>
      </c>
      <c r="O204" s="59">
        <f>+'CPT C9 &amp; Bearing Capacity'!N204</f>
        <v>123.5</v>
      </c>
      <c r="P204" s="59">
        <f>+'CPT C9 &amp; Bearing Capacity'!O204</f>
        <v>165.3</v>
      </c>
      <c r="Q204" s="35">
        <f>+'CPT C9 &amp; Bearing Capacity'!K204</f>
        <v>68.509999999999991</v>
      </c>
      <c r="R204" s="34">
        <f>+'CPT C9 &amp; Bearing Capacity'!L204</f>
        <v>0</v>
      </c>
      <c r="S204" s="35">
        <f>+'CPT C9 &amp; Bearing Capacity'!M204</f>
        <v>68.509999999999991</v>
      </c>
      <c r="T204" s="34">
        <f t="shared" si="55"/>
        <v>6.9943130624783665</v>
      </c>
      <c r="U204" s="36">
        <f t="shared" si="56"/>
        <v>1346.5100822654065</v>
      </c>
      <c r="V204" s="33">
        <f t="shared" si="59"/>
        <v>483.9500000000001</v>
      </c>
      <c r="W204" s="37">
        <f t="shared" si="57"/>
        <v>0.47976075727039325</v>
      </c>
      <c r="X204" s="37">
        <f t="shared" si="58"/>
        <v>1.3348542137408219</v>
      </c>
    </row>
    <row r="205" spans="5:24" x14ac:dyDescent="0.2">
      <c r="E205" s="28"/>
      <c r="F205" s="28">
        <f>+'CPT C9 &amp; Bearing Capacity'!I205</f>
        <v>4.05</v>
      </c>
      <c r="G205" s="29">
        <f>'CPT C9 &amp; Bearing Capacity'!H205</f>
        <v>1.9999999999999574E-2</v>
      </c>
      <c r="H205" s="29">
        <f t="shared" si="48"/>
        <v>3.5928</v>
      </c>
      <c r="I205" s="30">
        <f t="shared" si="49"/>
        <v>3.3678290213723288</v>
      </c>
      <c r="J205" s="31">
        <f t="shared" si="50"/>
        <v>0.92200894583156578</v>
      </c>
      <c r="K205" s="31">
        <f t="shared" si="51"/>
        <v>0.16204471499249001</v>
      </c>
      <c r="L205" s="31">
        <f t="shared" si="52"/>
        <v>8.1111267258047209E-2</v>
      </c>
      <c r="M205" s="32">
        <f t="shared" si="53"/>
        <v>0.14675228110330871</v>
      </c>
      <c r="N205" s="33">
        <f t="shared" si="54"/>
        <v>31.987748578717401</v>
      </c>
      <c r="O205" s="59">
        <f>+'CPT C9 &amp; Bearing Capacity'!N205</f>
        <v>133</v>
      </c>
      <c r="P205" s="59">
        <f>+'CPT C9 &amp; Bearing Capacity'!O205</f>
        <v>175.2</v>
      </c>
      <c r="Q205" s="35">
        <f>+'CPT C9 &amp; Bearing Capacity'!K205</f>
        <v>68.849999999999994</v>
      </c>
      <c r="R205" s="34">
        <f>+'CPT C9 &amp; Bearing Capacity'!L205</f>
        <v>0</v>
      </c>
      <c r="S205" s="35">
        <f>+'CPT C9 &amp; Bearing Capacity'!M205</f>
        <v>68.849999999999994</v>
      </c>
      <c r="T205" s="34">
        <f t="shared" si="55"/>
        <v>7.2493641313868107</v>
      </c>
      <c r="U205" s="36">
        <f t="shared" si="56"/>
        <v>1443.7148046128623</v>
      </c>
      <c r="V205" s="33">
        <f t="shared" si="59"/>
        <v>531.75</v>
      </c>
      <c r="W205" s="37">
        <f t="shared" si="57"/>
        <v>0.44313112917470376</v>
      </c>
      <c r="X205" s="37">
        <f t="shared" si="58"/>
        <v>1.2031123113762754</v>
      </c>
    </row>
    <row r="206" spans="5:24" x14ac:dyDescent="0.2">
      <c r="E206" s="28"/>
      <c r="F206" s="28">
        <f>+'CPT C9 &amp; Bearing Capacity'!I206</f>
        <v>4.07</v>
      </c>
      <c r="G206" s="29">
        <f>'CPT C9 &amp; Bearing Capacity'!H206</f>
        <v>2.0000000000000462E-2</v>
      </c>
      <c r="H206" s="29">
        <f t="shared" si="48"/>
        <v>3.6128000000000005</v>
      </c>
      <c r="I206" s="30">
        <f t="shared" si="49"/>
        <v>3.3865766779152611</v>
      </c>
      <c r="J206" s="31">
        <f t="shared" si="50"/>
        <v>0.92277288211014274</v>
      </c>
      <c r="K206" s="31">
        <f t="shared" si="51"/>
        <v>0.1603990523702509</v>
      </c>
      <c r="L206" s="31">
        <f t="shared" si="52"/>
        <v>8.0285749392937339E-2</v>
      </c>
      <c r="M206" s="32">
        <f t="shared" si="53"/>
        <v>0.14533879494243238</v>
      </c>
      <c r="N206" s="33">
        <f t="shared" si="54"/>
        <v>31.679649518221165</v>
      </c>
      <c r="O206" s="59">
        <f>+'CPT C9 &amp; Bearing Capacity'!N206</f>
        <v>133</v>
      </c>
      <c r="P206" s="59">
        <f>+'CPT C9 &amp; Bearing Capacity'!O206</f>
        <v>175.4</v>
      </c>
      <c r="Q206" s="35">
        <f>+'CPT C9 &amp; Bearing Capacity'!K206</f>
        <v>69.19</v>
      </c>
      <c r="R206" s="34">
        <f>+'CPT C9 &amp; Bearing Capacity'!L206</f>
        <v>0</v>
      </c>
      <c r="S206" s="35">
        <f>+'CPT C9 &amp; Bearing Capacity'!M206</f>
        <v>69.19</v>
      </c>
      <c r="T206" s="34">
        <f t="shared" si="55"/>
        <v>7.2404418201665113</v>
      </c>
      <c r="U206" s="36">
        <f t="shared" si="56"/>
        <v>1443.9372734522021</v>
      </c>
      <c r="V206" s="33">
        <f t="shared" si="59"/>
        <v>531.05000000000007</v>
      </c>
      <c r="W206" s="37">
        <f t="shared" si="57"/>
        <v>0.43879537014071784</v>
      </c>
      <c r="X206" s="37">
        <f t="shared" si="58"/>
        <v>1.1930947940202201</v>
      </c>
    </row>
    <row r="207" spans="5:24" x14ac:dyDescent="0.2">
      <c r="E207" s="28"/>
      <c r="F207" s="28">
        <f>+'CPT C9 &amp; Bearing Capacity'!I207</f>
        <v>4.09</v>
      </c>
      <c r="G207" s="29">
        <f>'CPT C9 &amp; Bearing Capacity'!H207</f>
        <v>1.9999999999999574E-2</v>
      </c>
      <c r="H207" s="29">
        <f t="shared" si="48"/>
        <v>3.6328</v>
      </c>
      <c r="I207" s="30">
        <f t="shared" si="49"/>
        <v>3.4053243344581929</v>
      </c>
      <c r="J207" s="31">
        <f t="shared" si="50"/>
        <v>0.92352609110737083</v>
      </c>
      <c r="K207" s="31">
        <f t="shared" si="51"/>
        <v>0.15877761782823002</v>
      </c>
      <c r="L207" s="31">
        <f t="shared" si="52"/>
        <v>7.9472438745677623E-2</v>
      </c>
      <c r="M207" s="32">
        <f t="shared" si="53"/>
        <v>0.14394463982181596</v>
      </c>
      <c r="N207" s="33">
        <f t="shared" si="54"/>
        <v>31.37576406483857</v>
      </c>
      <c r="O207" s="59">
        <f>+'CPT C9 &amp; Bearing Capacity'!N207</f>
        <v>133</v>
      </c>
      <c r="P207" s="59">
        <f>+'CPT C9 &amp; Bearing Capacity'!O207</f>
        <v>175.8</v>
      </c>
      <c r="Q207" s="35">
        <f>+'CPT C9 &amp; Bearing Capacity'!K207</f>
        <v>69.53</v>
      </c>
      <c r="R207" s="34">
        <f>+'CPT C9 &amp; Bearing Capacity'!L207</f>
        <v>0</v>
      </c>
      <c r="S207" s="35">
        <f>+'CPT C9 &amp; Bearing Capacity'!M207</f>
        <v>69.53</v>
      </c>
      <c r="T207" s="34">
        <f t="shared" si="55"/>
        <v>7.231574146676925</v>
      </c>
      <c r="U207" s="36">
        <f t="shared" si="56"/>
        <v>1444.1584139217978</v>
      </c>
      <c r="V207" s="33">
        <f t="shared" si="59"/>
        <v>531.35</v>
      </c>
      <c r="W207" s="37">
        <f t="shared" si="57"/>
        <v>0.43451970036490639</v>
      </c>
      <c r="X207" s="37">
        <f t="shared" si="58"/>
        <v>1.1809829327124457</v>
      </c>
    </row>
    <row r="208" spans="5:24" x14ac:dyDescent="0.2">
      <c r="E208" s="28"/>
      <c r="F208" s="28">
        <f>+'CPT C9 &amp; Bearing Capacity'!I208</f>
        <v>4.1099999999999994</v>
      </c>
      <c r="G208" s="29">
        <f>'CPT C9 &amp; Bearing Capacity'!H208</f>
        <v>2.0000000000000462E-2</v>
      </c>
      <c r="H208" s="29">
        <f t="shared" si="48"/>
        <v>3.6527999999999996</v>
      </c>
      <c r="I208" s="30">
        <f t="shared" si="49"/>
        <v>3.4240719910011244</v>
      </c>
      <c r="J208" s="31">
        <f t="shared" si="50"/>
        <v>0.92426876421909721</v>
      </c>
      <c r="K208" s="31">
        <f t="shared" si="51"/>
        <v>0.15717995273987134</v>
      </c>
      <c r="L208" s="31">
        <f t="shared" si="52"/>
        <v>7.8671102369387763E-2</v>
      </c>
      <c r="M208" s="32">
        <f t="shared" si="53"/>
        <v>0.14256948480725995</v>
      </c>
      <c r="N208" s="33">
        <f t="shared" si="54"/>
        <v>31.076020084495163</v>
      </c>
      <c r="O208" s="59">
        <f>+'CPT C9 &amp; Bearing Capacity'!N208</f>
        <v>133</v>
      </c>
      <c r="P208" s="59">
        <f>+'CPT C9 &amp; Bearing Capacity'!O208</f>
        <v>176.39999999999998</v>
      </c>
      <c r="Q208" s="35">
        <f>+'CPT C9 &amp; Bearing Capacity'!K208</f>
        <v>69.86999999999999</v>
      </c>
      <c r="R208" s="34">
        <f>+'CPT C9 &amp; Bearing Capacity'!L208</f>
        <v>0</v>
      </c>
      <c r="S208" s="35">
        <f>+'CPT C9 &amp; Bearing Capacity'!M208</f>
        <v>69.86999999999999</v>
      </c>
      <c r="T208" s="34">
        <f t="shared" si="55"/>
        <v>7.2227605115981728</v>
      </c>
      <c r="U208" s="36">
        <f t="shared" si="56"/>
        <v>1444.3782403500106</v>
      </c>
      <c r="V208" s="33">
        <f t="shared" si="59"/>
        <v>532.65</v>
      </c>
      <c r="W208" s="37">
        <f t="shared" si="57"/>
        <v>0.43030307735687501</v>
      </c>
      <c r="X208" s="37">
        <f t="shared" si="58"/>
        <v>1.1668457743169391</v>
      </c>
    </row>
    <row r="209" spans="5:24" x14ac:dyDescent="0.2">
      <c r="E209" s="28"/>
      <c r="F209" s="28">
        <f>+'CPT C9 &amp; Bearing Capacity'!I209</f>
        <v>4.13</v>
      </c>
      <c r="G209" s="29">
        <f>'CPT C9 &amp; Bearing Capacity'!H209</f>
        <v>1.9999999999999574E-2</v>
      </c>
      <c r="H209" s="29">
        <f t="shared" si="48"/>
        <v>3.6728000000000001</v>
      </c>
      <c r="I209" s="30">
        <f t="shared" si="49"/>
        <v>3.4428196475440571</v>
      </c>
      <c r="J209" s="31">
        <f t="shared" si="50"/>
        <v>0.92500108879589005</v>
      </c>
      <c r="K209" s="31">
        <f t="shared" si="51"/>
        <v>0.15560560890296737</v>
      </c>
      <c r="L209" s="31">
        <f t="shared" si="52"/>
        <v>7.7881512686177851E-2</v>
      </c>
      <c r="M209" s="32">
        <f t="shared" si="53"/>
        <v>0.14121300550579488</v>
      </c>
      <c r="N209" s="33">
        <f t="shared" si="54"/>
        <v>30.780346868915277</v>
      </c>
      <c r="O209" s="59">
        <f>+'CPT C9 &amp; Bearing Capacity'!N209</f>
        <v>133</v>
      </c>
      <c r="P209" s="59">
        <f>+'CPT C9 &amp; Bearing Capacity'!O209</f>
        <v>176.8</v>
      </c>
      <c r="Q209" s="35">
        <f>+'CPT C9 &amp; Bearing Capacity'!K209</f>
        <v>70.209999999999994</v>
      </c>
      <c r="R209" s="34">
        <f>+'CPT C9 &amp; Bearing Capacity'!L209</f>
        <v>0</v>
      </c>
      <c r="S209" s="35">
        <f>+'CPT C9 &amp; Bearing Capacity'!M209</f>
        <v>70.209999999999994</v>
      </c>
      <c r="T209" s="34">
        <f t="shared" si="55"/>
        <v>7.2140003250599829</v>
      </c>
      <c r="U209" s="36">
        <f t="shared" si="56"/>
        <v>1444.5967668421729</v>
      </c>
      <c r="V209" s="33">
        <f t="shared" si="59"/>
        <v>532.95000000000005</v>
      </c>
      <c r="W209" s="37">
        <f t="shared" si="57"/>
        <v>0.42614447955880663</v>
      </c>
      <c r="X209" s="37">
        <f t="shared" si="58"/>
        <v>1.1550932308439672</v>
      </c>
    </row>
    <row r="210" spans="5:24" x14ac:dyDescent="0.2">
      <c r="E210" s="28"/>
      <c r="F210" s="28">
        <f>+'CPT C9 &amp; Bearing Capacity'!I210</f>
        <v>4.1500000000000004</v>
      </c>
      <c r="G210" s="29">
        <f>'CPT C9 &amp; Bearing Capacity'!H210</f>
        <v>2.0000000000000462E-2</v>
      </c>
      <c r="H210" s="29">
        <f t="shared" si="48"/>
        <v>3.6928000000000005</v>
      </c>
      <c r="I210" s="30">
        <f t="shared" si="49"/>
        <v>3.4615673040869899</v>
      </c>
      <c r="J210" s="31">
        <f t="shared" si="50"/>
        <v>0.92572324823930929</v>
      </c>
      <c r="K210" s="31">
        <f t="shared" si="51"/>
        <v>0.15405414826830996</v>
      </c>
      <c r="L210" s="31">
        <f t="shared" si="52"/>
        <v>7.7103447344077786E-2</v>
      </c>
      <c r="M210" s="32">
        <f t="shared" si="53"/>
        <v>0.13987488392723155</v>
      </c>
      <c r="N210" s="33">
        <f t="shared" si="54"/>
        <v>30.48867510544396</v>
      </c>
      <c r="O210" s="59">
        <f>+'CPT C9 &amp; Bearing Capacity'!N210</f>
        <v>123.5</v>
      </c>
      <c r="P210" s="59">
        <f>+'CPT C9 &amp; Bearing Capacity'!O210</f>
        <v>167.9</v>
      </c>
      <c r="Q210" s="35">
        <f>+'CPT C9 &amp; Bearing Capacity'!K210</f>
        <v>70.550000000000011</v>
      </c>
      <c r="R210" s="34">
        <f>+'CPT C9 &amp; Bearing Capacity'!L210</f>
        <v>0</v>
      </c>
      <c r="S210" s="35">
        <f>+'CPT C9 &amp; Bearing Capacity'!M210</f>
        <v>70.550000000000011</v>
      </c>
      <c r="T210" s="34">
        <f t="shared" si="55"/>
        <v>6.9431940725841841</v>
      </c>
      <c r="U210" s="36">
        <f t="shared" si="56"/>
        <v>1347.6992976957899</v>
      </c>
      <c r="V210" s="33">
        <f t="shared" si="59"/>
        <v>486.75</v>
      </c>
      <c r="W210" s="37">
        <f t="shared" si="57"/>
        <v>0.45245516054764218</v>
      </c>
      <c r="X210" s="37">
        <f t="shared" si="58"/>
        <v>1.2527447398230986</v>
      </c>
    </row>
    <row r="211" spans="5:24" x14ac:dyDescent="0.2">
      <c r="E211" s="28"/>
      <c r="F211" s="28">
        <f>+'CPT C9 &amp; Bearing Capacity'!I211</f>
        <v>4.17</v>
      </c>
      <c r="G211" s="29">
        <f>'CPT C9 &amp; Bearing Capacity'!H211</f>
        <v>1.9999999999999574E-2</v>
      </c>
      <c r="H211" s="29">
        <f t="shared" si="48"/>
        <v>3.7128000000000001</v>
      </c>
      <c r="I211" s="30">
        <f t="shared" si="49"/>
        <v>3.4803149606299213</v>
      </c>
      <c r="J211" s="31">
        <f t="shared" si="50"/>
        <v>0.92643542209571694</v>
      </c>
      <c r="K211" s="31">
        <f t="shared" si="51"/>
        <v>0.15252514267611694</v>
      </c>
      <c r="L211" s="31">
        <f t="shared" si="52"/>
        <v>7.6336689078231698E-2</v>
      </c>
      <c r="M211" s="32">
        <f t="shared" si="53"/>
        <v>0.13855480834849676</v>
      </c>
      <c r="N211" s="33">
        <f t="shared" si="54"/>
        <v>30.200936847476118</v>
      </c>
      <c r="O211" s="59">
        <f>+'CPT C9 &amp; Bearing Capacity'!N211</f>
        <v>114</v>
      </c>
      <c r="P211" s="59">
        <f>+'CPT C9 &amp; Bearing Capacity'!O211</f>
        <v>158.80000000000001</v>
      </c>
      <c r="Q211" s="35">
        <f>+'CPT C9 &amp; Bearing Capacity'!K211</f>
        <v>70.89</v>
      </c>
      <c r="R211" s="34">
        <f>+'CPT C9 &amp; Bearing Capacity'!L211</f>
        <v>0</v>
      </c>
      <c r="S211" s="35">
        <f>+'CPT C9 &amp; Bearing Capacity'!M211</f>
        <v>70.89</v>
      </c>
      <c r="T211" s="34">
        <f t="shared" si="55"/>
        <v>6.6627920965717609</v>
      </c>
      <c r="U211" s="36">
        <f t="shared" si="56"/>
        <v>1250.0687847262461</v>
      </c>
      <c r="V211" s="33">
        <f t="shared" si="59"/>
        <v>439.55000000000007</v>
      </c>
      <c r="W211" s="37">
        <f t="shared" si="57"/>
        <v>0.48318840077410963</v>
      </c>
      <c r="X211" s="37">
        <f t="shared" si="58"/>
        <v>1.3741752632226354</v>
      </c>
    </row>
    <row r="212" spans="5:24" x14ac:dyDescent="0.2">
      <c r="E212" s="28"/>
      <c r="F212" s="28">
        <f>+'CPT C9 &amp; Bearing Capacity'!I212</f>
        <v>4.1899999999999995</v>
      </c>
      <c r="G212" s="29">
        <f>'CPT C9 &amp; Bearing Capacity'!H212</f>
        <v>2.0000000000000462E-2</v>
      </c>
      <c r="H212" s="29">
        <f t="shared" si="48"/>
        <v>3.7327999999999997</v>
      </c>
      <c r="I212" s="30">
        <f t="shared" si="49"/>
        <v>3.4990626171728532</v>
      </c>
      <c r="J212" s="31">
        <f t="shared" si="50"/>
        <v>0.92713778614768649</v>
      </c>
      <c r="K212" s="31">
        <f t="shared" si="51"/>
        <v>0.15101817359999983</v>
      </c>
      <c r="L212" s="31">
        <f t="shared" si="52"/>
        <v>7.5581025576219929E-2</v>
      </c>
      <c r="M212" s="32">
        <f t="shared" si="53"/>
        <v>0.13725247318072048</v>
      </c>
      <c r="N212" s="33">
        <f t="shared" si="54"/>
        <v>29.917065485485342</v>
      </c>
      <c r="O212" s="59">
        <f>+'CPT C9 &amp; Bearing Capacity'!N212</f>
        <v>123.5</v>
      </c>
      <c r="P212" s="59">
        <f>+'CPT C9 &amp; Bearing Capacity'!O212</f>
        <v>168.3</v>
      </c>
      <c r="Q212" s="35">
        <f>+'CPT C9 &amp; Bearing Capacity'!K212</f>
        <v>71.22999999999999</v>
      </c>
      <c r="R212" s="34">
        <f>+'CPT C9 &amp; Bearing Capacity'!L212</f>
        <v>0</v>
      </c>
      <c r="S212" s="35">
        <f>+'CPT C9 &amp; Bearing Capacity'!M212</f>
        <v>71.22999999999999</v>
      </c>
      <c r="T212" s="34">
        <f t="shared" si="55"/>
        <v>6.9265635482139407</v>
      </c>
      <c r="U212" s="36">
        <f t="shared" si="56"/>
        <v>1348.0864111477895</v>
      </c>
      <c r="V212" s="33">
        <f t="shared" si="59"/>
        <v>485.35000000000014</v>
      </c>
      <c r="W212" s="37">
        <f t="shared" si="57"/>
        <v>0.44384492326443681</v>
      </c>
      <c r="X212" s="37">
        <f t="shared" si="58"/>
        <v>1.2328037698768322</v>
      </c>
    </row>
    <row r="213" spans="5:24" x14ac:dyDescent="0.2">
      <c r="E213" s="28"/>
      <c r="F213" s="28">
        <f>+'CPT C9 &amp; Bearing Capacity'!I213</f>
        <v>4.21</v>
      </c>
      <c r="G213" s="29">
        <f>'CPT C9 &amp; Bearing Capacity'!H213</f>
        <v>1.9999999999999574E-2</v>
      </c>
      <c r="H213" s="29">
        <f t="shared" si="48"/>
        <v>3.7528000000000001</v>
      </c>
      <c r="I213" s="30">
        <f t="shared" si="49"/>
        <v>3.5178102737157859</v>
      </c>
      <c r="J213" s="31">
        <f t="shared" si="50"/>
        <v>0.92783051250307857</v>
      </c>
      <c r="K213" s="31">
        <f t="shared" si="51"/>
        <v>0.14953283189824526</v>
      </c>
      <c r="L213" s="31">
        <f t="shared" si="52"/>
        <v>7.4836249347374692E-2</v>
      </c>
      <c r="M213" s="32">
        <f t="shared" si="53"/>
        <v>0.13596757883904048</v>
      </c>
      <c r="N213" s="33">
        <f t="shared" si="54"/>
        <v>29.636995718645107</v>
      </c>
      <c r="O213" s="59">
        <f>+'CPT C9 &amp; Bearing Capacity'!N213</f>
        <v>123.5</v>
      </c>
      <c r="P213" s="59">
        <f>+'CPT C9 &amp; Bearing Capacity'!O213</f>
        <v>168.5</v>
      </c>
      <c r="Q213" s="35">
        <f>+'CPT C9 &amp; Bearing Capacity'!K213</f>
        <v>71.569999999999993</v>
      </c>
      <c r="R213" s="34">
        <f>+'CPT C9 &amp; Bearing Capacity'!L213</f>
        <v>0</v>
      </c>
      <c r="S213" s="35">
        <f>+'CPT C9 &amp; Bearing Capacity'!M213</f>
        <v>71.569999999999993</v>
      </c>
      <c r="T213" s="34">
        <f t="shared" si="55"/>
        <v>6.918322529996626</v>
      </c>
      <c r="U213" s="36">
        <f t="shared" si="56"/>
        <v>1348.2782808764755</v>
      </c>
      <c r="V213" s="33">
        <f t="shared" si="59"/>
        <v>484.65000000000003</v>
      </c>
      <c r="W213" s="37">
        <f t="shared" si="57"/>
        <v>0.43962728079218705</v>
      </c>
      <c r="X213" s="37">
        <f t="shared" si="58"/>
        <v>1.2230267499698535</v>
      </c>
    </row>
    <row r="214" spans="5:24" x14ac:dyDescent="0.2">
      <c r="E214" s="28"/>
      <c r="F214" s="28">
        <f>+'CPT C9 &amp; Bearing Capacity'!I214</f>
        <v>4.2300000000000004</v>
      </c>
      <c r="G214" s="29">
        <f>'CPT C9 &amp; Bearing Capacity'!H214</f>
        <v>2.0000000000000462E-2</v>
      </c>
      <c r="H214" s="29">
        <f t="shared" si="48"/>
        <v>3.7728000000000006</v>
      </c>
      <c r="I214" s="30">
        <f t="shared" si="49"/>
        <v>3.5365579302587182</v>
      </c>
      <c r="J214" s="31">
        <f t="shared" si="50"/>
        <v>0.92851376968183919</v>
      </c>
      <c r="K214" s="31">
        <f t="shared" si="51"/>
        <v>0.14806871757218718</v>
      </c>
      <c r="L214" s="31">
        <f t="shared" si="52"/>
        <v>7.4102157595960366E-2</v>
      </c>
      <c r="M214" s="32">
        <f t="shared" si="53"/>
        <v>0.13469983161508556</v>
      </c>
      <c r="N214" s="33">
        <f t="shared" si="54"/>
        <v>29.36066352703379</v>
      </c>
      <c r="O214" s="59">
        <f>+'CPT C9 &amp; Bearing Capacity'!N214</f>
        <v>76</v>
      </c>
      <c r="P214" s="59">
        <f>+'CPT C9 &amp; Bearing Capacity'!O214</f>
        <v>112.8</v>
      </c>
      <c r="Q214" s="35">
        <f>+'CPT C9 &amp; Bearing Capacity'!K214</f>
        <v>71.910000000000011</v>
      </c>
      <c r="R214" s="34">
        <f>+'CPT C9 &amp; Bearing Capacity'!L214</f>
        <v>0</v>
      </c>
      <c r="S214" s="35">
        <f>+'CPT C9 &amp; Bearing Capacity'!M214</f>
        <v>71.910000000000011</v>
      </c>
      <c r="T214" s="34">
        <f t="shared" si="55"/>
        <v>5.4207521942644137</v>
      </c>
      <c r="U214" s="36">
        <f t="shared" si="56"/>
        <v>851.44764933053011</v>
      </c>
      <c r="V214" s="33">
        <f t="shared" si="59"/>
        <v>204.44999999999993</v>
      </c>
      <c r="W214" s="37">
        <f t="shared" si="57"/>
        <v>0.68966456246887176</v>
      </c>
      <c r="X214" s="37">
        <f t="shared" si="58"/>
        <v>2.8721607754496921</v>
      </c>
    </row>
    <row r="215" spans="5:24" x14ac:dyDescent="0.2">
      <c r="E215" s="28"/>
      <c r="F215" s="28">
        <f>+'CPT C9 &amp; Bearing Capacity'!I215</f>
        <v>4.25</v>
      </c>
      <c r="G215" s="29">
        <f>'CPT C9 &amp; Bearing Capacity'!H215</f>
        <v>1.9999999999999574E-2</v>
      </c>
      <c r="H215" s="29">
        <f t="shared" si="48"/>
        <v>3.7928000000000002</v>
      </c>
      <c r="I215" s="30">
        <f t="shared" si="49"/>
        <v>3.5553055868016501</v>
      </c>
      <c r="J215" s="31">
        <f t="shared" si="50"/>
        <v>0.92918772270058336</v>
      </c>
      <c r="K215" s="31">
        <f t="shared" si="51"/>
        <v>0.14662543953145585</v>
      </c>
      <c r="L215" s="31">
        <f t="shared" si="52"/>
        <v>7.3378552098093561E-2</v>
      </c>
      <c r="M215" s="32">
        <f t="shared" si="53"/>
        <v>0.1334489435521006</v>
      </c>
      <c r="N215" s="33">
        <f t="shared" si="54"/>
        <v>29.088006144415569</v>
      </c>
      <c r="O215" s="59">
        <f>+'CPT C9 &amp; Bearing Capacity'!N215</f>
        <v>76</v>
      </c>
      <c r="P215" s="59">
        <f>+'CPT C9 &amp; Bearing Capacity'!O215</f>
        <v>117.4</v>
      </c>
      <c r="Q215" s="35">
        <f>+'CPT C9 &amp; Bearing Capacity'!K215</f>
        <v>72.25</v>
      </c>
      <c r="R215" s="34">
        <f>+'CPT C9 &amp; Bearing Capacity'!L215</f>
        <v>0</v>
      </c>
      <c r="S215" s="35">
        <f>+'CPT C9 &amp; Bearing Capacity'!M215</f>
        <v>72.25</v>
      </c>
      <c r="T215" s="34">
        <f t="shared" si="55"/>
        <v>5.414363553590877</v>
      </c>
      <c r="U215" s="36">
        <f t="shared" si="56"/>
        <v>851.54159295733916</v>
      </c>
      <c r="V215" s="33">
        <f t="shared" si="59"/>
        <v>225.75000000000003</v>
      </c>
      <c r="W215" s="37">
        <f t="shared" si="57"/>
        <v>0.68318462386304624</v>
      </c>
      <c r="X215" s="37">
        <f t="shared" si="58"/>
        <v>2.577010511133107</v>
      </c>
    </row>
    <row r="216" spans="5:24" x14ac:dyDescent="0.2">
      <c r="E216" s="28"/>
      <c r="F216" s="28">
        <f>+'CPT C9 &amp; Bearing Capacity'!I216</f>
        <v>4.2699999999999996</v>
      </c>
      <c r="G216" s="29">
        <f>'CPT C9 &amp; Bearing Capacity'!H216</f>
        <v>2.0000000000000462E-2</v>
      </c>
      <c r="H216" s="29">
        <f t="shared" si="48"/>
        <v>3.8127999999999997</v>
      </c>
      <c r="I216" s="30">
        <f t="shared" si="49"/>
        <v>3.574053243344582</v>
      </c>
      <c r="J216" s="31">
        <f t="shared" si="50"/>
        <v>0.92985253315502081</v>
      </c>
      <c r="K216" s="31">
        <f t="shared" si="51"/>
        <v>0.14520261536589571</v>
      </c>
      <c r="L216" s="31">
        <f t="shared" si="52"/>
        <v>7.2665239082283298E-2</v>
      </c>
      <c r="M216" s="32">
        <f t="shared" si="53"/>
        <v>0.13221463232267491</v>
      </c>
      <c r="N216" s="33">
        <f t="shared" si="54"/>
        <v>28.818962031588718</v>
      </c>
      <c r="O216" s="59">
        <f>+'CPT C9 &amp; Bearing Capacity'!N216</f>
        <v>123.5</v>
      </c>
      <c r="P216" s="59">
        <f>+'CPT C9 &amp; Bearing Capacity'!O216</f>
        <v>177.7</v>
      </c>
      <c r="Q216" s="35">
        <f>+'CPT C9 &amp; Bearing Capacity'!K216</f>
        <v>72.589999999999989</v>
      </c>
      <c r="R216" s="34">
        <f>+'CPT C9 &amp; Bearing Capacity'!L216</f>
        <v>0</v>
      </c>
      <c r="S216" s="35">
        <f>+'CPT C9 &amp; Bearing Capacity'!M216</f>
        <v>72.589999999999989</v>
      </c>
      <c r="T216" s="34">
        <f t="shared" si="55"/>
        <v>6.8938901677524669</v>
      </c>
      <c r="U216" s="36">
        <f t="shared" si="56"/>
        <v>1348.8472825897679</v>
      </c>
      <c r="V216" s="33">
        <f t="shared" si="59"/>
        <v>525.54999999999995</v>
      </c>
      <c r="W216" s="37">
        <f t="shared" si="57"/>
        <v>0.42731245269304885</v>
      </c>
      <c r="X216" s="37">
        <f t="shared" si="58"/>
        <v>1.0967162793869047</v>
      </c>
    </row>
    <row r="217" spans="5:24" x14ac:dyDescent="0.2">
      <c r="E217" s="28"/>
      <c r="F217" s="28">
        <f>+'CPT C9 &amp; Bearing Capacity'!I217</f>
        <v>4.29</v>
      </c>
      <c r="G217" s="29">
        <f>'CPT C9 &amp; Bearing Capacity'!H217</f>
        <v>1.9999999999999574E-2</v>
      </c>
      <c r="H217" s="29">
        <f t="shared" si="48"/>
        <v>3.8328000000000002</v>
      </c>
      <c r="I217" s="30">
        <f t="shared" si="49"/>
        <v>3.5928008998875143</v>
      </c>
      <c r="J217" s="31">
        <f t="shared" si="50"/>
        <v>0.93050835930027909</v>
      </c>
      <c r="K217" s="31">
        <f t="shared" si="51"/>
        <v>0.14379987112394998</v>
      </c>
      <c r="L217" s="31">
        <f t="shared" si="52"/>
        <v>7.1962029113474324E-2</v>
      </c>
      <c r="M217" s="32">
        <f t="shared" si="53"/>
        <v>0.13099662110903348</v>
      </c>
      <c r="N217" s="33">
        <f t="shared" si="54"/>
        <v>28.55347085029258</v>
      </c>
      <c r="O217" s="59">
        <f>+'CPT C9 &amp; Bearing Capacity'!N217</f>
        <v>133</v>
      </c>
      <c r="P217" s="59">
        <f>+'CPT C9 &amp; Bearing Capacity'!O217</f>
        <v>185.2</v>
      </c>
      <c r="Q217" s="35">
        <f>+'CPT C9 &amp; Bearing Capacity'!K217</f>
        <v>72.930000000000007</v>
      </c>
      <c r="R217" s="34">
        <f>+'CPT C9 &amp; Bearing Capacity'!L217</f>
        <v>0</v>
      </c>
      <c r="S217" s="35">
        <f>+'CPT C9 &amp; Bearing Capacity'!M217</f>
        <v>72.930000000000007</v>
      </c>
      <c r="T217" s="34">
        <f t="shared" si="55"/>
        <v>7.1457751649943821</v>
      </c>
      <c r="U217" s="36">
        <f t="shared" si="56"/>
        <v>1446.2998036062918</v>
      </c>
      <c r="V217" s="33">
        <f t="shared" si="59"/>
        <v>561.34999999999991</v>
      </c>
      <c r="W217" s="37">
        <f t="shared" si="57"/>
        <v>0.39484857536584061</v>
      </c>
      <c r="X217" s="37">
        <f t="shared" si="58"/>
        <v>1.0173143618167624</v>
      </c>
    </row>
    <row r="218" spans="5:24" x14ac:dyDescent="0.2">
      <c r="E218" s="28"/>
      <c r="F218" s="28">
        <f>+'CPT C9 &amp; Bearing Capacity'!I218</f>
        <v>4.3100000000000005</v>
      </c>
      <c r="G218" s="29">
        <f>'CPT C9 &amp; Bearing Capacity'!H218</f>
        <v>2.0000000000000462E-2</v>
      </c>
      <c r="H218" s="29">
        <f t="shared" si="48"/>
        <v>3.8528000000000007</v>
      </c>
      <c r="I218" s="30">
        <f t="shared" si="49"/>
        <v>3.611548556430447</v>
      </c>
      <c r="J218" s="31">
        <f t="shared" si="50"/>
        <v>0.93115535612918154</v>
      </c>
      <c r="K218" s="31">
        <f t="shared" si="51"/>
        <v>0.14241684109731631</v>
      </c>
      <c r="L218" s="31">
        <f t="shared" si="52"/>
        <v>7.1268736980481945E-2</v>
      </c>
      <c r="M218" s="32">
        <f t="shared" si="53"/>
        <v>0.12979463848585121</v>
      </c>
      <c r="N218" s="33">
        <f t="shared" si="54"/>
        <v>28.291473437664457</v>
      </c>
      <c r="O218" s="59">
        <f>+'CPT C9 &amp; Bearing Capacity'!N218</f>
        <v>133</v>
      </c>
      <c r="P218" s="59">
        <f>+'CPT C9 &amp; Bearing Capacity'!O218</f>
        <v>182.8</v>
      </c>
      <c r="Q218" s="35">
        <f>+'CPT C9 &amp; Bearing Capacity'!K218</f>
        <v>73.27000000000001</v>
      </c>
      <c r="R218" s="34">
        <f>+'CPT C9 &amp; Bearing Capacity'!L218</f>
        <v>0</v>
      </c>
      <c r="S218" s="35">
        <f>+'CPT C9 &amp; Bearing Capacity'!M218</f>
        <v>73.27000000000001</v>
      </c>
      <c r="T218" s="34">
        <f t="shared" si="55"/>
        <v>7.1374709381087227</v>
      </c>
      <c r="U218" s="36">
        <f t="shared" si="56"/>
        <v>1446.5072307689927</v>
      </c>
      <c r="V218" s="33">
        <f t="shared" si="59"/>
        <v>547.65</v>
      </c>
      <c r="W218" s="37">
        <f t="shared" si="57"/>
        <v>0.39116947134270164</v>
      </c>
      <c r="X218" s="37">
        <f t="shared" si="58"/>
        <v>1.0331954145043407</v>
      </c>
    </row>
    <row r="219" spans="5:24" x14ac:dyDescent="0.2">
      <c r="E219" s="28"/>
      <c r="F219" s="28">
        <f>+'CPT C9 &amp; Bearing Capacity'!I219</f>
        <v>4.33</v>
      </c>
      <c r="G219" s="29">
        <f>'CPT C9 &amp; Bearing Capacity'!H219</f>
        <v>1.9999999999999574E-2</v>
      </c>
      <c r="H219" s="29">
        <f t="shared" si="48"/>
        <v>3.8728000000000002</v>
      </c>
      <c r="I219" s="30">
        <f t="shared" si="49"/>
        <v>3.6302962129733785</v>
      </c>
      <c r="J219" s="31">
        <f t="shared" si="50"/>
        <v>0.93179367544853187</v>
      </c>
      <c r="K219" s="31">
        <f t="shared" si="51"/>
        <v>0.14105316761168443</v>
      </c>
      <c r="L219" s="31">
        <f t="shared" si="52"/>
        <v>7.0585181586709511E-2</v>
      </c>
      <c r="M219" s="32">
        <f t="shared" si="53"/>
        <v>0.12860841830554956</v>
      </c>
      <c r="N219" s="33">
        <f t="shared" si="54"/>
        <v>28.032911781237608</v>
      </c>
      <c r="O219" s="59">
        <f>+'CPT C9 &amp; Bearing Capacity'!N219</f>
        <v>133</v>
      </c>
      <c r="P219" s="59">
        <f>+'CPT C9 &amp; Bearing Capacity'!O219</f>
        <v>182</v>
      </c>
      <c r="Q219" s="35">
        <f>+'CPT C9 &amp; Bearing Capacity'!K219</f>
        <v>73.61</v>
      </c>
      <c r="R219" s="34">
        <f>+'CPT C9 &amp; Bearing Capacity'!L219</f>
        <v>0</v>
      </c>
      <c r="S219" s="35">
        <f>+'CPT C9 &amp; Bearing Capacity'!M219</f>
        <v>73.61</v>
      </c>
      <c r="T219" s="34">
        <f t="shared" si="55"/>
        <v>7.1292147404420305</v>
      </c>
      <c r="U219" s="36">
        <f t="shared" si="56"/>
        <v>1446.7134877251031</v>
      </c>
      <c r="V219" s="33">
        <f t="shared" si="59"/>
        <v>541.95000000000005</v>
      </c>
      <c r="W219" s="37">
        <f t="shared" si="57"/>
        <v>0.38753923315275923</v>
      </c>
      <c r="X219" s="37">
        <f t="shared" si="58"/>
        <v>1.0345202244205924</v>
      </c>
    </row>
    <row r="220" spans="5:24" x14ac:dyDescent="0.2">
      <c r="E220" s="28"/>
      <c r="F220" s="28">
        <f>+'CPT C9 &amp; Bearing Capacity'!I220</f>
        <v>4.3499999999999996</v>
      </c>
      <c r="G220" s="29">
        <f>'CPT C9 &amp; Bearing Capacity'!H220</f>
        <v>2.0000000000000462E-2</v>
      </c>
      <c r="H220" s="29">
        <f t="shared" si="48"/>
        <v>3.8927999999999998</v>
      </c>
      <c r="I220" s="30">
        <f t="shared" si="49"/>
        <v>3.6490438695163103</v>
      </c>
      <c r="J220" s="31">
        <f t="shared" si="50"/>
        <v>0.93242346595345993</v>
      </c>
      <c r="K220" s="31">
        <f t="shared" si="51"/>
        <v>0.13970850082337086</v>
      </c>
      <c r="L220" s="31">
        <f t="shared" si="52"/>
        <v>6.9911185844043752E-2</v>
      </c>
      <c r="M220" s="32">
        <f t="shared" si="53"/>
        <v>0.12743769958603357</v>
      </c>
      <c r="N220" s="33">
        <f t="shared" si="54"/>
        <v>27.777728994471161</v>
      </c>
      <c r="O220" s="59">
        <f>+'CPT C9 &amp; Bearing Capacity'!N220</f>
        <v>133</v>
      </c>
      <c r="P220" s="59">
        <f>+'CPT C9 &amp; Bearing Capacity'!O220</f>
        <v>181.4</v>
      </c>
      <c r="Q220" s="35">
        <f>+'CPT C9 &amp; Bearing Capacity'!K220</f>
        <v>73.949999999999989</v>
      </c>
      <c r="R220" s="34">
        <f>+'CPT C9 &amp; Bearing Capacity'!L220</f>
        <v>0</v>
      </c>
      <c r="S220" s="35">
        <f>+'CPT C9 &amp; Bearing Capacity'!M220</f>
        <v>73.949999999999989</v>
      </c>
      <c r="T220" s="34">
        <f t="shared" si="55"/>
        <v>7.1210060742800341</v>
      </c>
      <c r="U220" s="36">
        <f t="shared" si="56"/>
        <v>1446.9185864021713</v>
      </c>
      <c r="V220" s="33">
        <f t="shared" si="59"/>
        <v>537.25000000000011</v>
      </c>
      <c r="W220" s="37">
        <f t="shared" si="57"/>
        <v>0.38395704161271971</v>
      </c>
      <c r="X220" s="37">
        <f t="shared" si="58"/>
        <v>1.0340708792730311</v>
      </c>
    </row>
    <row r="221" spans="5:24" x14ac:dyDescent="0.2">
      <c r="E221" s="28"/>
      <c r="F221" s="28">
        <f>+'CPT C9 &amp; Bearing Capacity'!I221</f>
        <v>4.37</v>
      </c>
      <c r="G221" s="29">
        <f>'CPT C9 &amp; Bearing Capacity'!H221</f>
        <v>1.9999999999999574E-2</v>
      </c>
      <c r="H221" s="29">
        <f t="shared" si="48"/>
        <v>3.9128000000000003</v>
      </c>
      <c r="I221" s="30">
        <f t="shared" si="49"/>
        <v>3.6677915260592431</v>
      </c>
      <c r="J221" s="31">
        <f t="shared" si="50"/>
        <v>0.9330448732998774</v>
      </c>
      <c r="K221" s="31">
        <f t="shared" si="51"/>
        <v>0.1383824985216742</v>
      </c>
      <c r="L221" s="31">
        <f t="shared" si="52"/>
        <v>6.9246576569827564E-2</v>
      </c>
      <c r="M221" s="32">
        <f t="shared" si="53"/>
        <v>0.1262822264008289</v>
      </c>
      <c r="N221" s="33">
        <f t="shared" si="54"/>
        <v>27.525869292803165</v>
      </c>
      <c r="O221" s="59">
        <f>+'CPT C9 &amp; Bearing Capacity'!N221</f>
        <v>133</v>
      </c>
      <c r="P221" s="59">
        <f>+'CPT C9 &amp; Bearing Capacity'!O221</f>
        <v>181.2</v>
      </c>
      <c r="Q221" s="35">
        <f>+'CPT C9 &amp; Bearing Capacity'!K221</f>
        <v>74.290000000000006</v>
      </c>
      <c r="R221" s="34">
        <f>+'CPT C9 &amp; Bearing Capacity'!L221</f>
        <v>0</v>
      </c>
      <c r="S221" s="35">
        <f>+'CPT C9 &amp; Bearing Capacity'!M221</f>
        <v>74.290000000000006</v>
      </c>
      <c r="T221" s="34">
        <f t="shared" si="55"/>
        <v>7.1128444493243039</v>
      </c>
      <c r="U221" s="36">
        <f t="shared" si="56"/>
        <v>1447.1225385522689</v>
      </c>
      <c r="V221" s="33">
        <f t="shared" si="59"/>
        <v>534.54999999999995</v>
      </c>
      <c r="W221" s="37">
        <f t="shared" si="57"/>
        <v>0.38042209363057844</v>
      </c>
      <c r="X221" s="37">
        <f t="shared" si="58"/>
        <v>1.029870705932189</v>
      </c>
    </row>
    <row r="222" spans="5:24" x14ac:dyDescent="0.2">
      <c r="E222" s="28"/>
      <c r="F222" s="28">
        <f>+'CPT C9 &amp; Bearing Capacity'!I222</f>
        <v>4.3900000000000006</v>
      </c>
      <c r="G222" s="29">
        <f>'CPT C9 &amp; Bearing Capacity'!H222</f>
        <v>2.0000000000000462E-2</v>
      </c>
      <c r="H222" s="29">
        <f t="shared" si="48"/>
        <v>3.9328000000000007</v>
      </c>
      <c r="I222" s="30">
        <f t="shared" si="49"/>
        <v>3.6865391826021754</v>
      </c>
      <c r="J222" s="31">
        <f t="shared" si="50"/>
        <v>0.93365804017509535</v>
      </c>
      <c r="K222" s="31">
        <f t="shared" si="51"/>
        <v>0.13707482593677711</v>
      </c>
      <c r="L222" s="31">
        <f t="shared" si="52"/>
        <v>6.8591184386811554E-2</v>
      </c>
      <c r="M222" s="32">
        <f t="shared" si="53"/>
        <v>0.12514174777157613</v>
      </c>
      <c r="N222" s="33">
        <f t="shared" si="54"/>
        <v>27.277277970217483</v>
      </c>
      <c r="O222" s="59">
        <f>+'CPT C9 &amp; Bearing Capacity'!N222</f>
        <v>133</v>
      </c>
      <c r="P222" s="59">
        <f>+'CPT C9 &amp; Bearing Capacity'!O222</f>
        <v>181.2</v>
      </c>
      <c r="Q222" s="35">
        <f>+'CPT C9 &amp; Bearing Capacity'!K222</f>
        <v>74.63000000000001</v>
      </c>
      <c r="R222" s="34">
        <f>+'CPT C9 &amp; Bearing Capacity'!L222</f>
        <v>0</v>
      </c>
      <c r="S222" s="35">
        <f>+'CPT C9 &amp; Bearing Capacity'!M222</f>
        <v>74.63000000000001</v>
      </c>
      <c r="T222" s="34">
        <f t="shared" si="55"/>
        <v>7.1047293825484248</v>
      </c>
      <c r="U222" s="36">
        <f t="shared" si="56"/>
        <v>1447.325355755358</v>
      </c>
      <c r="V222" s="33">
        <f t="shared" si="59"/>
        <v>532.84999999999991</v>
      </c>
      <c r="W222" s="37">
        <f t="shared" si="57"/>
        <v>0.37693360185736707</v>
      </c>
      <c r="X222" s="37">
        <f t="shared" si="58"/>
        <v>1.0238257659836019</v>
      </c>
    </row>
    <row r="223" spans="5:24" x14ac:dyDescent="0.2">
      <c r="E223" s="28"/>
      <c r="F223" s="28">
        <f>+'CPT C9 &amp; Bearing Capacity'!I223</f>
        <v>4.41</v>
      </c>
      <c r="G223" s="29">
        <f>'CPT C9 &amp; Bearing Capacity'!H223</f>
        <v>1.9999999999999574E-2</v>
      </c>
      <c r="H223" s="29">
        <f t="shared" si="48"/>
        <v>3.9528000000000003</v>
      </c>
      <c r="I223" s="30">
        <f t="shared" si="49"/>
        <v>3.7052868391451073</v>
      </c>
      <c r="J223" s="31">
        <f t="shared" si="50"/>
        <v>0.93426310636665022</v>
      </c>
      <c r="K223" s="31">
        <f t="shared" si="51"/>
        <v>0.135785155553028</v>
      </c>
      <c r="L223" s="31">
        <f t="shared" si="52"/>
        <v>6.7944843625990209E-2</v>
      </c>
      <c r="M223" s="32">
        <f t="shared" si="53"/>
        <v>0.12401601756284032</v>
      </c>
      <c r="N223" s="33">
        <f t="shared" si="54"/>
        <v>27.031901376315282</v>
      </c>
      <c r="O223" s="59">
        <f>+'CPT C9 &amp; Bearing Capacity'!N223</f>
        <v>133</v>
      </c>
      <c r="P223" s="59">
        <f>+'CPT C9 &amp; Bearing Capacity'!O223</f>
        <v>181</v>
      </c>
      <c r="Q223" s="35">
        <f>+'CPT C9 &amp; Bearing Capacity'!K223</f>
        <v>74.97</v>
      </c>
      <c r="R223" s="34">
        <f>+'CPT C9 &amp; Bearing Capacity'!L223</f>
        <v>0</v>
      </c>
      <c r="S223" s="35">
        <f>+'CPT C9 &amp; Bearing Capacity'!M223</f>
        <v>74.97</v>
      </c>
      <c r="T223" s="34">
        <f t="shared" si="55"/>
        <v>7.0966603980575789</v>
      </c>
      <c r="U223" s="36">
        <f t="shared" si="56"/>
        <v>1447.5270494225833</v>
      </c>
      <c r="V223" s="33">
        <f t="shared" si="59"/>
        <v>530.15</v>
      </c>
      <c r="W223" s="37">
        <f t="shared" si="57"/>
        <v>0.37349079434609106</v>
      </c>
      <c r="X223" s="37">
        <f t="shared" si="58"/>
        <v>1.019783132182013</v>
      </c>
    </row>
    <row r="224" spans="5:24" x14ac:dyDescent="0.2">
      <c r="E224" s="28"/>
      <c r="F224" s="28">
        <f>+'CPT C9 &amp; Bearing Capacity'!I224</f>
        <v>4.43</v>
      </c>
      <c r="G224" s="29">
        <f>'CPT C9 &amp; Bearing Capacity'!H224</f>
        <v>2.0000000000000462E-2</v>
      </c>
      <c r="H224" s="29">
        <f t="shared" si="48"/>
        <v>3.9727999999999999</v>
      </c>
      <c r="I224" s="30">
        <f t="shared" si="49"/>
        <v>3.7240344956880391</v>
      </c>
      <c r="J224" s="31">
        <f t="shared" si="50"/>
        <v>0.93486020882938825</v>
      </c>
      <c r="K224" s="31">
        <f t="shared" si="51"/>
        <v>0.13451316692744089</v>
      </c>
      <c r="L224" s="31">
        <f t="shared" si="52"/>
        <v>6.7307392232231894E-2</v>
      </c>
      <c r="M224" s="32">
        <f t="shared" si="53"/>
        <v>0.12290479437919506</v>
      </c>
      <c r="N224" s="33">
        <f t="shared" si="54"/>
        <v>26.789686893882372</v>
      </c>
      <c r="O224" s="59">
        <f>+'CPT C9 &amp; Bearing Capacity'!N224</f>
        <v>133</v>
      </c>
      <c r="P224" s="59">
        <f>+'CPT C9 &amp; Bearing Capacity'!O224</f>
        <v>181</v>
      </c>
      <c r="Q224" s="35">
        <f>+'CPT C9 &amp; Bearing Capacity'!K224</f>
        <v>75.31</v>
      </c>
      <c r="R224" s="34">
        <f>+'CPT C9 &amp; Bearing Capacity'!L224</f>
        <v>0</v>
      </c>
      <c r="S224" s="35">
        <f>+'CPT C9 &amp; Bearing Capacity'!M224</f>
        <v>75.31</v>
      </c>
      <c r="T224" s="34">
        <f t="shared" si="55"/>
        <v>7.0886370269514885</v>
      </c>
      <c r="U224" s="36">
        <f t="shared" si="56"/>
        <v>1447.7276307994787</v>
      </c>
      <c r="V224" s="33">
        <f t="shared" si="59"/>
        <v>528.45000000000005</v>
      </c>
      <c r="W224" s="37">
        <f t="shared" si="57"/>
        <v>0.37009291421880125</v>
      </c>
      <c r="X224" s="37">
        <f t="shared" si="58"/>
        <v>1.0138967506436933</v>
      </c>
    </row>
    <row r="225" spans="5:24" x14ac:dyDescent="0.2">
      <c r="E225" s="28"/>
      <c r="F225" s="28">
        <f>+'CPT C9 &amp; Bearing Capacity'!I225</f>
        <v>4.45</v>
      </c>
      <c r="G225" s="29">
        <f>'CPT C9 &amp; Bearing Capacity'!H225</f>
        <v>1.9999999999999574E-2</v>
      </c>
      <c r="H225" s="29">
        <f t="shared" si="48"/>
        <v>3.9928000000000003</v>
      </c>
      <c r="I225" s="30">
        <f t="shared" si="49"/>
        <v>3.7427821522309714</v>
      </c>
      <c r="J225" s="31">
        <f t="shared" si="50"/>
        <v>0.93544948175085219</v>
      </c>
      <c r="K225" s="31">
        <f t="shared" si="51"/>
        <v>0.13325854651325575</v>
      </c>
      <c r="L225" s="31">
        <f t="shared" si="52"/>
        <v>6.6678671672614084E-2</v>
      </c>
      <c r="M225" s="32">
        <f t="shared" si="53"/>
        <v>0.12180784146453777</v>
      </c>
      <c r="N225" s="33">
        <f t="shared" si="54"/>
        <v>26.550582916942844</v>
      </c>
      <c r="O225" s="59">
        <f>+'CPT C9 &amp; Bearing Capacity'!N225</f>
        <v>133</v>
      </c>
      <c r="P225" s="59">
        <f>+'CPT C9 &amp; Bearing Capacity'!O225</f>
        <v>181</v>
      </c>
      <c r="Q225" s="35">
        <f>+'CPT C9 &amp; Bearing Capacity'!K225</f>
        <v>75.650000000000006</v>
      </c>
      <c r="R225" s="34">
        <f>+'CPT C9 &amp; Bearing Capacity'!L225</f>
        <v>0</v>
      </c>
      <c r="S225" s="35">
        <f>+'CPT C9 &amp; Bearing Capacity'!M225</f>
        <v>75.650000000000006</v>
      </c>
      <c r="T225" s="34">
        <f t="shared" si="55"/>
        <v>7.0806588071905781</v>
      </c>
      <c r="U225" s="36">
        <f t="shared" si="56"/>
        <v>1447.9271109691074</v>
      </c>
      <c r="V225" s="33">
        <f t="shared" si="59"/>
        <v>526.75</v>
      </c>
      <c r="W225" s="37">
        <f t="shared" si="57"/>
        <v>0.36673921934056186</v>
      </c>
      <c r="X225" s="37">
        <f t="shared" si="58"/>
        <v>1.0080904762009408</v>
      </c>
    </row>
    <row r="226" spans="5:24" x14ac:dyDescent="0.2">
      <c r="E226" s="28"/>
      <c r="F226" s="28">
        <f>+'CPT C9 &amp; Bearing Capacity'!I226</f>
        <v>4.4700000000000006</v>
      </c>
      <c r="G226" s="29">
        <f>'CPT C9 &amp; Bearing Capacity'!H226</f>
        <v>2.0000000000000462E-2</v>
      </c>
      <c r="H226" s="29">
        <f t="shared" si="48"/>
        <v>4.0128000000000004</v>
      </c>
      <c r="I226" s="30">
        <f t="shared" si="49"/>
        <v>3.7615298087739037</v>
      </c>
      <c r="J226" s="31">
        <f t="shared" si="50"/>
        <v>0.9360310566150154</v>
      </c>
      <c r="K226" s="31">
        <f t="shared" si="51"/>
        <v>0.13202098748840793</v>
      </c>
      <c r="L226" s="31">
        <f t="shared" si="52"/>
        <v>6.605852684737884E-2</v>
      </c>
      <c r="M226" s="32">
        <f t="shared" si="53"/>
        <v>0.12072492660359535</v>
      </c>
      <c r="N226" s="33">
        <f t="shared" si="54"/>
        <v>26.314538829290147</v>
      </c>
      <c r="O226" s="59">
        <f>+'CPT C9 &amp; Bearing Capacity'!N226</f>
        <v>133</v>
      </c>
      <c r="P226" s="59">
        <f>+'CPT C9 &amp; Bearing Capacity'!O226</f>
        <v>181.6</v>
      </c>
      <c r="Q226" s="35">
        <f>+'CPT C9 &amp; Bearing Capacity'!K226</f>
        <v>75.990000000000009</v>
      </c>
      <c r="R226" s="34">
        <f>+'CPT C9 &amp; Bearing Capacity'!L226</f>
        <v>0</v>
      </c>
      <c r="S226" s="35">
        <f>+'CPT C9 &amp; Bearing Capacity'!M226</f>
        <v>75.990000000000009</v>
      </c>
      <c r="T226" s="34">
        <f t="shared" si="55"/>
        <v>7.0727252834652994</v>
      </c>
      <c r="U226" s="36">
        <f t="shared" si="56"/>
        <v>1448.1255008551204</v>
      </c>
      <c r="V226" s="33">
        <f t="shared" si="59"/>
        <v>528.04999999999995</v>
      </c>
      <c r="W226" s="37">
        <f t="shared" si="57"/>
        <v>0.36342898200124202</v>
      </c>
      <c r="X226" s="37">
        <f t="shared" si="58"/>
        <v>0.99666845296054363</v>
      </c>
    </row>
    <row r="227" spans="5:24" x14ac:dyDescent="0.2">
      <c r="E227" s="28"/>
      <c r="F227" s="28">
        <f>+'CPT C9 &amp; Bearing Capacity'!I227</f>
        <v>4.49</v>
      </c>
      <c r="G227" s="29">
        <f>'CPT C9 &amp; Bearing Capacity'!H227</f>
        <v>1.9999999999999574E-2</v>
      </c>
      <c r="H227" s="29">
        <f t="shared" si="48"/>
        <v>4.0327999999999999</v>
      </c>
      <c r="I227" s="30">
        <f t="shared" si="49"/>
        <v>3.7802774653168356</v>
      </c>
      <c r="J227" s="31">
        <f t="shared" si="50"/>
        <v>0.93660506226440976</v>
      </c>
      <c r="K227" s="31">
        <f t="shared" si="51"/>
        <v>0.13080018958875844</v>
      </c>
      <c r="L227" s="31">
        <f t="shared" si="52"/>
        <v>6.5446806003426339E-2</v>
      </c>
      <c r="M227" s="32">
        <f t="shared" si="53"/>
        <v>0.11965582202557815</v>
      </c>
      <c r="N227" s="33">
        <f t="shared" si="54"/>
        <v>26.081504983486443</v>
      </c>
      <c r="O227" s="59">
        <f>+'CPT C9 &amp; Bearing Capacity'!N227</f>
        <v>133</v>
      </c>
      <c r="P227" s="59">
        <f>+'CPT C9 &amp; Bearing Capacity'!O227</f>
        <v>182.2</v>
      </c>
      <c r="Q227" s="35">
        <f>+'CPT C9 &amp; Bearing Capacity'!K227</f>
        <v>76.33</v>
      </c>
      <c r="R227" s="34">
        <f>+'CPT C9 &amp; Bearing Capacity'!L227</f>
        <v>0</v>
      </c>
      <c r="S227" s="35">
        <f>+'CPT C9 &amp; Bearing Capacity'!M227</f>
        <v>76.33</v>
      </c>
      <c r="T227" s="34">
        <f t="shared" si="55"/>
        <v>7.0648360070685063</v>
      </c>
      <c r="U227" s="36">
        <f t="shared" si="56"/>
        <v>1448.3228112247541</v>
      </c>
      <c r="V227" s="33">
        <f t="shared" si="59"/>
        <v>529.34999999999991</v>
      </c>
      <c r="W227" s="37">
        <f t="shared" si="57"/>
        <v>0.36016148860391733</v>
      </c>
      <c r="X227" s="37">
        <f t="shared" si="58"/>
        <v>0.98541626460700449</v>
      </c>
    </row>
    <row r="228" spans="5:24" x14ac:dyDescent="0.2">
      <c r="E228" s="28"/>
      <c r="F228" s="28">
        <f>+'CPT C9 &amp; Bearing Capacity'!I228</f>
        <v>4.51</v>
      </c>
      <c r="G228" s="29">
        <f>'CPT C9 &amp; Bearing Capacity'!H228</f>
        <v>1.9999999999999574E-2</v>
      </c>
      <c r="H228" s="29">
        <f t="shared" si="48"/>
        <v>4.0527999999999995</v>
      </c>
      <c r="I228" s="30">
        <f t="shared" si="49"/>
        <v>3.799025121859767</v>
      </c>
      <c r="J228" s="31">
        <f t="shared" si="50"/>
        <v>0.93717162496068451</v>
      </c>
      <c r="K228" s="31">
        <f t="shared" si="51"/>
        <v>0.12959585894594292</v>
      </c>
      <c r="L228" s="31">
        <f t="shared" si="52"/>
        <v>6.4843360650266427E-2</v>
      </c>
      <c r="M228" s="32">
        <f t="shared" si="53"/>
        <v>0.11860030430994047</v>
      </c>
      <c r="N228" s="33">
        <f t="shared" si="54"/>
        <v>25.851432680321139</v>
      </c>
      <c r="O228" s="59">
        <f>+'CPT C9 &amp; Bearing Capacity'!N228</f>
        <v>133</v>
      </c>
      <c r="P228" s="59">
        <f>+'CPT C9 &amp; Bearing Capacity'!O228</f>
        <v>182.2</v>
      </c>
      <c r="Q228" s="35">
        <f>+'CPT C9 &amp; Bearing Capacity'!K228</f>
        <v>76.67</v>
      </c>
      <c r="R228" s="34">
        <f>+'CPT C9 &amp; Bearing Capacity'!L228</f>
        <v>0</v>
      </c>
      <c r="S228" s="35">
        <f>+'CPT C9 &amp; Bearing Capacity'!M228</f>
        <v>76.67</v>
      </c>
      <c r="T228" s="34">
        <f t="shared" si="55"/>
        <v>7.056990535770816</v>
      </c>
      <c r="U228" s="36">
        <f t="shared" si="56"/>
        <v>1448.5190526917443</v>
      </c>
      <c r="V228" s="33">
        <f t="shared" si="59"/>
        <v>527.65</v>
      </c>
      <c r="W228" s="37">
        <f t="shared" si="57"/>
        <v>0.35693603936077417</v>
      </c>
      <c r="X228" s="37">
        <f t="shared" si="58"/>
        <v>0.97987047021019946</v>
      </c>
    </row>
    <row r="229" spans="5:24" x14ac:dyDescent="0.2">
      <c r="E229" s="28"/>
      <c r="F229" s="28">
        <f>+'CPT C9 &amp; Bearing Capacity'!I229</f>
        <v>4.5299999999999994</v>
      </c>
      <c r="G229" s="29">
        <f>'CPT C9 &amp; Bearing Capacity'!H229</f>
        <v>2.0000000000000462E-2</v>
      </c>
      <c r="H229" s="29">
        <f t="shared" si="48"/>
        <v>4.0727999999999991</v>
      </c>
      <c r="I229" s="30">
        <f t="shared" si="49"/>
        <v>3.8177727784026989</v>
      </c>
      <c r="J229" s="31">
        <f t="shared" si="50"/>
        <v>0.93773086844364517</v>
      </c>
      <c r="K229" s="31">
        <f t="shared" si="51"/>
        <v>0.12840770792970052</v>
      </c>
      <c r="L229" s="31">
        <f t="shared" si="52"/>
        <v>6.4248045478352403E-2</v>
      </c>
      <c r="M229" s="32">
        <f t="shared" si="53"/>
        <v>0.11755815429420723</v>
      </c>
      <c r="N229" s="33">
        <f t="shared" si="54"/>
        <v>25.624274148719756</v>
      </c>
      <c r="O229" s="59">
        <f>+'CPT C9 &amp; Bearing Capacity'!N229</f>
        <v>133</v>
      </c>
      <c r="P229" s="59">
        <f>+'CPT C9 &amp; Bearing Capacity'!O229</f>
        <v>181.8</v>
      </c>
      <c r="Q229" s="35">
        <f>+'CPT C9 &amp; Bearing Capacity'!K229</f>
        <v>77.009999999999991</v>
      </c>
      <c r="R229" s="34">
        <f>+'CPT C9 &amp; Bearing Capacity'!L229</f>
        <v>0</v>
      </c>
      <c r="S229" s="35">
        <f>+'CPT C9 &amp; Bearing Capacity'!M229</f>
        <v>77.009999999999991</v>
      </c>
      <c r="T229" s="34">
        <f t="shared" si="55"/>
        <v>7.0491884336988537</v>
      </c>
      <c r="U229" s="36">
        <f t="shared" si="56"/>
        <v>1448.7142357191906</v>
      </c>
      <c r="V229" s="33">
        <f t="shared" si="59"/>
        <v>523.95000000000005</v>
      </c>
      <c r="W229" s="37">
        <f t="shared" si="57"/>
        <v>0.35375194799545262</v>
      </c>
      <c r="X229" s="37">
        <f t="shared" si="58"/>
        <v>0.97811906283883365</v>
      </c>
    </row>
    <row r="230" spans="5:24" x14ac:dyDescent="0.2">
      <c r="E230" s="28"/>
      <c r="F230" s="28">
        <f>+'CPT C9 &amp; Bearing Capacity'!I230</f>
        <v>4.55</v>
      </c>
      <c r="G230" s="29">
        <f>'CPT C9 &amp; Bearing Capacity'!H230</f>
        <v>1.9999999999999574E-2</v>
      </c>
      <c r="H230" s="29">
        <f t="shared" si="48"/>
        <v>4.0927999999999995</v>
      </c>
      <c r="I230" s="30">
        <f t="shared" si="49"/>
        <v>3.8365204349456317</v>
      </c>
      <c r="J230" s="31">
        <f t="shared" si="50"/>
        <v>0.93828291398880603</v>
      </c>
      <c r="K230" s="31">
        <f t="shared" si="51"/>
        <v>0.12723545499454941</v>
      </c>
      <c r="L230" s="31">
        <f t="shared" si="52"/>
        <v>6.3660718279721668E-2</v>
      </c>
      <c r="M230" s="32">
        <f t="shared" si="53"/>
        <v>0.11652915698382557</v>
      </c>
      <c r="N230" s="33">
        <f t="shared" si="54"/>
        <v>25.399982526094185</v>
      </c>
      <c r="O230" s="59">
        <f>+'CPT C9 &amp; Bearing Capacity'!N230</f>
        <v>133</v>
      </c>
      <c r="P230" s="59">
        <f>+'CPT C9 &amp; Bearing Capacity'!O230</f>
        <v>181.4</v>
      </c>
      <c r="Q230" s="35">
        <f>+'CPT C9 &amp; Bearing Capacity'!K230</f>
        <v>77.349999999999994</v>
      </c>
      <c r="R230" s="34">
        <f>+'CPT C9 &amp; Bearing Capacity'!L230</f>
        <v>0</v>
      </c>
      <c r="S230" s="35">
        <f>+'CPT C9 &amp; Bearing Capacity'!M230</f>
        <v>77.349999999999994</v>
      </c>
      <c r="T230" s="34">
        <f t="shared" si="55"/>
        <v>7.0414292712163231</v>
      </c>
      <c r="U230" s="36">
        <f t="shared" si="56"/>
        <v>1448.9083706223398</v>
      </c>
      <c r="V230" s="33">
        <f t="shared" si="59"/>
        <v>520.25</v>
      </c>
      <c r="W230" s="37">
        <f t="shared" si="57"/>
        <v>0.35060854145226261</v>
      </c>
      <c r="X230" s="37">
        <f t="shared" si="58"/>
        <v>0.9764529563130665</v>
      </c>
    </row>
    <row r="231" spans="5:24" x14ac:dyDescent="0.2">
      <c r="E231" s="28"/>
      <c r="F231" s="28">
        <f>+'CPT C9 &amp; Bearing Capacity'!I231</f>
        <v>4.57</v>
      </c>
      <c r="G231" s="29">
        <f>'CPT C9 &amp; Bearing Capacity'!H231</f>
        <v>2.0000000000000462E-2</v>
      </c>
      <c r="H231" s="29">
        <f t="shared" ref="H231:H294" si="60">IF(F231&lt;$B$4,0,F231-$B$4)</f>
        <v>4.1128</v>
      </c>
      <c r="I231" s="30">
        <f t="shared" ref="I231:I294" si="61">+H231*2/$B$2</f>
        <v>3.855268091488564</v>
      </c>
      <c r="J231" s="31">
        <f t="shared" ref="J231:J294" si="62">+$D$2*I231/SQRT($D$2^2+I231^2+1)</f>
        <v>0.93882788046349819</v>
      </c>
      <c r="K231" s="31">
        <f t="shared" ref="K231:K294" si="63">+($D$2^2+2*I231^2+1)/($D$2^2+I231^2)/(I231^2+1)</f>
        <v>0.12607882453067809</v>
      </c>
      <c r="L231" s="31">
        <f t="shared" ref="L231:L294" si="64">ASIN($D$2/SQRT($D$2^2+I231^2)/SQRT(1+I231^2))</f>
        <v>6.3081239870872191E-2</v>
      </c>
      <c r="M231" s="32">
        <f t="shared" ref="M231:M294" si="65">2/PI()*(J231*K231+L231)</f>
        <v>0.1155131014640004</v>
      </c>
      <c r="N231" s="33">
        <f t="shared" ref="N231:N294" si="66">+$D$4*M231</f>
        <v>25.178511839125406</v>
      </c>
      <c r="O231" s="59">
        <f>+'CPT C9 &amp; Bearing Capacity'!N231</f>
        <v>133</v>
      </c>
      <c r="P231" s="59">
        <f>+'CPT C9 &amp; Bearing Capacity'!O231</f>
        <v>181.60000000000002</v>
      </c>
      <c r="Q231" s="35">
        <f>+'CPT C9 &amp; Bearing Capacity'!K231</f>
        <v>77.69</v>
      </c>
      <c r="R231" s="34">
        <f>+'CPT C9 &amp; Bearing Capacity'!L231</f>
        <v>0</v>
      </c>
      <c r="S231" s="35">
        <f>+'CPT C9 &amp; Bearing Capacity'!M231</f>
        <v>77.69</v>
      </c>
      <c r="T231" s="34">
        <f t="shared" ref="T231:T294" si="67">100*SQRT(O231/(305*SQRT(100*S231)))</f>
        <v>7.0337126248078059</v>
      </c>
      <c r="U231" s="36">
        <f t="shared" ref="U231:U294" si="68">+O231*10^(1.09-0.0075*T231)</f>
        <v>1449.1014675713147</v>
      </c>
      <c r="V231" s="33">
        <f t="shared" si="59"/>
        <v>519.55000000000018</v>
      </c>
      <c r="W231" s="37">
        <f t="shared" ref="W231:W294" si="69">IF(F231&lt;$B$4,0,N231/U231*G231*1000)</f>
        <v>0.34750515961211492</v>
      </c>
      <c r="X231" s="37">
        <f t="shared" ref="X231:X294" si="70">IF(F231&lt;$B$4,0,N231/V231*G231*1000)</f>
        <v>0.96924306954579831</v>
      </c>
    </row>
    <row r="232" spans="5:24" x14ac:dyDescent="0.2">
      <c r="E232" s="28"/>
      <c r="F232" s="28">
        <f>+'CPT C9 &amp; Bearing Capacity'!I232</f>
        <v>4.59</v>
      </c>
      <c r="G232" s="29">
        <f>'CPT C9 &amp; Bearing Capacity'!H232</f>
        <v>1.9999999999999574E-2</v>
      </c>
      <c r="H232" s="29">
        <f t="shared" si="60"/>
        <v>4.1327999999999996</v>
      </c>
      <c r="I232" s="30">
        <f t="shared" si="61"/>
        <v>3.8740157480314958</v>
      </c>
      <c r="J232" s="31">
        <f t="shared" si="62"/>
        <v>0.93936588438157431</v>
      </c>
      <c r="K232" s="31">
        <f t="shared" si="63"/>
        <v>0.12493754671892733</v>
      </c>
      <c r="L232" s="31">
        <f t="shared" si="64"/>
        <v>6.2509474017805086E-2</v>
      </c>
      <c r="M232" s="32">
        <f t="shared" si="65"/>
        <v>0.11450978081347454</v>
      </c>
      <c r="N232" s="33">
        <f t="shared" si="66"/>
        <v>24.959816984970033</v>
      </c>
      <c r="O232" s="59">
        <f>+'CPT C9 &amp; Bearing Capacity'!N232</f>
        <v>133</v>
      </c>
      <c r="P232" s="59">
        <f>+'CPT C9 &amp; Bearing Capacity'!O232</f>
        <v>181.8</v>
      </c>
      <c r="Q232" s="35">
        <f>+'CPT C9 &amp; Bearing Capacity'!K232</f>
        <v>87.21</v>
      </c>
      <c r="R232" s="34">
        <f>+'CPT C9 &amp; Bearing Capacity'!L232</f>
        <v>0.17657999999999799</v>
      </c>
      <c r="S232" s="35">
        <f>+'CPT C9 &amp; Bearing Capacity'!M232</f>
        <v>87.033419999999992</v>
      </c>
      <c r="T232" s="34">
        <f t="shared" si="67"/>
        <v>6.8368238172972688</v>
      </c>
      <c r="U232" s="36">
        <f t="shared" si="68"/>
        <v>1454.037014881216</v>
      </c>
      <c r="V232" s="33">
        <f t="shared" si="59"/>
        <v>472.9500000000001</v>
      </c>
      <c r="W232" s="37">
        <f t="shared" si="69"/>
        <v>0.3433174909513364</v>
      </c>
      <c r="X232" s="37">
        <f t="shared" si="70"/>
        <v>1.0554949565480283</v>
      </c>
    </row>
    <row r="233" spans="5:24" x14ac:dyDescent="0.2">
      <c r="E233" s="28"/>
      <c r="F233" s="28">
        <f>+'CPT C9 &amp; Bearing Capacity'!I233</f>
        <v>4.6099999999999994</v>
      </c>
      <c r="G233" s="29">
        <f>'CPT C9 &amp; Bearing Capacity'!H233</f>
        <v>2.0000000000000462E-2</v>
      </c>
      <c r="H233" s="29">
        <f t="shared" si="60"/>
        <v>4.1527999999999992</v>
      </c>
      <c r="I233" s="30">
        <f t="shared" si="61"/>
        <v>3.8927634045744277</v>
      </c>
      <c r="J233" s="31">
        <f t="shared" si="62"/>
        <v>0.93989703995674112</v>
      </c>
      <c r="K233" s="31">
        <f t="shared" si="63"/>
        <v>0.12381135738974085</v>
      </c>
      <c r="L233" s="31">
        <f t="shared" si="64"/>
        <v>6.1945287363166346E-2</v>
      </c>
      <c r="M233" s="32">
        <f t="shared" si="65"/>
        <v>0.11351899202021314</v>
      </c>
      <c r="N233" s="33">
        <f t="shared" si="66"/>
        <v>24.743853712881975</v>
      </c>
      <c r="O233" s="59">
        <f>+'CPT C9 &amp; Bearing Capacity'!N233</f>
        <v>133</v>
      </c>
      <c r="P233" s="59">
        <f>+'CPT C9 &amp; Bearing Capacity'!O233</f>
        <v>181.8</v>
      </c>
      <c r="Q233" s="35">
        <f>+'CPT C9 &amp; Bearing Capacity'!K233</f>
        <v>87.589999999999989</v>
      </c>
      <c r="R233" s="34">
        <f>+'CPT C9 &amp; Bearing Capacity'!L233</f>
        <v>0.37277999999999384</v>
      </c>
      <c r="S233" s="35">
        <f>+'CPT C9 &amp; Bearing Capacity'!M233</f>
        <v>87.217219999999998</v>
      </c>
      <c r="T233" s="34">
        <f t="shared" si="67"/>
        <v>6.8332190174144536</v>
      </c>
      <c r="U233" s="36">
        <f t="shared" si="68"/>
        <v>1454.1275354121885</v>
      </c>
      <c r="V233" s="33">
        <f t="shared" si="59"/>
        <v>471.05000000000013</v>
      </c>
      <c r="W233" s="37">
        <f t="shared" si="69"/>
        <v>0.3403257707497937</v>
      </c>
      <c r="X233" s="37">
        <f t="shared" si="70"/>
        <v>1.050582898328523</v>
      </c>
    </row>
    <row r="234" spans="5:24" x14ac:dyDescent="0.2">
      <c r="E234" s="28"/>
      <c r="F234" s="28">
        <f>+'CPT C9 &amp; Bearing Capacity'!I234</f>
        <v>4.63</v>
      </c>
      <c r="G234" s="29">
        <f>'CPT C9 &amp; Bearing Capacity'!H234</f>
        <v>1.9999999999999574E-2</v>
      </c>
      <c r="H234" s="29">
        <f t="shared" si="60"/>
        <v>4.1727999999999996</v>
      </c>
      <c r="I234" s="30">
        <f t="shared" si="61"/>
        <v>3.91151106111736</v>
      </c>
      <c r="J234" s="31">
        <f t="shared" si="62"/>
        <v>0.94042145915456354</v>
      </c>
      <c r="K234" s="31">
        <f t="shared" si="63"/>
        <v>0.12269999788596664</v>
      </c>
      <c r="L234" s="31">
        <f t="shared" si="64"/>
        <v>6.1388549355423136E-2</v>
      </c>
      <c r="M234" s="32">
        <f t="shared" si="65"/>
        <v>0.11254053589895374</v>
      </c>
      <c r="N234" s="33">
        <f t="shared" si="66"/>
        <v>24.530578606240741</v>
      </c>
      <c r="O234" s="59">
        <f>+'CPT C9 &amp; Bearing Capacity'!N234</f>
        <v>133</v>
      </c>
      <c r="P234" s="59">
        <f>+'CPT C9 &amp; Bearing Capacity'!O234</f>
        <v>181.8</v>
      </c>
      <c r="Q234" s="35">
        <f>+'CPT C9 &amp; Bearing Capacity'!K234</f>
        <v>87.97</v>
      </c>
      <c r="R234" s="34">
        <f>+'CPT C9 &amp; Bearing Capacity'!L234</f>
        <v>0.56897999999999838</v>
      </c>
      <c r="S234" s="35">
        <f>+'CPT C9 &amp; Bearing Capacity'!M234</f>
        <v>87.401020000000003</v>
      </c>
      <c r="T234" s="34">
        <f t="shared" si="67"/>
        <v>6.8296237009098801</v>
      </c>
      <c r="U234" s="36">
        <f t="shared" si="68"/>
        <v>1454.2178234180983</v>
      </c>
      <c r="V234" s="33">
        <f t="shared" si="59"/>
        <v>469.15000000000009</v>
      </c>
      <c r="W234" s="37">
        <f t="shared" si="69"/>
        <v>0.33737144753984355</v>
      </c>
      <c r="X234" s="37">
        <f t="shared" si="70"/>
        <v>1.0457456509108052</v>
      </c>
    </row>
    <row r="235" spans="5:24" x14ac:dyDescent="0.2">
      <c r="E235" s="28"/>
      <c r="F235" s="28">
        <f>+'CPT C9 &amp; Bearing Capacity'!I235</f>
        <v>4.6500000000000004</v>
      </c>
      <c r="G235" s="29">
        <f>'CPT C9 &amp; Bearing Capacity'!H235</f>
        <v>2.0000000000000462E-2</v>
      </c>
      <c r="H235" s="29">
        <f t="shared" si="60"/>
        <v>4.1928000000000001</v>
      </c>
      <c r="I235" s="30">
        <f t="shared" si="61"/>
        <v>3.9302587176602928</v>
      </c>
      <c r="J235" s="31">
        <f t="shared" si="62"/>
        <v>0.94093925174316728</v>
      </c>
      <c r="K235" s="31">
        <f t="shared" si="63"/>
        <v>0.12160321492939451</v>
      </c>
      <c r="L235" s="31">
        <f t="shared" si="64"/>
        <v>6.0839132180011538E-2</v>
      </c>
      <c r="M235" s="32">
        <f t="shared" si="65"/>
        <v>0.11157421701058244</v>
      </c>
      <c r="N235" s="33">
        <f t="shared" si="66"/>
        <v>24.319949064977756</v>
      </c>
      <c r="O235" s="59">
        <f>+'CPT C9 &amp; Bearing Capacity'!N235</f>
        <v>133</v>
      </c>
      <c r="P235" s="59">
        <f>+'CPT C9 &amp; Bearing Capacity'!O235</f>
        <v>181.8</v>
      </c>
      <c r="Q235" s="35">
        <f>+'CPT C9 &amp; Bearing Capacity'!K235</f>
        <v>88.350000000000009</v>
      </c>
      <c r="R235" s="34">
        <f>+'CPT C9 &amp; Bearing Capacity'!L235</f>
        <v>0.76518000000000286</v>
      </c>
      <c r="S235" s="35">
        <f>+'CPT C9 &amp; Bearing Capacity'!M235</f>
        <v>87.584820000000008</v>
      </c>
      <c r="T235" s="34">
        <f t="shared" si="67"/>
        <v>6.8260378229704948</v>
      </c>
      <c r="U235" s="36">
        <f t="shared" si="68"/>
        <v>1454.3078799804121</v>
      </c>
      <c r="V235" s="33">
        <f t="shared" si="59"/>
        <v>467.25</v>
      </c>
      <c r="W235" s="37">
        <f t="shared" si="69"/>
        <v>0.33445392684396213</v>
      </c>
      <c r="X235" s="37">
        <f t="shared" si="70"/>
        <v>1.0409823034768675</v>
      </c>
    </row>
    <row r="236" spans="5:24" x14ac:dyDescent="0.2">
      <c r="E236" s="28"/>
      <c r="F236" s="28">
        <f>+'CPT C9 &amp; Bearing Capacity'!I236</f>
        <v>4.67</v>
      </c>
      <c r="G236" s="29">
        <f>'CPT C9 &amp; Bearing Capacity'!H236</f>
        <v>1.9999999999999574E-2</v>
      </c>
      <c r="H236" s="29">
        <f t="shared" si="60"/>
        <v>4.2127999999999997</v>
      </c>
      <c r="I236" s="30">
        <f t="shared" si="61"/>
        <v>3.9490063742032242</v>
      </c>
      <c r="J236" s="31">
        <f t="shared" si="62"/>
        <v>0.94145052534268259</v>
      </c>
      <c r="K236" s="31">
        <f t="shared" si="63"/>
        <v>0.12052076049091943</v>
      </c>
      <c r="L236" s="31">
        <f t="shared" si="64"/>
        <v>6.0296910692395692E-2</v>
      </c>
      <c r="M236" s="32">
        <f t="shared" si="65"/>
        <v>0.11061984358329857</v>
      </c>
      <c r="N236" s="33">
        <f t="shared" si="66"/>
        <v>24.111923288392557</v>
      </c>
      <c r="O236" s="59">
        <f>+'CPT C9 &amp; Bearing Capacity'!N236</f>
        <v>133</v>
      </c>
      <c r="P236" s="59">
        <f>+'CPT C9 &amp; Bearing Capacity'!O236</f>
        <v>182.2</v>
      </c>
      <c r="Q236" s="35">
        <f>+'CPT C9 &amp; Bearing Capacity'!K236</f>
        <v>88.73</v>
      </c>
      <c r="R236" s="34">
        <f>+'CPT C9 &amp; Bearing Capacity'!L236</f>
        <v>0.96137999999999868</v>
      </c>
      <c r="S236" s="35">
        <f>+'CPT C9 &amp; Bearing Capacity'!M236</f>
        <v>87.768619999999999</v>
      </c>
      <c r="T236" s="34">
        <f t="shared" si="67"/>
        <v>6.8224613390884787</v>
      </c>
      <c r="U236" s="36">
        <f t="shared" si="68"/>
        <v>1454.3977061733233</v>
      </c>
      <c r="V236" s="33">
        <f t="shared" si="59"/>
        <v>467.34999999999991</v>
      </c>
      <c r="W236" s="37">
        <f t="shared" si="69"/>
        <v>0.33157262536989424</v>
      </c>
      <c r="X236" s="37">
        <f t="shared" si="70"/>
        <v>1.0318572071634555</v>
      </c>
    </row>
    <row r="237" spans="5:24" x14ac:dyDescent="0.2">
      <c r="E237" s="28"/>
      <c r="F237" s="28">
        <f>+'CPT C9 &amp; Bearing Capacity'!I237</f>
        <v>4.6899999999999995</v>
      </c>
      <c r="G237" s="29">
        <f>'CPT C9 &amp; Bearing Capacity'!H237</f>
        <v>2.0000000000000462E-2</v>
      </c>
      <c r="H237" s="29">
        <f t="shared" si="60"/>
        <v>4.2327999999999992</v>
      </c>
      <c r="I237" s="30">
        <f t="shared" si="61"/>
        <v>3.9677540307461561</v>
      </c>
      <c r="J237" s="31">
        <f t="shared" si="62"/>
        <v>0.94195538547345714</v>
      </c>
      <c r="K237" s="31">
        <f t="shared" si="63"/>
        <v>0.11945239166422243</v>
      </c>
      <c r="L237" s="31">
        <f t="shared" si="64"/>
        <v>5.9761762352979142E-2</v>
      </c>
      <c r="M237" s="32">
        <f t="shared" si="65"/>
        <v>0.10967722743552948</v>
      </c>
      <c r="N237" s="33">
        <f t="shared" si="66"/>
        <v>23.906460258350446</v>
      </c>
      <c r="O237" s="59">
        <f>+'CPT C9 &amp; Bearing Capacity'!N237</f>
        <v>133</v>
      </c>
      <c r="P237" s="59">
        <f>+'CPT C9 &amp; Bearing Capacity'!O237</f>
        <v>182.6</v>
      </c>
      <c r="Q237" s="35">
        <f>+'CPT C9 &amp; Bearing Capacity'!K237</f>
        <v>89.109999999999985</v>
      </c>
      <c r="R237" s="34">
        <f>+'CPT C9 &amp; Bearing Capacity'!L237</f>
        <v>1.1575799999999945</v>
      </c>
      <c r="S237" s="35">
        <f>+'CPT C9 &amp; Bearing Capacity'!M237</f>
        <v>87.952419999999989</v>
      </c>
      <c r="T237" s="34">
        <f t="shared" si="67"/>
        <v>6.8188942050585375</v>
      </c>
      <c r="U237" s="36">
        <f t="shared" si="68"/>
        <v>1454.4873030638096</v>
      </c>
      <c r="V237" s="33">
        <f t="shared" si="59"/>
        <v>467.45000000000005</v>
      </c>
      <c r="W237" s="37">
        <f t="shared" si="69"/>
        <v>0.32872697077510621</v>
      </c>
      <c r="X237" s="37">
        <f t="shared" si="70"/>
        <v>1.0228456629950153</v>
      </c>
    </row>
    <row r="238" spans="5:24" x14ac:dyDescent="0.2">
      <c r="E238" s="28"/>
      <c r="F238" s="28">
        <f>+'CPT C9 &amp; Bearing Capacity'!I238</f>
        <v>4.71</v>
      </c>
      <c r="G238" s="29">
        <f>'CPT C9 &amp; Bearing Capacity'!H238</f>
        <v>1.9999999999999574E-2</v>
      </c>
      <c r="H238" s="29">
        <f t="shared" si="60"/>
        <v>4.2527999999999997</v>
      </c>
      <c r="I238" s="30">
        <f t="shared" si="61"/>
        <v>3.9865016872890888</v>
      </c>
      <c r="J238" s="31">
        <f t="shared" si="62"/>
        <v>0.94245393560307278</v>
      </c>
      <c r="K238" s="31">
        <f t="shared" si="63"/>
        <v>0.11839787054286671</v>
      </c>
      <c r="L238" s="31">
        <f t="shared" si="64"/>
        <v>5.9233567163812742E-2</v>
      </c>
      <c r="M238" s="32">
        <f t="shared" si="65"/>
        <v>0.10874618390055914</v>
      </c>
      <c r="N238" s="33">
        <f t="shared" si="66"/>
        <v>23.703519722853724</v>
      </c>
      <c r="O238" s="59">
        <f>+'CPT C9 &amp; Bearing Capacity'!N238</f>
        <v>133</v>
      </c>
      <c r="P238" s="59">
        <f>+'CPT C9 &amp; Bearing Capacity'!O238</f>
        <v>183</v>
      </c>
      <c r="Q238" s="35">
        <f>+'CPT C9 &amp; Bearing Capacity'!K238</f>
        <v>89.49</v>
      </c>
      <c r="R238" s="34">
        <f>+'CPT C9 &amp; Bearing Capacity'!L238</f>
        <v>1.3537799999999991</v>
      </c>
      <c r="S238" s="35">
        <f>+'CPT C9 &amp; Bearing Capacity'!M238</f>
        <v>88.136219999999994</v>
      </c>
      <c r="T238" s="34">
        <f t="shared" si="67"/>
        <v>6.8153363769752131</v>
      </c>
      <c r="U238" s="36">
        <f t="shared" si="68"/>
        <v>1454.5766717116999</v>
      </c>
      <c r="V238" s="33">
        <f t="shared" si="59"/>
        <v>467.55</v>
      </c>
      <c r="W238" s="37">
        <f t="shared" si="69"/>
        <v>0.3259164014360228</v>
      </c>
      <c r="X238" s="37">
        <f t="shared" si="70"/>
        <v>1.0139458762850271</v>
      </c>
    </row>
    <row r="239" spans="5:24" x14ac:dyDescent="0.2">
      <c r="E239" s="28"/>
      <c r="F239" s="28">
        <f>+'CPT C9 &amp; Bearing Capacity'!I239</f>
        <v>4.7300000000000004</v>
      </c>
      <c r="G239" s="29">
        <f>'CPT C9 &amp; Bearing Capacity'!H239</f>
        <v>2.0000000000000462E-2</v>
      </c>
      <c r="H239" s="29">
        <f t="shared" si="60"/>
        <v>4.2728000000000002</v>
      </c>
      <c r="I239" s="30">
        <f t="shared" si="61"/>
        <v>4.0052493438320216</v>
      </c>
      <c r="J239" s="31">
        <f t="shared" si="62"/>
        <v>0.94294627719219704</v>
      </c>
      <c r="K239" s="31">
        <f t="shared" si="63"/>
        <v>0.11735696410070667</v>
      </c>
      <c r="L239" s="31">
        <f t="shared" si="64"/>
        <v>5.8712207607043175E-2</v>
      </c>
      <c r="M239" s="32">
        <f t="shared" si="65"/>
        <v>0.10782653175283267</v>
      </c>
      <c r="N239" s="33">
        <f t="shared" si="66"/>
        <v>23.503062179978169</v>
      </c>
      <c r="O239" s="59">
        <f>+'CPT C9 &amp; Bearing Capacity'!N239</f>
        <v>133</v>
      </c>
      <c r="P239" s="59">
        <f>+'CPT C9 &amp; Bearing Capacity'!O239</f>
        <v>183.2</v>
      </c>
      <c r="Q239" s="35">
        <f>+'CPT C9 &amp; Bearing Capacity'!K239</f>
        <v>89.87</v>
      </c>
      <c r="R239" s="34">
        <f>+'CPT C9 &amp; Bearing Capacity'!L239</f>
        <v>1.5499800000000037</v>
      </c>
      <c r="S239" s="35">
        <f>+'CPT C9 &amp; Bearing Capacity'!M239</f>
        <v>88.32002</v>
      </c>
      <c r="T239" s="34">
        <f t="shared" si="67"/>
        <v>6.8117878112302357</v>
      </c>
      <c r="U239" s="36">
        <f t="shared" si="68"/>
        <v>1454.665813169737</v>
      </c>
      <c r="V239" s="33">
        <f t="shared" si="59"/>
        <v>466.64999999999992</v>
      </c>
      <c r="W239" s="37">
        <f t="shared" si="69"/>
        <v>0.32314036622288134</v>
      </c>
      <c r="X239" s="37">
        <f t="shared" si="70"/>
        <v>1.0073100687872589</v>
      </c>
    </row>
    <row r="240" spans="5:24" x14ac:dyDescent="0.2">
      <c r="E240" s="28"/>
      <c r="F240" s="28">
        <f>+'CPT C9 &amp; Bearing Capacity'!I240</f>
        <v>4.75</v>
      </c>
      <c r="G240" s="29">
        <f>'CPT C9 &amp; Bearing Capacity'!H240</f>
        <v>1.9999999999999574E-2</v>
      </c>
      <c r="H240" s="29">
        <f t="shared" si="60"/>
        <v>4.2927999999999997</v>
      </c>
      <c r="I240" s="30">
        <f t="shared" si="61"/>
        <v>4.023997000374953</v>
      </c>
      <c r="J240" s="31">
        <f t="shared" si="62"/>
        <v>0.94343250973930015</v>
      </c>
      <c r="K240" s="31">
        <f t="shared" si="63"/>
        <v>0.11632944407551335</v>
      </c>
      <c r="L240" s="31">
        <f t="shared" si="64"/>
        <v>5.8197568585050118E-2</v>
      </c>
      <c r="M240" s="32">
        <f t="shared" si="65"/>
        <v>0.10691809313590182</v>
      </c>
      <c r="N240" s="33">
        <f t="shared" si="66"/>
        <v>23.305048862167286</v>
      </c>
      <c r="O240" s="59">
        <f>+'CPT C9 &amp; Bearing Capacity'!N240</f>
        <v>133</v>
      </c>
      <c r="P240" s="59">
        <f>+'CPT C9 &amp; Bearing Capacity'!O240</f>
        <v>183.4</v>
      </c>
      <c r="Q240" s="35">
        <f>+'CPT C9 &amp; Bearing Capacity'!K240</f>
        <v>90.25</v>
      </c>
      <c r="R240" s="34">
        <f>+'CPT C9 &amp; Bearing Capacity'!L240</f>
        <v>1.7461799999999994</v>
      </c>
      <c r="S240" s="35">
        <f>+'CPT C9 &amp; Bearing Capacity'!M240</f>
        <v>88.503820000000005</v>
      </c>
      <c r="T240" s="34">
        <f t="shared" si="67"/>
        <v>6.8082484645098962</v>
      </c>
      <c r="U240" s="36">
        <f t="shared" si="68"/>
        <v>1454.7547284836369</v>
      </c>
      <c r="V240" s="33">
        <f t="shared" si="59"/>
        <v>465.75</v>
      </c>
      <c r="W240" s="37">
        <f t="shared" si="69"/>
        <v>0.32039832427915599</v>
      </c>
      <c r="X240" s="37">
        <f t="shared" si="70"/>
        <v>1.0007535743281497</v>
      </c>
    </row>
    <row r="241" spans="5:24" x14ac:dyDescent="0.2">
      <c r="E241" s="28"/>
      <c r="F241" s="28">
        <f>+'CPT C9 &amp; Bearing Capacity'!I241</f>
        <v>4.7699999999999996</v>
      </c>
      <c r="G241" s="29">
        <f>'CPT C9 &amp; Bearing Capacity'!H241</f>
        <v>2.0000000000000462E-2</v>
      </c>
      <c r="H241" s="29">
        <f t="shared" si="60"/>
        <v>4.3127999999999993</v>
      </c>
      <c r="I241" s="30">
        <f t="shared" si="61"/>
        <v>4.0427446569178844</v>
      </c>
      <c r="J241" s="31">
        <f t="shared" si="62"/>
        <v>0.94391273082426952</v>
      </c>
      <c r="K241" s="31">
        <f t="shared" si="63"/>
        <v>0.11531508685572074</v>
      </c>
      <c r="L241" s="31">
        <f t="shared" si="64"/>
        <v>5.7689537362220204E-2</v>
      </c>
      <c r="M241" s="32">
        <f t="shared" si="65"/>
        <v>0.10602069349197467</v>
      </c>
      <c r="N241" s="33">
        <f t="shared" si="66"/>
        <v>23.109441720876141</v>
      </c>
      <c r="O241" s="59">
        <f>+'CPT C9 &amp; Bearing Capacity'!N241</f>
        <v>133</v>
      </c>
      <c r="P241" s="59">
        <f>+'CPT C9 &amp; Bearing Capacity'!O241</f>
        <v>183.60000000000002</v>
      </c>
      <c r="Q241" s="35">
        <f>+'CPT C9 &amp; Bearing Capacity'!K241</f>
        <v>90.63</v>
      </c>
      <c r="R241" s="34">
        <f>+'CPT C9 &amp; Bearing Capacity'!L241</f>
        <v>1.9423799999999953</v>
      </c>
      <c r="S241" s="35">
        <f>+'CPT C9 &amp; Bearing Capacity'!M241</f>
        <v>88.687619999999995</v>
      </c>
      <c r="T241" s="34">
        <f t="shared" si="67"/>
        <v>6.8047182937924457</v>
      </c>
      <c r="U241" s="36">
        <f t="shared" si="68"/>
        <v>1454.8434186921552</v>
      </c>
      <c r="V241" s="33">
        <f t="shared" si="59"/>
        <v>464.85000000000014</v>
      </c>
      <c r="W241" s="37">
        <f t="shared" si="69"/>
        <v>0.31768974480636714</v>
      </c>
      <c r="X241" s="37">
        <f t="shared" si="70"/>
        <v>0.99427521655917683</v>
      </c>
    </row>
    <row r="242" spans="5:24" x14ac:dyDescent="0.2">
      <c r="E242" s="28"/>
      <c r="F242" s="28">
        <f>+'CPT C9 &amp; Bearing Capacity'!I242</f>
        <v>4.79</v>
      </c>
      <c r="G242" s="29">
        <f>'CPT C9 &amp; Bearing Capacity'!H242</f>
        <v>1.9999999999999574E-2</v>
      </c>
      <c r="H242" s="29">
        <f t="shared" si="60"/>
        <v>4.3327999999999998</v>
      </c>
      <c r="I242" s="30">
        <f t="shared" si="61"/>
        <v>4.0614923134608176</v>
      </c>
      <c r="J242" s="31">
        <f t="shared" si="62"/>
        <v>0.94438703615094821</v>
      </c>
      <c r="K242" s="31">
        <f t="shared" si="63"/>
        <v>0.11431367337020297</v>
      </c>
      <c r="L242" s="31">
        <f t="shared" si="64"/>
        <v>5.7188003508308778E-2</v>
      </c>
      <c r="M242" s="32">
        <f t="shared" si="65"/>
        <v>0.10513416149303595</v>
      </c>
      <c r="N242" s="33">
        <f t="shared" si="66"/>
        <v>22.916203411557621</v>
      </c>
      <c r="O242" s="59">
        <f>+'CPT C9 &amp; Bearing Capacity'!N242</f>
        <v>133</v>
      </c>
      <c r="P242" s="59">
        <f>+'CPT C9 &amp; Bearing Capacity'!O242</f>
        <v>183.8</v>
      </c>
      <c r="Q242" s="35">
        <f>+'CPT C9 &amp; Bearing Capacity'!K242</f>
        <v>91.01</v>
      </c>
      <c r="R242" s="34">
        <f>+'CPT C9 &amp; Bearing Capacity'!L242</f>
        <v>2.1385799999999997</v>
      </c>
      <c r="S242" s="35">
        <f>+'CPT C9 &amp; Bearing Capacity'!M242</f>
        <v>88.871420000000001</v>
      </c>
      <c r="T242" s="34">
        <f t="shared" si="67"/>
        <v>6.8011972563455387</v>
      </c>
      <c r="U242" s="36">
        <f t="shared" si="68"/>
        <v>1454.9318848271412</v>
      </c>
      <c r="V242" s="33">
        <f t="shared" si="59"/>
        <v>463.95000000000005</v>
      </c>
      <c r="W242" s="37">
        <f t="shared" si="69"/>
        <v>0.31501410685325354</v>
      </c>
      <c r="X242" s="37">
        <f t="shared" si="70"/>
        <v>0.98787384035163828</v>
      </c>
    </row>
    <row r="243" spans="5:24" x14ac:dyDescent="0.2">
      <c r="E243" s="28"/>
      <c r="F243" s="28">
        <f>+'CPT C9 &amp; Bearing Capacity'!I243</f>
        <v>4.8100000000000005</v>
      </c>
      <c r="G243" s="29">
        <f>'CPT C9 &amp; Bearing Capacity'!H243</f>
        <v>2.0000000000000462E-2</v>
      </c>
      <c r="H243" s="29">
        <f t="shared" si="60"/>
        <v>4.3528000000000002</v>
      </c>
      <c r="I243" s="30">
        <f t="shared" si="61"/>
        <v>4.0802399700037499</v>
      </c>
      <c r="J243" s="31">
        <f t="shared" si="62"/>
        <v>0.94485551958862612</v>
      </c>
      <c r="K243" s="31">
        <f t="shared" si="63"/>
        <v>0.11332498898099225</v>
      </c>
      <c r="L243" s="31">
        <f t="shared" si="64"/>
        <v>5.6692858843341118E-2</v>
      </c>
      <c r="M243" s="32">
        <f t="shared" si="65"/>
        <v>0.10425832897350264</v>
      </c>
      <c r="N243" s="33">
        <f t="shared" si="66"/>
        <v>22.725297278983277</v>
      </c>
      <c r="O243" s="59">
        <f>+'CPT C9 &amp; Bearing Capacity'!N243</f>
        <v>133</v>
      </c>
      <c r="P243" s="59">
        <f>+'CPT C9 &amp; Bearing Capacity'!O243</f>
        <v>184.2</v>
      </c>
      <c r="Q243" s="35">
        <f>+'CPT C9 &amp; Bearing Capacity'!K243</f>
        <v>91.390000000000015</v>
      </c>
      <c r="R243" s="34">
        <f>+'CPT C9 &amp; Bearing Capacity'!L243</f>
        <v>2.3347800000000043</v>
      </c>
      <c r="S243" s="35">
        <f>+'CPT C9 &amp; Bearing Capacity'!M243</f>
        <v>89.055220000000006</v>
      </c>
      <c r="T243" s="34">
        <f t="shared" si="67"/>
        <v>6.7976853097236773</v>
      </c>
      <c r="U243" s="36">
        <f t="shared" si="68"/>
        <v>1455.0201279136036</v>
      </c>
      <c r="V243" s="33">
        <f t="shared" si="59"/>
        <v>464.04999999999984</v>
      </c>
      <c r="W243" s="37">
        <f t="shared" si="69"/>
        <v>0.31237089911010757</v>
      </c>
      <c r="X243" s="37">
        <f t="shared" si="70"/>
        <v>0.97943313345474881</v>
      </c>
    </row>
    <row r="244" spans="5:24" x14ac:dyDescent="0.2">
      <c r="E244" s="28"/>
      <c r="F244" s="28">
        <f>+'CPT C9 &amp; Bearing Capacity'!I244</f>
        <v>4.83</v>
      </c>
      <c r="G244" s="29">
        <f>'CPT C9 &amp; Bearing Capacity'!H244</f>
        <v>1.9999999999999574E-2</v>
      </c>
      <c r="H244" s="29">
        <f t="shared" si="60"/>
        <v>4.3727999999999998</v>
      </c>
      <c r="I244" s="30">
        <f t="shared" si="61"/>
        <v>4.0989876265466814</v>
      </c>
      <c r="J244" s="31">
        <f t="shared" si="62"/>
        <v>0.94531827321251471</v>
      </c>
      <c r="K244" s="31">
        <f t="shared" si="63"/>
        <v>0.11234882337885191</v>
      </c>
      <c r="L244" s="31">
        <f t="shared" si="64"/>
        <v>5.6203997384007054E-2</v>
      </c>
      <c r="M244" s="32">
        <f t="shared" si="65"/>
        <v>0.10339303086438108</v>
      </c>
      <c r="N244" s="33">
        <f t="shared" si="66"/>
        <v>22.536687342891483</v>
      </c>
      <c r="O244" s="59">
        <f>+'CPT C9 &amp; Bearing Capacity'!N244</f>
        <v>133</v>
      </c>
      <c r="P244" s="59">
        <f>+'CPT C9 &amp; Bearing Capacity'!O244</f>
        <v>184.39999999999998</v>
      </c>
      <c r="Q244" s="35">
        <f>+'CPT C9 &amp; Bearing Capacity'!K244</f>
        <v>91.77</v>
      </c>
      <c r="R244" s="34">
        <f>+'CPT C9 &amp; Bearing Capacity'!L244</f>
        <v>2.53098</v>
      </c>
      <c r="S244" s="35">
        <f>+'CPT C9 &amp; Bearing Capacity'!M244</f>
        <v>89.239019999999996</v>
      </c>
      <c r="T244" s="34">
        <f t="shared" si="67"/>
        <v>6.7941824117657115</v>
      </c>
      <c r="U244" s="36">
        <f t="shared" si="68"/>
        <v>1455.1081489697669</v>
      </c>
      <c r="V244" s="33">
        <f t="shared" si="59"/>
        <v>463.14999999999992</v>
      </c>
      <c r="W244" s="37">
        <f t="shared" si="69"/>
        <v>0.3097596197072669</v>
      </c>
      <c r="X244" s="37">
        <f t="shared" si="70"/>
        <v>0.97319172375649388</v>
      </c>
    </row>
    <row r="245" spans="5:24" x14ac:dyDescent="0.2">
      <c r="E245" s="28"/>
      <c r="F245" s="28">
        <f>+'CPT C9 &amp; Bearing Capacity'!I245</f>
        <v>4.8499999999999996</v>
      </c>
      <c r="G245" s="29">
        <f>'CPT C9 &amp; Bearing Capacity'!H245</f>
        <v>2.0000000000000462E-2</v>
      </c>
      <c r="H245" s="29">
        <f t="shared" si="60"/>
        <v>4.3927999999999994</v>
      </c>
      <c r="I245" s="30">
        <f t="shared" si="61"/>
        <v>4.1177352830896137</v>
      </c>
      <c r="J245" s="31">
        <f t="shared" si="62"/>
        <v>0.94577538734322708</v>
      </c>
      <c r="K245" s="31">
        <f t="shared" si="63"/>
        <v>0.11138497048162178</v>
      </c>
      <c r="L245" s="31">
        <f t="shared" si="64"/>
        <v>5.5721315291503905E-2</v>
      </c>
      <c r="M245" s="32">
        <f t="shared" si="65"/>
        <v>0.10253810512889273</v>
      </c>
      <c r="N245" s="33">
        <f t="shared" si="66"/>
        <v>22.350338283955733</v>
      </c>
      <c r="O245" s="59">
        <f>+'CPT C9 &amp; Bearing Capacity'!N245</f>
        <v>133</v>
      </c>
      <c r="P245" s="59">
        <f>+'CPT C9 &amp; Bearing Capacity'!O245</f>
        <v>184.6</v>
      </c>
      <c r="Q245" s="35">
        <f>+'CPT C9 &amp; Bearing Capacity'!K245</f>
        <v>92.149999999999991</v>
      </c>
      <c r="R245" s="34">
        <f>+'CPT C9 &amp; Bearing Capacity'!L245</f>
        <v>2.7271799999999962</v>
      </c>
      <c r="S245" s="35">
        <f>+'CPT C9 &amp; Bearing Capacity'!M245</f>
        <v>89.422820000000002</v>
      </c>
      <c r="T245" s="34">
        <f t="shared" si="67"/>
        <v>6.7906885205923428</v>
      </c>
      <c r="U245" s="36">
        <f t="shared" si="68"/>
        <v>1455.195949007129</v>
      </c>
      <c r="V245" s="33">
        <f t="shared" si="59"/>
        <v>462.25</v>
      </c>
      <c r="W245" s="37">
        <f t="shared" si="69"/>
        <v>0.30717977601855945</v>
      </c>
      <c r="X245" s="37">
        <f t="shared" si="70"/>
        <v>0.96702383056598151</v>
      </c>
    </row>
    <row r="246" spans="5:24" x14ac:dyDescent="0.2">
      <c r="E246" s="28"/>
      <c r="F246" s="28">
        <f>+'CPT C9 &amp; Bearing Capacity'!I246</f>
        <v>4.87</v>
      </c>
      <c r="G246" s="29">
        <f>'CPT C9 &amp; Bearing Capacity'!H246</f>
        <v>1.9999999999999574E-2</v>
      </c>
      <c r="H246" s="29">
        <f t="shared" si="60"/>
        <v>4.4127999999999998</v>
      </c>
      <c r="I246" s="30">
        <f t="shared" si="61"/>
        <v>4.136482939632546</v>
      </c>
      <c r="J246" s="31">
        <f t="shared" si="62"/>
        <v>0.94622695058529416</v>
      </c>
      <c r="K246" s="31">
        <f t="shared" si="63"/>
        <v>0.11043322833525489</v>
      </c>
      <c r="L246" s="31">
        <f t="shared" si="64"/>
        <v>5.5244710820784804E-2</v>
      </c>
      <c r="M246" s="32">
        <f t="shared" si="65"/>
        <v>0.10169339269953628</v>
      </c>
      <c r="N246" s="33">
        <f t="shared" si="66"/>
        <v>22.166215430065982</v>
      </c>
      <c r="O246" s="59">
        <f>+'CPT C9 &amp; Bearing Capacity'!N246</f>
        <v>133</v>
      </c>
      <c r="P246" s="59">
        <f>+'CPT C9 &amp; Bearing Capacity'!O246</f>
        <v>184.6</v>
      </c>
      <c r="Q246" s="35">
        <f>+'CPT C9 &amp; Bearing Capacity'!K246</f>
        <v>92.53</v>
      </c>
      <c r="R246" s="34">
        <f>+'CPT C9 &amp; Bearing Capacity'!L246</f>
        <v>2.9233800000000008</v>
      </c>
      <c r="S246" s="35">
        <f>+'CPT C9 &amp; Bearing Capacity'!M246</f>
        <v>89.606620000000007</v>
      </c>
      <c r="T246" s="34">
        <f t="shared" si="67"/>
        <v>6.7872035946036764</v>
      </c>
      <c r="U246" s="36">
        <f t="shared" si="68"/>
        <v>1455.2835290305241</v>
      </c>
      <c r="V246" s="33">
        <f t="shared" si="59"/>
        <v>460.34999999999997</v>
      </c>
      <c r="W246" s="37">
        <f t="shared" si="69"/>
        <v>0.30463088446870729</v>
      </c>
      <c r="X246" s="37">
        <f t="shared" si="70"/>
        <v>0.96301576757100082</v>
      </c>
    </row>
    <row r="247" spans="5:24" x14ac:dyDescent="0.2">
      <c r="E247" s="28"/>
      <c r="F247" s="28">
        <f>+'CPT C9 &amp; Bearing Capacity'!I247</f>
        <v>4.8900000000000006</v>
      </c>
      <c r="G247" s="29">
        <f>'CPT C9 &amp; Bearing Capacity'!H247</f>
        <v>2.0000000000000462E-2</v>
      </c>
      <c r="H247" s="29">
        <f t="shared" si="60"/>
        <v>4.4328000000000003</v>
      </c>
      <c r="I247" s="30">
        <f t="shared" si="61"/>
        <v>4.1552305961754783</v>
      </c>
      <c r="J247" s="31">
        <f t="shared" si="62"/>
        <v>0.94667304986473921</v>
      </c>
      <c r="K247" s="31">
        <f t="shared" si="63"/>
        <v>0.10949339901746727</v>
      </c>
      <c r="L247" s="31">
        <f t="shared" si="64"/>
        <v>5.477408427116999E-2</v>
      </c>
      <c r="M247" s="32">
        <f t="shared" si="65"/>
        <v>0.10085873741655307</v>
      </c>
      <c r="N247" s="33">
        <f t="shared" si="66"/>
        <v>21.984284742915914</v>
      </c>
      <c r="O247" s="59">
        <f>+'CPT C9 &amp; Bearing Capacity'!N247</f>
        <v>133</v>
      </c>
      <c r="P247" s="59">
        <f>+'CPT C9 &amp; Bearing Capacity'!O247</f>
        <v>184.6</v>
      </c>
      <c r="Q247" s="35">
        <f>+'CPT C9 &amp; Bearing Capacity'!K247</f>
        <v>92.910000000000011</v>
      </c>
      <c r="R247" s="34">
        <f>+'CPT C9 &amp; Bearing Capacity'!L247</f>
        <v>3.1195800000000049</v>
      </c>
      <c r="S247" s="35">
        <f>+'CPT C9 &amp; Bearing Capacity'!M247</f>
        <v>89.790420000000012</v>
      </c>
      <c r="T247" s="34">
        <f t="shared" si="67"/>
        <v>6.7837275924767777</v>
      </c>
      <c r="U247" s="36">
        <f t="shared" si="68"/>
        <v>1455.3708900381744</v>
      </c>
      <c r="V247" s="33">
        <f t="shared" si="59"/>
        <v>458.44999999999993</v>
      </c>
      <c r="W247" s="37">
        <f t="shared" si="69"/>
        <v>0.302112470345477</v>
      </c>
      <c r="X247" s="37">
        <f t="shared" si="70"/>
        <v>0.95907011638854511</v>
      </c>
    </row>
    <row r="248" spans="5:24" x14ac:dyDescent="0.2">
      <c r="E248" s="28"/>
      <c r="F248" s="28">
        <f>+'CPT C9 &amp; Bearing Capacity'!I248</f>
        <v>4.91</v>
      </c>
      <c r="G248" s="29">
        <f>'CPT C9 &amp; Bearing Capacity'!H248</f>
        <v>1.9999999999999574E-2</v>
      </c>
      <c r="H248" s="29">
        <f t="shared" si="60"/>
        <v>4.4527999999999999</v>
      </c>
      <c r="I248" s="30">
        <f t="shared" si="61"/>
        <v>4.1739782527184106</v>
      </c>
      <c r="J248" s="31">
        <f t="shared" si="62"/>
        <v>0.94711377046573741</v>
      </c>
      <c r="K248" s="31">
        <f t="shared" si="63"/>
        <v>0.10856528854392512</v>
      </c>
      <c r="L248" s="31">
        <f t="shared" si="64"/>
        <v>5.4309337938280765E-2</v>
      </c>
      <c r="M248" s="32">
        <f t="shared" si="65"/>
        <v>0.1000339859677656</v>
      </c>
      <c r="N248" s="33">
        <f t="shared" si="66"/>
        <v>21.804512804889445</v>
      </c>
      <c r="O248" s="59">
        <f>+'CPT C9 &amp; Bearing Capacity'!N248</f>
        <v>133</v>
      </c>
      <c r="P248" s="59">
        <f>+'CPT C9 &amp; Bearing Capacity'!O248</f>
        <v>184.8</v>
      </c>
      <c r="Q248" s="35">
        <f>+'CPT C9 &amp; Bearing Capacity'!K248</f>
        <v>93.29</v>
      </c>
      <c r="R248" s="34">
        <f>+'CPT C9 &amp; Bearing Capacity'!L248</f>
        <v>3.3157800000000011</v>
      </c>
      <c r="S248" s="35">
        <f>+'CPT C9 &amp; Bearing Capacity'!M248</f>
        <v>89.974220000000003</v>
      </c>
      <c r="T248" s="34">
        <f t="shared" si="67"/>
        <v>6.7802604731632732</v>
      </c>
      <c r="U248" s="36">
        <f t="shared" si="68"/>
        <v>1455.4580330217514</v>
      </c>
      <c r="V248" s="33">
        <f t="shared" si="59"/>
        <v>457.55</v>
      </c>
      <c r="W248" s="37">
        <f t="shared" si="69"/>
        <v>0.29962406761560151</v>
      </c>
      <c r="X248" s="37">
        <f t="shared" si="70"/>
        <v>0.95309858178948659</v>
      </c>
    </row>
    <row r="249" spans="5:24" x14ac:dyDescent="0.2">
      <c r="E249" s="28"/>
      <c r="F249" s="28">
        <f>+'CPT C9 &amp; Bearing Capacity'!I249</f>
        <v>4.93</v>
      </c>
      <c r="G249" s="29">
        <f>'CPT C9 &amp; Bearing Capacity'!H249</f>
        <v>2.0000000000000462E-2</v>
      </c>
      <c r="H249" s="29">
        <f t="shared" si="60"/>
        <v>4.4727999999999994</v>
      </c>
      <c r="I249" s="30">
        <f t="shared" si="61"/>
        <v>4.192725909261342</v>
      </c>
      <c r="J249" s="31">
        <f t="shared" si="62"/>
        <v>0.94754919606638333</v>
      </c>
      <c r="K249" s="31">
        <f t="shared" si="63"/>
        <v>0.10764870677689606</v>
      </c>
      <c r="L249" s="31">
        <f t="shared" si="64"/>
        <v>5.385037606725674E-2</v>
      </c>
      <c r="M249" s="32">
        <f t="shared" si="65"/>
        <v>9.9218987829757382E-2</v>
      </c>
      <c r="N249" s="33">
        <f t="shared" si="66"/>
        <v>21.626866806239672</v>
      </c>
      <c r="O249" s="59">
        <f>+'CPT C9 &amp; Bearing Capacity'!N249</f>
        <v>133</v>
      </c>
      <c r="P249" s="59">
        <f>+'CPT C9 &amp; Bearing Capacity'!O249</f>
        <v>184.8</v>
      </c>
      <c r="Q249" s="35">
        <f>+'CPT C9 &amp; Bearing Capacity'!K249</f>
        <v>93.669999999999987</v>
      </c>
      <c r="R249" s="34">
        <f>+'CPT C9 &amp; Bearing Capacity'!L249</f>
        <v>3.5119799999999968</v>
      </c>
      <c r="S249" s="35">
        <f>+'CPT C9 &amp; Bearing Capacity'!M249</f>
        <v>90.158019999999993</v>
      </c>
      <c r="T249" s="34">
        <f t="shared" si="67"/>
        <v>6.7768021958869662</v>
      </c>
      <c r="U249" s="36">
        <f t="shared" si="68"/>
        <v>1455.5449589664297</v>
      </c>
      <c r="V249" s="33">
        <f t="shared" si="59"/>
        <v>455.65000000000009</v>
      </c>
      <c r="W249" s="37">
        <f t="shared" si="69"/>
        <v>0.29716521874524893</v>
      </c>
      <c r="X249" s="37">
        <f t="shared" si="70"/>
        <v>0.94927540025195511</v>
      </c>
    </row>
    <row r="250" spans="5:24" x14ac:dyDescent="0.2">
      <c r="E250" s="28"/>
      <c r="F250" s="28">
        <f>+'CPT C9 &amp; Bearing Capacity'!I250</f>
        <v>4.95</v>
      </c>
      <c r="G250" s="29">
        <f>'CPT C9 &amp; Bearing Capacity'!H250</f>
        <v>1.9999999999999574E-2</v>
      </c>
      <c r="H250" s="29">
        <f t="shared" si="60"/>
        <v>4.4927999999999999</v>
      </c>
      <c r="I250" s="30">
        <f t="shared" si="61"/>
        <v>4.2114735658042743</v>
      </c>
      <c r="J250" s="31">
        <f t="shared" si="62"/>
        <v>0.94797940877359066</v>
      </c>
      <c r="K250" s="31">
        <f t="shared" si="63"/>
        <v>0.10674346733629315</v>
      </c>
      <c r="L250" s="31">
        <f t="shared" si="64"/>
        <v>5.3397104807218279E-2</v>
      </c>
      <c r="M250" s="32">
        <f t="shared" si="65"/>
        <v>9.8413595210364593E-2</v>
      </c>
      <c r="N250" s="33">
        <f t="shared" si="66"/>
        <v>21.451314532553685</v>
      </c>
      <c r="O250" s="59">
        <f>+'CPT C9 &amp; Bearing Capacity'!N250</f>
        <v>133</v>
      </c>
      <c r="P250" s="59">
        <f>+'CPT C9 &amp; Bearing Capacity'!O250</f>
        <v>184.39999999999998</v>
      </c>
      <c r="Q250" s="35">
        <f>+'CPT C9 &amp; Bearing Capacity'!K250</f>
        <v>94.05</v>
      </c>
      <c r="R250" s="34">
        <f>+'CPT C9 &amp; Bearing Capacity'!L250</f>
        <v>3.7081800000000014</v>
      </c>
      <c r="S250" s="35">
        <f>+'CPT C9 &amp; Bearing Capacity'!M250</f>
        <v>90.341819999999998</v>
      </c>
      <c r="T250" s="34">
        <f t="shared" si="67"/>
        <v>6.7733527201414843</v>
      </c>
      <c r="U250" s="36">
        <f t="shared" si="68"/>
        <v>1455.631668850943</v>
      </c>
      <c r="V250" s="33">
        <f t="shared" si="59"/>
        <v>451.74999999999989</v>
      </c>
      <c r="W250" s="37">
        <f t="shared" si="69"/>
        <v>0.29473547452408233</v>
      </c>
      <c r="X250" s="37">
        <f t="shared" si="70"/>
        <v>0.94969848511580446</v>
      </c>
    </row>
    <row r="251" spans="5:24" x14ac:dyDescent="0.2">
      <c r="E251" s="28"/>
      <c r="F251" s="28">
        <f>+'CPT C9 &amp; Bearing Capacity'!I251</f>
        <v>4.9700000000000006</v>
      </c>
      <c r="G251" s="29">
        <f>'CPT C9 &amp; Bearing Capacity'!H251</f>
        <v>2.0000000000000462E-2</v>
      </c>
      <c r="H251" s="29">
        <f t="shared" si="60"/>
        <v>4.5128000000000004</v>
      </c>
      <c r="I251" s="30">
        <f t="shared" si="61"/>
        <v>4.2302212223472067</v>
      </c>
      <c r="J251" s="31">
        <f t="shared" si="62"/>
        <v>0.9484044891571457</v>
      </c>
      <c r="K251" s="31">
        <f t="shared" si="63"/>
        <v>0.10584938751304324</v>
      </c>
      <c r="L251" s="31">
        <f t="shared" si="64"/>
        <v>5.2949432166937732E-2</v>
      </c>
      <c r="M251" s="32">
        <f t="shared" si="65"/>
        <v>9.7617662992449811E-2</v>
      </c>
      <c r="N251" s="33">
        <f t="shared" si="66"/>
        <v>21.277824352496886</v>
      </c>
      <c r="O251" s="59">
        <f>+'CPT C9 &amp; Bearing Capacity'!N251</f>
        <v>133</v>
      </c>
      <c r="P251" s="59">
        <f>+'CPT C9 &amp; Bearing Capacity'!O251</f>
        <v>184.39999999999998</v>
      </c>
      <c r="Q251" s="35">
        <f>+'CPT C9 &amp; Bearing Capacity'!K251</f>
        <v>94.43</v>
      </c>
      <c r="R251" s="34">
        <f>+'CPT C9 &amp; Bearing Capacity'!L251</f>
        <v>3.904380000000006</v>
      </c>
      <c r="S251" s="35">
        <f>+'CPT C9 &amp; Bearing Capacity'!M251</f>
        <v>90.525620000000004</v>
      </c>
      <c r="T251" s="34">
        <f t="shared" si="67"/>
        <v>6.7699120056879476</v>
      </c>
      <c r="U251" s="36">
        <f t="shared" si="68"/>
        <v>1455.7181636476403</v>
      </c>
      <c r="V251" s="33">
        <f t="shared" si="59"/>
        <v>449.84999999999985</v>
      </c>
      <c r="W251" s="37">
        <f t="shared" si="69"/>
        <v>0.29233439389367571</v>
      </c>
      <c r="X251" s="37">
        <f t="shared" si="70"/>
        <v>0.94599641447137417</v>
      </c>
    </row>
    <row r="252" spans="5:24" x14ac:dyDescent="0.2">
      <c r="E252" s="28"/>
      <c r="F252" s="28">
        <f>+'CPT C9 &amp; Bearing Capacity'!I252</f>
        <v>4.99</v>
      </c>
      <c r="G252" s="29">
        <f>'CPT C9 &amp; Bearing Capacity'!H252</f>
        <v>1.9999999999999574E-2</v>
      </c>
      <c r="H252" s="29">
        <f t="shared" si="60"/>
        <v>4.5327999999999999</v>
      </c>
      <c r="I252" s="30">
        <f t="shared" si="61"/>
        <v>4.248968878890139</v>
      </c>
      <c r="J252" s="31">
        <f t="shared" si="62"/>
        <v>0.94882451628293829</v>
      </c>
      <c r="K252" s="31">
        <f t="shared" si="63"/>
        <v>0.10496628818471178</v>
      </c>
      <c r="L252" s="31">
        <f t="shared" si="64"/>
        <v>5.2507267971683237E-2</v>
      </c>
      <c r="M252" s="32">
        <f t="shared" si="65"/>
        <v>9.6831048678927972E-2</v>
      </c>
      <c r="N252" s="33">
        <f t="shared" si="66"/>
        <v>21.10636520583024</v>
      </c>
      <c r="O252" s="59">
        <f>+'CPT C9 &amp; Bearing Capacity'!N252</f>
        <v>133</v>
      </c>
      <c r="P252" s="59">
        <f>+'CPT C9 &amp; Bearing Capacity'!O252</f>
        <v>185</v>
      </c>
      <c r="Q252" s="35">
        <f>+'CPT C9 &amp; Bearing Capacity'!K252</f>
        <v>94.81</v>
      </c>
      <c r="R252" s="34">
        <f>+'CPT C9 &amp; Bearing Capacity'!L252</f>
        <v>4.1005800000000017</v>
      </c>
      <c r="S252" s="35">
        <f>+'CPT C9 &amp; Bearing Capacity'!M252</f>
        <v>90.709419999999994</v>
      </c>
      <c r="T252" s="34">
        <f t="shared" si="67"/>
        <v>6.7664800125526625</v>
      </c>
      <c r="U252" s="36">
        <f t="shared" si="68"/>
        <v>1455.8044443225385</v>
      </c>
      <c r="V252" s="33">
        <f t="shared" si="59"/>
        <v>450.95</v>
      </c>
      <c r="W252" s="37">
        <f t="shared" si="69"/>
        <v>0.28996154377934569</v>
      </c>
      <c r="X252" s="37">
        <f t="shared" si="70"/>
        <v>0.93608449743119149</v>
      </c>
    </row>
    <row r="253" spans="5:24" x14ac:dyDescent="0.2">
      <c r="E253" s="28"/>
      <c r="F253" s="28">
        <f>+'CPT C9 &amp; Bearing Capacity'!I253</f>
        <v>5.01</v>
      </c>
      <c r="G253" s="29">
        <f>'CPT C9 &amp; Bearing Capacity'!H253</f>
        <v>1.9999999999999574E-2</v>
      </c>
      <c r="H253" s="29">
        <f t="shared" si="60"/>
        <v>4.5527999999999995</v>
      </c>
      <c r="I253" s="30">
        <f t="shared" si="61"/>
        <v>4.2677165354330704</v>
      </c>
      <c r="J253" s="31">
        <f t="shared" si="62"/>
        <v>0.94923956774539042</v>
      </c>
      <c r="K253" s="31">
        <f t="shared" si="63"/>
        <v>0.10409399373332087</v>
      </c>
      <c r="L253" s="31">
        <f t="shared" si="64"/>
        <v>5.207052382120117E-2</v>
      </c>
      <c r="M253" s="32">
        <f t="shared" si="65"/>
        <v>9.6053612339017769E-2</v>
      </c>
      <c r="N253" s="33">
        <f t="shared" si="66"/>
        <v>20.936906591694633</v>
      </c>
      <c r="O253" s="59">
        <f>+'CPT C9 &amp; Bearing Capacity'!N253</f>
        <v>133</v>
      </c>
      <c r="P253" s="59">
        <f>+'CPT C9 &amp; Bearing Capacity'!O253</f>
        <v>185.4</v>
      </c>
      <c r="Q253" s="35">
        <f>+'CPT C9 &amp; Bearing Capacity'!K253</f>
        <v>95.19</v>
      </c>
      <c r="R253" s="34">
        <f>+'CPT C9 &amp; Bearing Capacity'!L253</f>
        <v>4.2967799999999974</v>
      </c>
      <c r="S253" s="35">
        <f>+'CPT C9 &amp; Bearing Capacity'!M253</f>
        <v>90.893219999999999</v>
      </c>
      <c r="T253" s="34">
        <f t="shared" si="67"/>
        <v>6.7630567010248432</v>
      </c>
      <c r="U253" s="36">
        <f t="shared" si="68"/>
        <v>1455.8905118353784</v>
      </c>
      <c r="V253" s="33">
        <f t="shared" si="59"/>
        <v>451.05000000000007</v>
      </c>
      <c r="W253" s="37">
        <f t="shared" si="69"/>
        <v>0.28761649892614427</v>
      </c>
      <c r="X253" s="37">
        <f t="shared" si="70"/>
        <v>0.92836300151620366</v>
      </c>
    </row>
    <row r="254" spans="5:24" x14ac:dyDescent="0.2">
      <c r="E254" s="28"/>
      <c r="F254" s="28">
        <f>+'CPT C9 &amp; Bearing Capacity'!I254</f>
        <v>5.0299999999999994</v>
      </c>
      <c r="G254" s="29">
        <f>'CPT C9 &amp; Bearing Capacity'!H254</f>
        <v>2.0000000000000462E-2</v>
      </c>
      <c r="H254" s="29">
        <f t="shared" si="60"/>
        <v>4.5727999999999991</v>
      </c>
      <c r="I254" s="30">
        <f t="shared" si="61"/>
        <v>4.2864641919760027</v>
      </c>
      <c r="J254" s="31">
        <f t="shared" si="62"/>
        <v>0.94964971969910461</v>
      </c>
      <c r="K254" s="31">
        <f t="shared" si="63"/>
        <v>0.10323233196529613</v>
      </c>
      <c r="L254" s="31">
        <f t="shared" si="64"/>
        <v>5.1639113048803559E-2</v>
      </c>
      <c r="M254" s="32">
        <f t="shared" si="65"/>
        <v>9.5285216555688626E-2</v>
      </c>
      <c r="N254" s="33">
        <f t="shared" si="66"/>
        <v>20.769418557155827</v>
      </c>
      <c r="O254" s="59">
        <f>+'CPT C9 &amp; Bearing Capacity'!N254</f>
        <v>133</v>
      </c>
      <c r="P254" s="59">
        <f>+'CPT C9 &amp; Bearing Capacity'!O254</f>
        <v>185.4</v>
      </c>
      <c r="Q254" s="35">
        <f>+'CPT C9 &amp; Bearing Capacity'!K254</f>
        <v>95.57</v>
      </c>
      <c r="R254" s="34">
        <f>+'CPT C9 &amp; Bearing Capacity'!L254</f>
        <v>4.4929799999999931</v>
      </c>
      <c r="S254" s="35">
        <f>+'CPT C9 &amp; Bearing Capacity'!M254</f>
        <v>91.077020000000005</v>
      </c>
      <c r="T254" s="34">
        <f t="shared" si="67"/>
        <v>6.7596420316543506</v>
      </c>
      <c r="U254" s="36">
        <f t="shared" si="68"/>
        <v>1455.9763671396768</v>
      </c>
      <c r="V254" s="33">
        <f t="shared" si="59"/>
        <v>449.15000000000009</v>
      </c>
      <c r="W254" s="37">
        <f t="shared" si="69"/>
        <v>0.28529884173818909</v>
      </c>
      <c r="X254" s="37">
        <f t="shared" si="70"/>
        <v>0.92483217442530563</v>
      </c>
    </row>
    <row r="255" spans="5:24" x14ac:dyDescent="0.2">
      <c r="E255" s="28"/>
      <c r="F255" s="28">
        <f>+'CPT C9 &amp; Bearing Capacity'!I255</f>
        <v>5.05</v>
      </c>
      <c r="G255" s="29">
        <f>'CPT C9 &amp; Bearing Capacity'!H255</f>
        <v>1.9999999999999574E-2</v>
      </c>
      <c r="H255" s="29">
        <f t="shared" si="60"/>
        <v>4.5927999999999995</v>
      </c>
      <c r="I255" s="30">
        <f t="shared" si="61"/>
        <v>4.305211848518935</v>
      </c>
      <c r="J255" s="31">
        <f t="shared" si="62"/>
        <v>0.9500550468897504</v>
      </c>
      <c r="K255" s="31">
        <f t="shared" si="63"/>
        <v>0.10238113403348317</v>
      </c>
      <c r="L255" s="31">
        <f t="shared" si="64"/>
        <v>5.1212950681528466E-2</v>
      </c>
      <c r="M255" s="32">
        <f t="shared" si="65"/>
        <v>9.4525726374277863E-2</v>
      </c>
      <c r="N255" s="33">
        <f t="shared" si="66"/>
        <v>20.603871686004506</v>
      </c>
      <c r="O255" s="59">
        <f>+'CPT C9 &amp; Bearing Capacity'!N255</f>
        <v>133</v>
      </c>
      <c r="P255" s="59">
        <f>+'CPT C9 &amp; Bearing Capacity'!O255</f>
        <v>185.8</v>
      </c>
      <c r="Q255" s="35">
        <f>+'CPT C9 &amp; Bearing Capacity'!K255</f>
        <v>95.95</v>
      </c>
      <c r="R255" s="34">
        <f>+'CPT C9 &amp; Bearing Capacity'!L255</f>
        <v>4.6891799999999977</v>
      </c>
      <c r="S255" s="35">
        <f>+'CPT C9 &amp; Bearing Capacity'!M255</f>
        <v>91.26082000000001</v>
      </c>
      <c r="T255" s="34">
        <f t="shared" si="67"/>
        <v>6.7562359652494699</v>
      </c>
      <c r="U255" s="36">
        <f t="shared" si="68"/>
        <v>1456.0620111827795</v>
      </c>
      <c r="V255" s="33">
        <f t="shared" si="59"/>
        <v>449.25000000000006</v>
      </c>
      <c r="W255" s="37">
        <f t="shared" si="69"/>
        <v>0.28300816212171148</v>
      </c>
      <c r="X255" s="37">
        <f t="shared" si="70"/>
        <v>0.91725639114097113</v>
      </c>
    </row>
    <row r="256" spans="5:24" x14ac:dyDescent="0.2">
      <c r="E256" s="28"/>
      <c r="F256" s="28">
        <f>+'CPT C9 &amp; Bearing Capacity'!I256</f>
        <v>5.07</v>
      </c>
      <c r="G256" s="29">
        <f>'CPT C9 &amp; Bearing Capacity'!H256</f>
        <v>2.0000000000000462E-2</v>
      </c>
      <c r="H256" s="29">
        <f t="shared" si="60"/>
        <v>4.6128</v>
      </c>
      <c r="I256" s="30">
        <f t="shared" si="61"/>
        <v>4.3239595050618673</v>
      </c>
      <c r="J256" s="31">
        <f t="shared" si="62"/>
        <v>0.95045562268421235</v>
      </c>
      <c r="K256" s="31">
        <f t="shared" si="63"/>
        <v>0.10154023436117338</v>
      </c>
      <c r="L256" s="31">
        <f t="shared" si="64"/>
        <v>5.0791953401341648E-2</v>
      </c>
      <c r="M256" s="32">
        <f t="shared" si="65"/>
        <v>9.377500925224988E-2</v>
      </c>
      <c r="N256" s="33">
        <f t="shared" si="66"/>
        <v>20.440237087805215</v>
      </c>
      <c r="O256" s="59">
        <f>+'CPT C9 &amp; Bearing Capacity'!N256</f>
        <v>133</v>
      </c>
      <c r="P256" s="59">
        <f>+'CPT C9 &amp; Bearing Capacity'!O256</f>
        <v>186.2</v>
      </c>
      <c r="Q256" s="35">
        <f>+'CPT C9 &amp; Bearing Capacity'!K256</f>
        <v>96.330000000000013</v>
      </c>
      <c r="R256" s="34">
        <f>+'CPT C9 &amp; Bearing Capacity'!L256</f>
        <v>4.8853800000000023</v>
      </c>
      <c r="S256" s="35">
        <f>+'CPT C9 &amp; Bearing Capacity'!M256</f>
        <v>91.444620000000015</v>
      </c>
      <c r="T256" s="34">
        <f t="shared" si="67"/>
        <v>6.7528384628746885</v>
      </c>
      <c r="U256" s="36">
        <f t="shared" si="68"/>
        <v>1456.1474449059126</v>
      </c>
      <c r="V256" s="33">
        <f t="shared" si="59"/>
        <v>449.34999999999991</v>
      </c>
      <c r="W256" s="37">
        <f t="shared" si="69"/>
        <v>0.2807440573317273</v>
      </c>
      <c r="X256" s="37">
        <f t="shared" si="70"/>
        <v>0.90976909259177452</v>
      </c>
    </row>
    <row r="257" spans="5:24" x14ac:dyDescent="0.2">
      <c r="E257" s="28"/>
      <c r="F257" s="28">
        <f>+'CPT C9 &amp; Bearing Capacity'!I257</f>
        <v>5.09</v>
      </c>
      <c r="G257" s="29">
        <f>'CPT C9 &amp; Bearing Capacity'!H257</f>
        <v>1.9999999999999574E-2</v>
      </c>
      <c r="H257" s="29">
        <f t="shared" si="60"/>
        <v>4.6327999999999996</v>
      </c>
      <c r="I257" s="30">
        <f t="shared" si="61"/>
        <v>4.3427071616047987</v>
      </c>
      <c r="J257" s="31">
        <f t="shared" si="62"/>
        <v>0.95085151910001442</v>
      </c>
      <c r="K257" s="31">
        <f t="shared" si="63"/>
        <v>0.10070947056808287</v>
      </c>
      <c r="L257" s="31">
        <f t="shared" si="64"/>
        <v>5.0376039507349722E-2</v>
      </c>
      <c r="M257" s="32">
        <f t="shared" si="65"/>
        <v>9.3032935010072051E-2</v>
      </c>
      <c r="N257" s="33">
        <f t="shared" si="66"/>
        <v>20.278486387188735</v>
      </c>
      <c r="O257" s="59">
        <f>+'CPT C9 &amp; Bearing Capacity'!N257</f>
        <v>133</v>
      </c>
      <c r="P257" s="59">
        <f>+'CPT C9 &amp; Bearing Capacity'!O257</f>
        <v>186.6</v>
      </c>
      <c r="Q257" s="35">
        <f>+'CPT C9 &amp; Bearing Capacity'!K257</f>
        <v>96.71</v>
      </c>
      <c r="R257" s="34">
        <f>+'CPT C9 &amp; Bearing Capacity'!L257</f>
        <v>5.081579999999998</v>
      </c>
      <c r="S257" s="35">
        <f>+'CPT C9 &amp; Bearing Capacity'!M257</f>
        <v>91.628419999999991</v>
      </c>
      <c r="T257" s="34">
        <f t="shared" si="67"/>
        <v>6.749449485848519</v>
      </c>
      <c r="U257" s="36">
        <f t="shared" si="68"/>
        <v>1456.2326692442375</v>
      </c>
      <c r="V257" s="33">
        <f t="shared" si="59"/>
        <v>449.45</v>
      </c>
      <c r="W257" s="37">
        <f t="shared" si="69"/>
        <v>0.27850613182181289</v>
      </c>
      <c r="X257" s="37">
        <f t="shared" si="70"/>
        <v>0.90236895704475695</v>
      </c>
    </row>
    <row r="258" spans="5:24" x14ac:dyDescent="0.2">
      <c r="E258" s="28"/>
      <c r="F258" s="28">
        <f>+'CPT C9 &amp; Bearing Capacity'!I258</f>
        <v>5.1099999999999994</v>
      </c>
      <c r="G258" s="29">
        <f>'CPT C9 &amp; Bearing Capacity'!H258</f>
        <v>2.0000000000000462E-2</v>
      </c>
      <c r="H258" s="29">
        <f t="shared" si="60"/>
        <v>4.6527999999999992</v>
      </c>
      <c r="I258" s="30">
        <f t="shared" si="61"/>
        <v>4.3614548181477311</v>
      </c>
      <c r="J258" s="31">
        <f t="shared" si="62"/>
        <v>0.95124280683404361</v>
      </c>
      <c r="K258" s="31">
        <f t="shared" si="63"/>
        <v>9.9888683398228414E-2</v>
      </c>
      <c r="L258" s="31">
        <f t="shared" si="64"/>
        <v>4.9965128878995048E-2</v>
      </c>
      <c r="M258" s="32">
        <f t="shared" si="65"/>
        <v>9.2299375783181273E-2</v>
      </c>
      <c r="N258" s="33">
        <f t="shared" si="66"/>
        <v>20.118591713382187</v>
      </c>
      <c r="O258" s="59">
        <f>+'CPT C9 &amp; Bearing Capacity'!N258</f>
        <v>133</v>
      </c>
      <c r="P258" s="59">
        <f>+'CPT C9 &amp; Bearing Capacity'!O258</f>
        <v>187</v>
      </c>
      <c r="Q258" s="35">
        <f>+'CPT C9 &amp; Bearing Capacity'!K258</f>
        <v>97.089999999999989</v>
      </c>
      <c r="R258" s="34">
        <f>+'CPT C9 &amp; Bearing Capacity'!L258</f>
        <v>5.2777799999999937</v>
      </c>
      <c r="S258" s="35">
        <f>+'CPT C9 &amp; Bearing Capacity'!M258</f>
        <v>91.812219999999996</v>
      </c>
      <c r="T258" s="34">
        <f t="shared" si="67"/>
        <v>6.7460689957413305</v>
      </c>
      <c r="U258" s="36">
        <f t="shared" si="68"/>
        <v>1456.3176851268972</v>
      </c>
      <c r="V258" s="33">
        <f t="shared" si="59"/>
        <v>449.55000000000007</v>
      </c>
      <c r="W258" s="37">
        <f t="shared" si="69"/>
        <v>0.27629399709761276</v>
      </c>
      <c r="X258" s="37">
        <f t="shared" si="70"/>
        <v>0.89505468639228791</v>
      </c>
    </row>
    <row r="259" spans="5:24" x14ac:dyDescent="0.2">
      <c r="E259" s="28"/>
      <c r="F259" s="28">
        <f>+'CPT C9 &amp; Bearing Capacity'!I259</f>
        <v>5.13</v>
      </c>
      <c r="G259" s="29">
        <f>'CPT C9 &amp; Bearing Capacity'!H259</f>
        <v>1.9999999999999574E-2</v>
      </c>
      <c r="H259" s="29">
        <f t="shared" si="60"/>
        <v>4.6727999999999996</v>
      </c>
      <c r="I259" s="30">
        <f t="shared" si="61"/>
        <v>4.3802024746906634</v>
      </c>
      <c r="J259" s="31">
        <f t="shared" si="62"/>
        <v>0.95162955529058735</v>
      </c>
      <c r="K259" s="31">
        <f t="shared" si="63"/>
        <v>9.9077716649647485E-2</v>
      </c>
      <c r="L259" s="31">
        <f t="shared" si="64"/>
        <v>4.9559142940204338E-2</v>
      </c>
      <c r="M259" s="32">
        <f t="shared" si="65"/>
        <v>9.1574205975016518E-2</v>
      </c>
      <c r="N259" s="33">
        <f t="shared" si="66"/>
        <v>19.960525689971476</v>
      </c>
      <c r="O259" s="59">
        <f>+'CPT C9 &amp; Bearing Capacity'!N259</f>
        <v>133</v>
      </c>
      <c r="P259" s="59">
        <f>+'CPT C9 &amp; Bearing Capacity'!O259</f>
        <v>186.8</v>
      </c>
      <c r="Q259" s="35">
        <f>+'CPT C9 &amp; Bearing Capacity'!K259</f>
        <v>97.47</v>
      </c>
      <c r="R259" s="34">
        <f>+'CPT C9 &amp; Bearing Capacity'!L259</f>
        <v>5.4739799999999983</v>
      </c>
      <c r="S259" s="35">
        <f>+'CPT C9 &amp; Bearing Capacity'!M259</f>
        <v>91.996020000000001</v>
      </c>
      <c r="T259" s="34">
        <f t="shared" si="67"/>
        <v>6.742696954373212</v>
      </c>
      <c r="U259" s="36">
        <f t="shared" si="68"/>
        <v>1456.40249347707</v>
      </c>
      <c r="V259" s="33">
        <f t="shared" si="59"/>
        <v>446.65000000000009</v>
      </c>
      <c r="W259" s="37">
        <f t="shared" si="69"/>
        <v>0.27410727157321108</v>
      </c>
      <c r="X259" s="37">
        <f t="shared" si="70"/>
        <v>0.89378823194765677</v>
      </c>
    </row>
    <row r="260" spans="5:24" x14ac:dyDescent="0.2">
      <c r="E260" s="28"/>
      <c r="F260" s="28">
        <f>+'CPT C9 &amp; Bearing Capacity'!I260</f>
        <v>5.15</v>
      </c>
      <c r="G260" s="29">
        <f>'CPT C9 &amp; Bearing Capacity'!H260</f>
        <v>2.0000000000000462E-2</v>
      </c>
      <c r="H260" s="29">
        <f t="shared" si="60"/>
        <v>4.6928000000000001</v>
      </c>
      <c r="I260" s="30">
        <f t="shared" si="61"/>
        <v>4.3989501312335957</v>
      </c>
      <c r="J260" s="31">
        <f t="shared" si="62"/>
        <v>0.95201183260870581</v>
      </c>
      <c r="K260" s="31">
        <f t="shared" si="63"/>
        <v>9.8276417105909453E-2</v>
      </c>
      <c r="L260" s="31">
        <f t="shared" si="64"/>
        <v>4.9158004624463264E-2</v>
      </c>
      <c r="M260" s="32">
        <f t="shared" si="65"/>
        <v>9.0857302211092339E-2</v>
      </c>
      <c r="N260" s="33">
        <f t="shared" si="66"/>
        <v>19.804261424890655</v>
      </c>
      <c r="O260" s="59">
        <f>+'CPT C9 &amp; Bearing Capacity'!N260</f>
        <v>142.50000000000003</v>
      </c>
      <c r="P260" s="59">
        <f>+'CPT C9 &amp; Bearing Capacity'!O260</f>
        <v>195.89999999999998</v>
      </c>
      <c r="Q260" s="35">
        <f>+'CPT C9 &amp; Bearing Capacity'!K260</f>
        <v>97.850000000000009</v>
      </c>
      <c r="R260" s="34">
        <f>+'CPT C9 &amp; Bearing Capacity'!L260</f>
        <v>5.6701800000000029</v>
      </c>
      <c r="S260" s="35">
        <f>+'CPT C9 &amp; Bearing Capacity'!M260</f>
        <v>92.179820000000007</v>
      </c>
      <c r="T260" s="34">
        <f t="shared" si="67"/>
        <v>6.9758727295361975</v>
      </c>
      <c r="U260" s="36">
        <f t="shared" si="68"/>
        <v>1554.1603281753526</v>
      </c>
      <c r="V260" s="33">
        <f t="shared" ref="V260:V323" si="71">5*(P260-Q260)</f>
        <v>490.24999999999983</v>
      </c>
      <c r="W260" s="37">
        <f t="shared" si="69"/>
        <v>0.25485480572190544</v>
      </c>
      <c r="X260" s="37">
        <f t="shared" si="70"/>
        <v>0.80792499438617504</v>
      </c>
    </row>
    <row r="261" spans="5:24" x14ac:dyDescent="0.2">
      <c r="E261" s="28"/>
      <c r="F261" s="28">
        <f>+'CPT C9 &amp; Bearing Capacity'!I261</f>
        <v>5.17</v>
      </c>
      <c r="G261" s="29">
        <f>'CPT C9 &amp; Bearing Capacity'!H261</f>
        <v>1.9999999999999574E-2</v>
      </c>
      <c r="H261" s="29">
        <f t="shared" si="60"/>
        <v>4.7127999999999997</v>
      </c>
      <c r="I261" s="30">
        <f t="shared" si="61"/>
        <v>4.417697787776528</v>
      </c>
      <c r="J261" s="31">
        <f t="shared" si="62"/>
        <v>0.95238970568895365</v>
      </c>
      <c r="K261" s="31">
        <f t="shared" si="63"/>
        <v>9.7484634469368212E-2</v>
      </c>
      <c r="L261" s="31">
        <f t="shared" si="64"/>
        <v>4.8761638340790413E-2</v>
      </c>
      <c r="M261" s="32">
        <f t="shared" si="65"/>
        <v>9.0148543294089972E-2</v>
      </c>
      <c r="N261" s="33">
        <f t="shared" si="66"/>
        <v>19.649772500633077</v>
      </c>
      <c r="O261" s="59">
        <f>+'CPT C9 &amp; Bearing Capacity'!N261</f>
        <v>142.50000000000003</v>
      </c>
      <c r="P261" s="59">
        <f>+'CPT C9 &amp; Bearing Capacity'!O261</f>
        <v>195.5</v>
      </c>
      <c r="Q261" s="35">
        <f>+'CPT C9 &amp; Bearing Capacity'!K261</f>
        <v>98.23</v>
      </c>
      <c r="R261" s="34">
        <f>+'CPT C9 &amp; Bearing Capacity'!L261</f>
        <v>5.8663799999999986</v>
      </c>
      <c r="S261" s="35">
        <f>+'CPT C9 &amp; Bearing Capacity'!M261</f>
        <v>92.363620000000012</v>
      </c>
      <c r="T261" s="34">
        <f t="shared" si="67"/>
        <v>6.9723997081316487</v>
      </c>
      <c r="U261" s="36">
        <f t="shared" si="68"/>
        <v>1554.2535447745863</v>
      </c>
      <c r="V261" s="33">
        <f t="shared" si="71"/>
        <v>486.34999999999997</v>
      </c>
      <c r="W261" s="37">
        <f t="shared" si="69"/>
        <v>0.25285157066805941</v>
      </c>
      <c r="X261" s="37">
        <f t="shared" si="70"/>
        <v>0.80805068369004462</v>
      </c>
    </row>
    <row r="262" spans="5:24" x14ac:dyDescent="0.2">
      <c r="E262" s="28"/>
      <c r="F262" s="28">
        <f>+'CPT C9 &amp; Bearing Capacity'!I262</f>
        <v>5.1899999999999995</v>
      </c>
      <c r="G262" s="29">
        <f>'CPT C9 &amp; Bearing Capacity'!H262</f>
        <v>2.0000000000000462E-2</v>
      </c>
      <c r="H262" s="29">
        <f t="shared" si="60"/>
        <v>4.7327999999999992</v>
      </c>
      <c r="I262" s="30">
        <f t="shared" si="61"/>
        <v>4.4364454443194594</v>
      </c>
      <c r="J262" s="31">
        <f t="shared" si="62"/>
        <v>0.95276324021947034</v>
      </c>
      <c r="K262" s="31">
        <f t="shared" si="63"/>
        <v>9.6702221296106949E-2</v>
      </c>
      <c r="L262" s="31">
        <f t="shared" si="64"/>
        <v>4.8369969940585157E-2</v>
      </c>
      <c r="M262" s="32">
        <f t="shared" si="65"/>
        <v>8.9447810159942104E-2</v>
      </c>
      <c r="N262" s="33">
        <f t="shared" si="66"/>
        <v>19.497032964679157</v>
      </c>
      <c r="O262" s="59">
        <f>+'CPT C9 &amp; Bearing Capacity'!N262</f>
        <v>142.50000000000003</v>
      </c>
      <c r="P262" s="59">
        <f>+'CPT C9 &amp; Bearing Capacity'!O262</f>
        <v>195.3</v>
      </c>
      <c r="Q262" s="35">
        <f>+'CPT C9 &amp; Bearing Capacity'!K262</f>
        <v>98.609999999999985</v>
      </c>
      <c r="R262" s="34">
        <f>+'CPT C9 &amp; Bearing Capacity'!L262</f>
        <v>6.0625799999999952</v>
      </c>
      <c r="S262" s="35">
        <f>+'CPT C9 &amp; Bearing Capacity'!M262</f>
        <v>92.547419999999988</v>
      </c>
      <c r="T262" s="34">
        <f t="shared" si="67"/>
        <v>6.9689353149720956</v>
      </c>
      <c r="U262" s="36">
        <f t="shared" si="68"/>
        <v>1554.3465353601707</v>
      </c>
      <c r="V262" s="33">
        <f t="shared" si="71"/>
        <v>483.45000000000016</v>
      </c>
      <c r="W262" s="37">
        <f t="shared" si="69"/>
        <v>0.2508711219941927</v>
      </c>
      <c r="X262" s="37">
        <f t="shared" si="70"/>
        <v>0.80657908634521047</v>
      </c>
    </row>
    <row r="263" spans="5:24" x14ac:dyDescent="0.2">
      <c r="E263" s="28"/>
      <c r="F263" s="28">
        <f>+'CPT C9 &amp; Bearing Capacity'!I263</f>
        <v>5.21</v>
      </c>
      <c r="G263" s="29">
        <f>'CPT C9 &amp; Bearing Capacity'!H263</f>
        <v>1.9999999999999574E-2</v>
      </c>
      <c r="H263" s="29">
        <f t="shared" si="60"/>
        <v>4.7527999999999997</v>
      </c>
      <c r="I263" s="30">
        <f t="shared" si="61"/>
        <v>4.4551931008623917</v>
      </c>
      <c r="J263" s="31">
        <f t="shared" si="62"/>
        <v>0.95313250070145206</v>
      </c>
      <c r="K263" s="31">
        <f t="shared" si="63"/>
        <v>9.5929032932527469E-2</v>
      </c>
      <c r="L263" s="31">
        <f t="shared" si="64"/>
        <v>4.7982926685323793E-2</v>
      </c>
      <c r="M263" s="32">
        <f t="shared" si="65"/>
        <v>8.875498583488832E-2</v>
      </c>
      <c r="N263" s="33">
        <f t="shared" si="66"/>
        <v>19.34601732013569</v>
      </c>
      <c r="O263" s="59">
        <f>+'CPT C9 &amp; Bearing Capacity'!N263</f>
        <v>152</v>
      </c>
      <c r="P263" s="59">
        <f>+'CPT C9 &amp; Bearing Capacity'!O263</f>
        <v>204.8</v>
      </c>
      <c r="Q263" s="35">
        <f>+'CPT C9 &amp; Bearing Capacity'!K263</f>
        <v>98.99</v>
      </c>
      <c r="R263" s="34">
        <f>+'CPT C9 &amp; Bearing Capacity'!L263</f>
        <v>6.2587799999999989</v>
      </c>
      <c r="S263" s="35">
        <f>+'CPT C9 &amp; Bearing Capacity'!M263</f>
        <v>92.731219999999993</v>
      </c>
      <c r="T263" s="34">
        <f t="shared" si="67"/>
        <v>7.1939163057550424</v>
      </c>
      <c r="U263" s="36">
        <f t="shared" si="68"/>
        <v>1651.5404523939815</v>
      </c>
      <c r="V263" s="33">
        <f t="shared" si="71"/>
        <v>529.05000000000007</v>
      </c>
      <c r="W263" s="37">
        <f t="shared" si="69"/>
        <v>0.23427845551215368</v>
      </c>
      <c r="X263" s="37">
        <f t="shared" si="70"/>
        <v>0.73134929855912567</v>
      </c>
    </row>
    <row r="264" spans="5:24" x14ac:dyDescent="0.2">
      <c r="E264" s="28"/>
      <c r="F264" s="28">
        <f>+'CPT C9 &amp; Bearing Capacity'!I264</f>
        <v>5.23</v>
      </c>
      <c r="G264" s="29">
        <f>'CPT C9 &amp; Bearing Capacity'!H264</f>
        <v>2.0000000000000462E-2</v>
      </c>
      <c r="H264" s="29">
        <f t="shared" si="60"/>
        <v>4.7728000000000002</v>
      </c>
      <c r="I264" s="30">
        <f t="shared" si="61"/>
        <v>4.4739407574053249</v>
      </c>
      <c r="J264" s="31">
        <f t="shared" si="62"/>
        <v>0.95349755047402585</v>
      </c>
      <c r="K264" s="31">
        <f t="shared" si="63"/>
        <v>9.5164927453538564E-2</v>
      </c>
      <c r="L264" s="31">
        <f t="shared" si="64"/>
        <v>4.7600437215080608E-2</v>
      </c>
      <c r="M264" s="32">
        <f t="shared" si="65"/>
        <v>8.8069955393479518E-2</v>
      </c>
      <c r="N264" s="33">
        <f t="shared" si="66"/>
        <v>19.196700516582041</v>
      </c>
      <c r="O264" s="59">
        <f>+'CPT C9 &amp; Bearing Capacity'!N264</f>
        <v>152</v>
      </c>
      <c r="P264" s="59">
        <f>+'CPT C9 &amp; Bearing Capacity'!O264</f>
        <v>205.8</v>
      </c>
      <c r="Q264" s="35">
        <f>+'CPT C9 &amp; Bearing Capacity'!K264</f>
        <v>99.37</v>
      </c>
      <c r="R264" s="34">
        <f>+'CPT C9 &amp; Bearing Capacity'!L264</f>
        <v>6.4549800000000035</v>
      </c>
      <c r="S264" s="35">
        <f>+'CPT C9 &amp; Bearing Capacity'!M264</f>
        <v>92.915019999999998</v>
      </c>
      <c r="T264" s="34">
        <f t="shared" si="67"/>
        <v>7.1903559992555586</v>
      </c>
      <c r="U264" s="36">
        <f t="shared" si="68"/>
        <v>1651.6419993492007</v>
      </c>
      <c r="V264" s="33">
        <f t="shared" si="71"/>
        <v>532.15000000000009</v>
      </c>
      <c r="W264" s="37">
        <f t="shared" si="69"/>
        <v>0.23245595018952767</v>
      </c>
      <c r="X264" s="37">
        <f t="shared" si="70"/>
        <v>0.72147704656891787</v>
      </c>
    </row>
    <row r="265" spans="5:24" x14ac:dyDescent="0.2">
      <c r="E265" s="28"/>
      <c r="F265" s="28">
        <f>+'CPT C9 &amp; Bearing Capacity'!I265</f>
        <v>5.25</v>
      </c>
      <c r="G265" s="29">
        <f>'CPT C9 &amp; Bearing Capacity'!H265</f>
        <v>1.9999999999999574E-2</v>
      </c>
      <c r="H265" s="29">
        <f t="shared" si="60"/>
        <v>4.7927999999999997</v>
      </c>
      <c r="I265" s="30">
        <f t="shared" si="61"/>
        <v>4.4926884139482564</v>
      </c>
      <c r="J265" s="31">
        <f t="shared" si="62"/>
        <v>0.95385845173853601</v>
      </c>
      <c r="K265" s="31">
        <f t="shared" si="63"/>
        <v>9.4409765602298412E-2</v>
      </c>
      <c r="L265" s="31">
        <f t="shared" si="64"/>
        <v>4.7222431517849627E-2</v>
      </c>
      <c r="M265" s="32">
        <f t="shared" si="65"/>
        <v>8.7392605917508373E-2</v>
      </c>
      <c r="N265" s="33">
        <f t="shared" si="66"/>
        <v>19.049057941118168</v>
      </c>
      <c r="O265" s="59">
        <f>+'CPT C9 &amp; Bearing Capacity'!N265</f>
        <v>152</v>
      </c>
      <c r="P265" s="59">
        <f>+'CPT C9 &amp; Bearing Capacity'!O265</f>
        <v>205.60000000000002</v>
      </c>
      <c r="Q265" s="35">
        <f>+'CPT C9 &amp; Bearing Capacity'!K265</f>
        <v>99.75</v>
      </c>
      <c r="R265" s="34">
        <f>+'CPT C9 &amp; Bearing Capacity'!L265</f>
        <v>6.6511800000000001</v>
      </c>
      <c r="S265" s="35">
        <f>+'CPT C9 &amp; Bearing Capacity'!M265</f>
        <v>93.098820000000003</v>
      </c>
      <c r="T265" s="34">
        <f t="shared" si="67"/>
        <v>7.1868044854228597</v>
      </c>
      <c r="U265" s="36">
        <f t="shared" si="68"/>
        <v>1651.7433017408675</v>
      </c>
      <c r="V265" s="33">
        <f t="shared" si="71"/>
        <v>529.25000000000011</v>
      </c>
      <c r="W265" s="37">
        <f t="shared" si="69"/>
        <v>0.23065397536095181</v>
      </c>
      <c r="X265" s="37">
        <f t="shared" si="70"/>
        <v>0.71985103225763836</v>
      </c>
    </row>
    <row r="266" spans="5:24" x14ac:dyDescent="0.2">
      <c r="E266" s="28"/>
      <c r="F266" s="28">
        <f>+'CPT C9 &amp; Bearing Capacity'!I266</f>
        <v>5.27</v>
      </c>
      <c r="G266" s="29">
        <f>'CPT C9 &amp; Bearing Capacity'!H266</f>
        <v>2.0000000000000462E-2</v>
      </c>
      <c r="H266" s="29">
        <f t="shared" si="60"/>
        <v>4.8127999999999993</v>
      </c>
      <c r="I266" s="30">
        <f t="shared" si="61"/>
        <v>4.5114360704911878</v>
      </c>
      <c r="J266" s="31">
        <f t="shared" si="62"/>
        <v>0.95421526558226311</v>
      </c>
      <c r="K266" s="31">
        <f t="shared" si="63"/>
        <v>9.3663410731467445E-2</v>
      </c>
      <c r="L266" s="31">
        <f t="shared" si="64"/>
        <v>4.6848840899644792E-2</v>
      </c>
      <c r="M266" s="32">
        <f t="shared" si="65"/>
        <v>8.672282645584499E-2</v>
      </c>
      <c r="N266" s="33">
        <f t="shared" si="66"/>
        <v>18.903065409609955</v>
      </c>
      <c r="O266" s="59">
        <f>+'CPT C9 &amp; Bearing Capacity'!N266</f>
        <v>152</v>
      </c>
      <c r="P266" s="59">
        <f>+'CPT C9 &amp; Bearing Capacity'!O266</f>
        <v>204.2</v>
      </c>
      <c r="Q266" s="35">
        <f>+'CPT C9 &amp; Bearing Capacity'!K266</f>
        <v>100.13</v>
      </c>
      <c r="R266" s="34">
        <f>+'CPT C9 &amp; Bearing Capacity'!L266</f>
        <v>6.8473799999999958</v>
      </c>
      <c r="S266" s="35">
        <f>+'CPT C9 &amp; Bearing Capacity'!M266</f>
        <v>93.282619999999994</v>
      </c>
      <c r="T266" s="34">
        <f t="shared" si="67"/>
        <v>7.1832617252475472</v>
      </c>
      <c r="U266" s="36">
        <f t="shared" si="68"/>
        <v>1651.8443606360122</v>
      </c>
      <c r="V266" s="33">
        <f t="shared" si="71"/>
        <v>520.34999999999991</v>
      </c>
      <c r="W266" s="37">
        <f t="shared" si="69"/>
        <v>0.22887223348732583</v>
      </c>
      <c r="X266" s="37">
        <f t="shared" si="70"/>
        <v>0.72655195194043998</v>
      </c>
    </row>
    <row r="267" spans="5:24" x14ac:dyDescent="0.2">
      <c r="E267" s="28"/>
      <c r="F267" s="28">
        <f>+'CPT C9 &amp; Bearing Capacity'!I267</f>
        <v>5.29</v>
      </c>
      <c r="G267" s="29">
        <f>'CPT C9 &amp; Bearing Capacity'!H267</f>
        <v>1.9999999999999574E-2</v>
      </c>
      <c r="H267" s="29">
        <f t="shared" si="60"/>
        <v>4.8327999999999998</v>
      </c>
      <c r="I267" s="30">
        <f t="shared" si="61"/>
        <v>4.530183727034121</v>
      </c>
      <c r="J267" s="31">
        <f t="shared" si="62"/>
        <v>0.95456805200158557</v>
      </c>
      <c r="K267" s="31">
        <f t="shared" si="63"/>
        <v>9.2925728745930594E-2</v>
      </c>
      <c r="L267" s="31">
        <f t="shared" si="64"/>
        <v>4.6479597955356486E-2</v>
      </c>
      <c r="M267" s="32">
        <f t="shared" si="65"/>
        <v>8.6060507985156826E-2</v>
      </c>
      <c r="N267" s="33">
        <f t="shared" si="66"/>
        <v>18.7586991581273</v>
      </c>
      <c r="O267" s="59">
        <f>+'CPT C9 &amp; Bearing Capacity'!N267</f>
        <v>152</v>
      </c>
      <c r="P267" s="59">
        <f>+'CPT C9 &amp; Bearing Capacity'!O267</f>
        <v>204.2</v>
      </c>
      <c r="Q267" s="35">
        <f>+'CPT C9 &amp; Bearing Capacity'!K267</f>
        <v>100.51</v>
      </c>
      <c r="R267" s="34">
        <f>+'CPT C9 &amp; Bearing Capacity'!L267</f>
        <v>7.0435800000000004</v>
      </c>
      <c r="S267" s="35">
        <f>+'CPT C9 &amp; Bearing Capacity'!M267</f>
        <v>93.466419999999999</v>
      </c>
      <c r="T267" s="34">
        <f t="shared" si="67"/>
        <v>7.1797276799697194</v>
      </c>
      <c r="U267" s="36">
        <f t="shared" si="68"/>
        <v>1651.9451770949272</v>
      </c>
      <c r="V267" s="33">
        <f t="shared" si="71"/>
        <v>518.44999999999993</v>
      </c>
      <c r="W267" s="37">
        <f t="shared" si="69"/>
        <v>0.22711043221319871</v>
      </c>
      <c r="X267" s="37">
        <f t="shared" si="70"/>
        <v>0.72364544924783103</v>
      </c>
    </row>
    <row r="268" spans="5:24" x14ac:dyDescent="0.2">
      <c r="E268" s="28"/>
      <c r="F268" s="28">
        <f>+'CPT C9 &amp; Bearing Capacity'!I268</f>
        <v>5.3100000000000005</v>
      </c>
      <c r="G268" s="29">
        <f>'CPT C9 &amp; Bearing Capacity'!H268</f>
        <v>2.0000000000000462E-2</v>
      </c>
      <c r="H268" s="29">
        <f t="shared" si="60"/>
        <v>4.8528000000000002</v>
      </c>
      <c r="I268" s="30">
        <f t="shared" si="61"/>
        <v>4.5489313835770533</v>
      </c>
      <c r="J268" s="31">
        <f t="shared" si="62"/>
        <v>0.95491686992460079</v>
      </c>
      <c r="K268" s="31">
        <f t="shared" si="63"/>
        <v>9.2196588046947719E-2</v>
      </c>
      <c r="L268" s="31">
        <f t="shared" si="64"/>
        <v>4.6114636540342945E-2</v>
      </c>
      <c r="M268" s="32">
        <f t="shared" si="65"/>
        <v>8.5405543371492185E-2</v>
      </c>
      <c r="N268" s="33">
        <f t="shared" si="66"/>
        <v>18.615935834570422</v>
      </c>
      <c r="O268" s="59">
        <f>+'CPT C9 &amp; Bearing Capacity'!N268</f>
        <v>152</v>
      </c>
      <c r="P268" s="59">
        <f>+'CPT C9 &amp; Bearing Capacity'!O268</f>
        <v>204.4</v>
      </c>
      <c r="Q268" s="35">
        <f>+'CPT C9 &amp; Bearing Capacity'!K268</f>
        <v>100.89000000000001</v>
      </c>
      <c r="R268" s="34">
        <f>+'CPT C9 &amp; Bearing Capacity'!L268</f>
        <v>7.239780000000005</v>
      </c>
      <c r="S268" s="35">
        <f>+'CPT C9 &amp; Bearing Capacity'!M268</f>
        <v>93.650220000000004</v>
      </c>
      <c r="T268" s="34">
        <f t="shared" si="67"/>
        <v>7.1762023110768833</v>
      </c>
      <c r="U268" s="36">
        <f t="shared" si="68"/>
        <v>1652.0457521712228</v>
      </c>
      <c r="V268" s="33">
        <f t="shared" si="71"/>
        <v>517.54999999999995</v>
      </c>
      <c r="W268" s="37">
        <f t="shared" si="69"/>
        <v>0.22536828426336999</v>
      </c>
      <c r="X268" s="37">
        <f t="shared" si="70"/>
        <v>0.7193869513890776</v>
      </c>
    </row>
    <row r="269" spans="5:24" x14ac:dyDescent="0.2">
      <c r="E269" s="28"/>
      <c r="F269" s="28">
        <f>+'CPT C9 &amp; Bearing Capacity'!I269</f>
        <v>5.33</v>
      </c>
      <c r="G269" s="29">
        <f>'CPT C9 &amp; Bearing Capacity'!H269</f>
        <v>1.9999999999999574E-2</v>
      </c>
      <c r="H269" s="29">
        <f t="shared" si="60"/>
        <v>4.8727999999999998</v>
      </c>
      <c r="I269" s="30">
        <f t="shared" si="61"/>
        <v>4.5676790401199847</v>
      </c>
      <c r="J269" s="31">
        <f t="shared" si="62"/>
        <v>0.9552617772332187</v>
      </c>
      <c r="K269" s="31">
        <f t="shared" si="63"/>
        <v>9.1475859477692212E-2</v>
      </c>
      <c r="L269" s="31">
        <f t="shared" si="64"/>
        <v>4.5753891742736065E-2</v>
      </c>
      <c r="M269" s="32">
        <f t="shared" si="65"/>
        <v>8.4757827332707161E-2</v>
      </c>
      <c r="N269" s="33">
        <f t="shared" si="66"/>
        <v>18.474752490480032</v>
      </c>
      <c r="O269" s="59">
        <f>+'CPT C9 &amp; Bearing Capacity'!N269</f>
        <v>152</v>
      </c>
      <c r="P269" s="59">
        <f>+'CPT C9 &amp; Bearing Capacity'!O269</f>
        <v>204.60000000000002</v>
      </c>
      <c r="Q269" s="35">
        <f>+'CPT C9 &amp; Bearing Capacity'!K269</f>
        <v>101.27</v>
      </c>
      <c r="R269" s="34">
        <f>+'CPT C9 &amp; Bearing Capacity'!L269</f>
        <v>7.4359800000000007</v>
      </c>
      <c r="S269" s="35">
        <f>+'CPT C9 &amp; Bearing Capacity'!M269</f>
        <v>93.834019999999995</v>
      </c>
      <c r="T269" s="34">
        <f t="shared" si="67"/>
        <v>7.1726855803019021</v>
      </c>
      <c r="U269" s="36">
        <f t="shared" si="68"/>
        <v>1652.1460869118857</v>
      </c>
      <c r="V269" s="33">
        <f t="shared" si="71"/>
        <v>516.65000000000009</v>
      </c>
      <c r="W269" s="37">
        <f t="shared" si="69"/>
        <v>0.22364550734144559</v>
      </c>
      <c r="X269" s="37">
        <f t="shared" si="70"/>
        <v>0.71517477946306529</v>
      </c>
    </row>
    <row r="270" spans="5:24" x14ac:dyDescent="0.2">
      <c r="E270" s="28"/>
      <c r="F270" s="28">
        <f>+'CPT C9 &amp; Bearing Capacity'!I270</f>
        <v>5.35</v>
      </c>
      <c r="G270" s="29">
        <f>'CPT C9 &amp; Bearing Capacity'!H270</f>
        <v>2.0000000000000462E-2</v>
      </c>
      <c r="H270" s="29">
        <f t="shared" si="60"/>
        <v>4.8927999999999994</v>
      </c>
      <c r="I270" s="30">
        <f t="shared" si="61"/>
        <v>4.586426696662917</v>
      </c>
      <c r="J270" s="31">
        <f t="shared" si="62"/>
        <v>0.95560283078474306</v>
      </c>
      <c r="K270" s="31">
        <f t="shared" si="63"/>
        <v>9.0763416270140493E-2</v>
      </c>
      <c r="L270" s="31">
        <f t="shared" si="64"/>
        <v>4.5397299856441246E-2</v>
      </c>
      <c r="M270" s="32">
        <f t="shared" si="65"/>
        <v>8.4117256401716967E-2</v>
      </c>
      <c r="N270" s="33">
        <f t="shared" si="66"/>
        <v>18.335126573027175</v>
      </c>
      <c r="O270" s="59">
        <f>+'CPT C9 &amp; Bearing Capacity'!N270</f>
        <v>152</v>
      </c>
      <c r="P270" s="59">
        <f>+'CPT C9 &amp; Bearing Capacity'!O270</f>
        <v>204.8</v>
      </c>
      <c r="Q270" s="35">
        <f>+'CPT C9 &amp; Bearing Capacity'!K270</f>
        <v>101.64999999999999</v>
      </c>
      <c r="R270" s="34">
        <f>+'CPT C9 &amp; Bearing Capacity'!L270</f>
        <v>7.6321799999999964</v>
      </c>
      <c r="S270" s="35">
        <f>+'CPT C9 &amp; Bearing Capacity'!M270</f>
        <v>94.01782</v>
      </c>
      <c r="T270" s="34">
        <f t="shared" si="67"/>
        <v>7.1691774496209515</v>
      </c>
      <c r="U270" s="36">
        <f t="shared" si="68"/>
        <v>1652.2461823573246</v>
      </c>
      <c r="V270" s="33">
        <f t="shared" si="71"/>
        <v>515.75000000000011</v>
      </c>
      <c r="W270" s="37">
        <f t="shared" si="69"/>
        <v>0.2219418240309462</v>
      </c>
      <c r="X270" s="37">
        <f t="shared" si="70"/>
        <v>0.7110083014261791</v>
      </c>
    </row>
    <row r="271" spans="5:24" x14ac:dyDescent="0.2">
      <c r="E271" s="28"/>
      <c r="F271" s="28">
        <f>+'CPT C9 &amp; Bearing Capacity'!I271</f>
        <v>5.37</v>
      </c>
      <c r="G271" s="29">
        <f>'CPT C9 &amp; Bearing Capacity'!H271</f>
        <v>1.9999999999999574E-2</v>
      </c>
      <c r="H271" s="29">
        <f t="shared" si="60"/>
        <v>4.9127999999999998</v>
      </c>
      <c r="I271" s="30">
        <f t="shared" si="61"/>
        <v>4.6051743532058493</v>
      </c>
      <c r="J271" s="31">
        <f t="shared" si="62"/>
        <v>0.95594008643294848</v>
      </c>
      <c r="K271" s="31">
        <f t="shared" si="63"/>
        <v>9.0059133993274629E-2</v>
      </c>
      <c r="L271" s="31">
        <f t="shared" si="64"/>
        <v>4.5044798354812447E-2</v>
      </c>
      <c r="M271" s="32">
        <f t="shared" si="65"/>
        <v>8.3483728890551889E-2</v>
      </c>
      <c r="N271" s="33">
        <f t="shared" si="66"/>
        <v>18.197035917178471</v>
      </c>
      <c r="O271" s="59">
        <f>+'CPT C9 &amp; Bearing Capacity'!N271</f>
        <v>152</v>
      </c>
      <c r="P271" s="59">
        <f>+'CPT C9 &amp; Bearing Capacity'!O271</f>
        <v>205</v>
      </c>
      <c r="Q271" s="35">
        <f>+'CPT C9 &amp; Bearing Capacity'!K271</f>
        <v>102.03</v>
      </c>
      <c r="R271" s="34">
        <f>+'CPT C9 &amp; Bearing Capacity'!L271</f>
        <v>7.828380000000001</v>
      </c>
      <c r="S271" s="35">
        <f>+'CPT C9 &amp; Bearing Capacity'!M271</f>
        <v>94.201620000000005</v>
      </c>
      <c r="T271" s="34">
        <f t="shared" si="67"/>
        <v>7.1656778812514972</v>
      </c>
      <c r="U271" s="36">
        <f t="shared" si="68"/>
        <v>1652.3460395414368</v>
      </c>
      <c r="V271" s="33">
        <f t="shared" si="71"/>
        <v>514.85</v>
      </c>
      <c r="W271" s="37">
        <f t="shared" si="69"/>
        <v>0.22025696169826714</v>
      </c>
      <c r="X271" s="37">
        <f t="shared" si="70"/>
        <v>0.70688689587950204</v>
      </c>
    </row>
    <row r="272" spans="5:24" x14ac:dyDescent="0.2">
      <c r="E272" s="28"/>
      <c r="F272" s="28">
        <f>+'CPT C9 &amp; Bearing Capacity'!I272</f>
        <v>5.3900000000000006</v>
      </c>
      <c r="G272" s="29">
        <f>'CPT C9 &amp; Bearing Capacity'!H272</f>
        <v>2.0000000000000462E-2</v>
      </c>
      <c r="H272" s="29">
        <f t="shared" si="60"/>
        <v>4.9328000000000003</v>
      </c>
      <c r="I272" s="30">
        <f t="shared" si="61"/>
        <v>4.6239220097487816</v>
      </c>
      <c r="J272" s="31">
        <f t="shared" si="62"/>
        <v>0.95627359904867304</v>
      </c>
      <c r="K272" s="31">
        <f t="shared" si="63"/>
        <v>8.9362890502562145E-2</v>
      </c>
      <c r="L272" s="31">
        <f t="shared" si="64"/>
        <v>4.46963258649829E-2</v>
      </c>
      <c r="M272" s="32">
        <f t="shared" si="65"/>
        <v>8.2857144855199794E-2</v>
      </c>
      <c r="N272" s="33">
        <f t="shared" si="66"/>
        <v>18.060458738032811</v>
      </c>
      <c r="O272" s="59">
        <f>+'CPT C9 &amp; Bearing Capacity'!N272</f>
        <v>152</v>
      </c>
      <c r="P272" s="59">
        <f>+'CPT C9 &amp; Bearing Capacity'!O272</f>
        <v>205.2</v>
      </c>
      <c r="Q272" s="35">
        <f>+'CPT C9 &amp; Bearing Capacity'!K272</f>
        <v>102.41000000000001</v>
      </c>
      <c r="R272" s="34">
        <f>+'CPT C9 &amp; Bearing Capacity'!L272</f>
        <v>8.0245800000000056</v>
      </c>
      <c r="S272" s="35">
        <f>+'CPT C9 &amp; Bearing Capacity'!M272</f>
        <v>94.385420000000011</v>
      </c>
      <c r="T272" s="34">
        <f t="shared" si="67"/>
        <v>7.1621868376503013</v>
      </c>
      <c r="U272" s="36">
        <f t="shared" si="68"/>
        <v>1652.4456594916503</v>
      </c>
      <c r="V272" s="33">
        <f t="shared" si="71"/>
        <v>513.94999999999993</v>
      </c>
      <c r="W272" s="37">
        <f t="shared" si="69"/>
        <v>0.21859065239808553</v>
      </c>
      <c r="X272" s="37">
        <f t="shared" si="70"/>
        <v>0.70280995186431483</v>
      </c>
    </row>
    <row r="273" spans="5:24" x14ac:dyDescent="0.2">
      <c r="E273" s="28"/>
      <c r="F273" s="28">
        <f>+'CPT C9 &amp; Bearing Capacity'!I273</f>
        <v>5.41</v>
      </c>
      <c r="G273" s="29">
        <f>'CPT C9 &amp; Bearing Capacity'!H273</f>
        <v>1.9999999999999574E-2</v>
      </c>
      <c r="H273" s="29">
        <f t="shared" si="60"/>
        <v>4.9527999999999999</v>
      </c>
      <c r="I273" s="30">
        <f t="shared" si="61"/>
        <v>4.642669666291714</v>
      </c>
      <c r="J273" s="31">
        <f t="shared" si="62"/>
        <v>0.95660342253993325</v>
      </c>
      <c r="K273" s="31">
        <f t="shared" si="63"/>
        <v>8.8674565890678125E-2</v>
      </c>
      <c r="L273" s="31">
        <f t="shared" si="64"/>
        <v>4.4351822142833813E-2</v>
      </c>
      <c r="M273" s="32">
        <f t="shared" si="65"/>
        <v>8.2237406061216559E-2</v>
      </c>
      <c r="N273" s="33">
        <f t="shared" si="66"/>
        <v>17.92537362332541</v>
      </c>
      <c r="O273" s="59">
        <f>+'CPT C9 &amp; Bearing Capacity'!N273</f>
        <v>152</v>
      </c>
      <c r="P273" s="59">
        <f>+'CPT C9 &amp; Bearing Capacity'!O273</f>
        <v>205.6</v>
      </c>
      <c r="Q273" s="35">
        <f>+'CPT C9 &amp; Bearing Capacity'!K273</f>
        <v>102.79</v>
      </c>
      <c r="R273" s="34">
        <f>+'CPT C9 &amp; Bearing Capacity'!L273</f>
        <v>8.2207800000000013</v>
      </c>
      <c r="S273" s="35">
        <f>+'CPT C9 &amp; Bearing Capacity'!M273</f>
        <v>94.569220000000001</v>
      </c>
      <c r="T273" s="34">
        <f t="shared" si="67"/>
        <v>7.158704281511441</v>
      </c>
      <c r="U273" s="36">
        <f t="shared" si="68"/>
        <v>1652.5450432289822</v>
      </c>
      <c r="V273" s="33">
        <f t="shared" si="71"/>
        <v>514.04999999999995</v>
      </c>
      <c r="W273" s="37">
        <f t="shared" si="69"/>
        <v>0.2169426327805242</v>
      </c>
      <c r="X273" s="37">
        <f t="shared" si="70"/>
        <v>0.69741751282268383</v>
      </c>
    </row>
    <row r="274" spans="5:24" x14ac:dyDescent="0.2">
      <c r="E274" s="28"/>
      <c r="F274" s="28">
        <f>+'CPT C9 &amp; Bearing Capacity'!I274</f>
        <v>5.43</v>
      </c>
      <c r="G274" s="29">
        <f>'CPT C9 &amp; Bearing Capacity'!H274</f>
        <v>2.0000000000000462E-2</v>
      </c>
      <c r="H274" s="29">
        <f t="shared" si="60"/>
        <v>4.9727999999999994</v>
      </c>
      <c r="I274" s="30">
        <f t="shared" si="61"/>
        <v>4.6614173228346454</v>
      </c>
      <c r="J274" s="31">
        <f t="shared" si="62"/>
        <v>0.9569296098715746</v>
      </c>
      <c r="K274" s="31">
        <f t="shared" si="63"/>
        <v>8.7994042439435566E-2</v>
      </c>
      <c r="L274" s="31">
        <f t="shared" si="64"/>
        <v>4.4011228048583116E-2</v>
      </c>
      <c r="M274" s="32">
        <f t="shared" si="65"/>
        <v>8.1624415950086709E-2</v>
      </c>
      <c r="N274" s="33">
        <f t="shared" si="66"/>
        <v>17.791759526095408</v>
      </c>
      <c r="O274" s="59">
        <f>+'CPT C9 &amp; Bearing Capacity'!N274</f>
        <v>152</v>
      </c>
      <c r="P274" s="59">
        <f>+'CPT C9 &amp; Bearing Capacity'!O274</f>
        <v>206.2</v>
      </c>
      <c r="Q274" s="35">
        <f>+'CPT C9 &amp; Bearing Capacity'!K274</f>
        <v>103.16999999999999</v>
      </c>
      <c r="R274" s="34">
        <f>+'CPT C9 &amp; Bearing Capacity'!L274</f>
        <v>8.416979999999997</v>
      </c>
      <c r="S274" s="35">
        <f>+'CPT C9 &amp; Bearing Capacity'!M274</f>
        <v>94.753019999999992</v>
      </c>
      <c r="T274" s="34">
        <f t="shared" si="67"/>
        <v>7.1552301757643528</v>
      </c>
      <c r="U274" s="36">
        <f t="shared" si="68"/>
        <v>1652.6441917680918</v>
      </c>
      <c r="V274" s="33">
        <f t="shared" si="71"/>
        <v>515.15</v>
      </c>
      <c r="W274" s="37">
        <f t="shared" si="69"/>
        <v>0.21531264400065681</v>
      </c>
      <c r="X274" s="37">
        <f t="shared" si="70"/>
        <v>0.69074093083939891</v>
      </c>
    </row>
    <row r="275" spans="5:24" x14ac:dyDescent="0.2">
      <c r="E275" s="28"/>
      <c r="F275" s="28">
        <f>+'CPT C9 &amp; Bearing Capacity'!I275</f>
        <v>5.45</v>
      </c>
      <c r="G275" s="29">
        <f>'CPT C9 &amp; Bearing Capacity'!H275</f>
        <v>1.9999999999999574E-2</v>
      </c>
      <c r="H275" s="29">
        <f t="shared" si="60"/>
        <v>4.9927999999999999</v>
      </c>
      <c r="I275" s="30">
        <f t="shared" si="61"/>
        <v>4.6801649793775777</v>
      </c>
      <c r="J275" s="31">
        <f t="shared" si="62"/>
        <v>0.95725221308447306</v>
      </c>
      <c r="K275" s="31">
        <f t="shared" si="63"/>
        <v>8.7321204572891206E-2</v>
      </c>
      <c r="L275" s="31">
        <f t="shared" si="64"/>
        <v>4.3674485522976918E-2</v>
      </c>
      <c r="M275" s="32">
        <f t="shared" si="65"/>
        <v>8.1018079606316851E-2</v>
      </c>
      <c r="N275" s="33">
        <f t="shared" si="66"/>
        <v>17.659595757513198</v>
      </c>
      <c r="O275" s="59">
        <f>+'CPT C9 &amp; Bearing Capacity'!N275</f>
        <v>161</v>
      </c>
      <c r="P275" s="59">
        <f>+'CPT C9 &amp; Bearing Capacity'!O275</f>
        <v>215.2</v>
      </c>
      <c r="Q275" s="35">
        <f>+'CPT C9 &amp; Bearing Capacity'!K275</f>
        <v>103.55</v>
      </c>
      <c r="R275" s="34">
        <f>+'CPT C9 &amp; Bearing Capacity'!L275</f>
        <v>8.6131800000000016</v>
      </c>
      <c r="S275" s="35">
        <f>+'CPT C9 &amp; Bearing Capacity'!M275</f>
        <v>94.936819999999997</v>
      </c>
      <c r="T275" s="34">
        <f t="shared" si="67"/>
        <v>7.3604496840355731</v>
      </c>
      <c r="U275" s="36">
        <f t="shared" si="68"/>
        <v>1744.3053121384446</v>
      </c>
      <c r="V275" s="33">
        <f t="shared" si="71"/>
        <v>558.25</v>
      </c>
      <c r="W275" s="37">
        <f t="shared" si="69"/>
        <v>0.20248285245273839</v>
      </c>
      <c r="X275" s="37">
        <f t="shared" si="70"/>
        <v>0.63267696399508544</v>
      </c>
    </row>
    <row r="276" spans="5:24" x14ac:dyDescent="0.2">
      <c r="E276" s="28"/>
      <c r="F276" s="28">
        <f>+'CPT C9 &amp; Bearing Capacity'!I276</f>
        <v>5.4700000000000006</v>
      </c>
      <c r="G276" s="29">
        <f>'CPT C9 &amp; Bearing Capacity'!H276</f>
        <v>2.0000000000000462E-2</v>
      </c>
      <c r="H276" s="29">
        <f t="shared" si="60"/>
        <v>5.0128000000000004</v>
      </c>
      <c r="I276" s="30">
        <f t="shared" si="61"/>
        <v>4.69891263592051</v>
      </c>
      <c r="J276" s="31">
        <f t="shared" si="62"/>
        <v>0.95757128331429264</v>
      </c>
      <c r="K276" s="31">
        <f t="shared" si="63"/>
        <v>8.665593881159496E-2</v>
      </c>
      <c r="L276" s="31">
        <f t="shared" si="64"/>
        <v>4.3341537564067674E-2</v>
      </c>
      <c r="M276" s="32">
        <f t="shared" si="65"/>
        <v>8.041830372524518E-2</v>
      </c>
      <c r="N276" s="33">
        <f t="shared" si="66"/>
        <v>17.528861979863819</v>
      </c>
      <c r="O276" s="59">
        <f>+'CPT C9 &amp; Bearing Capacity'!N276</f>
        <v>161</v>
      </c>
      <c r="P276" s="59">
        <f>+'CPT C9 &amp; Bearing Capacity'!O276</f>
        <v>215.2</v>
      </c>
      <c r="Q276" s="35">
        <f>+'CPT C9 &amp; Bearing Capacity'!K276</f>
        <v>103.93</v>
      </c>
      <c r="R276" s="34">
        <f>+'CPT C9 &amp; Bearing Capacity'!L276</f>
        <v>8.8093800000000062</v>
      </c>
      <c r="S276" s="35">
        <f>+'CPT C9 &amp; Bearing Capacity'!M276</f>
        <v>95.120620000000002</v>
      </c>
      <c r="T276" s="34">
        <f t="shared" si="67"/>
        <v>7.3568914859223886</v>
      </c>
      <c r="U276" s="36">
        <f t="shared" si="68"/>
        <v>1744.4124993378643</v>
      </c>
      <c r="V276" s="33">
        <f t="shared" si="71"/>
        <v>556.34999999999991</v>
      </c>
      <c r="W276" s="37">
        <f t="shared" si="69"/>
        <v>0.20097152464245405</v>
      </c>
      <c r="X276" s="37">
        <f t="shared" si="70"/>
        <v>0.63013793402945006</v>
      </c>
    </row>
    <row r="277" spans="5:24" x14ac:dyDescent="0.2">
      <c r="E277" s="28"/>
      <c r="F277" s="28">
        <f>+'CPT C9 &amp; Bearing Capacity'!I277</f>
        <v>5.49</v>
      </c>
      <c r="G277" s="29">
        <f>'CPT C9 &amp; Bearing Capacity'!H277</f>
        <v>1.9999999999999574E-2</v>
      </c>
      <c r="H277" s="29">
        <f t="shared" si="60"/>
        <v>5.0327999999999999</v>
      </c>
      <c r="I277" s="30">
        <f t="shared" si="61"/>
        <v>4.7176602924634423</v>
      </c>
      <c r="J277" s="31">
        <f t="shared" si="62"/>
        <v>0.95788687080981616</v>
      </c>
      <c r="K277" s="31">
        <f t="shared" si="63"/>
        <v>8.5998133727951578E-2</v>
      </c>
      <c r="L277" s="31">
        <f t="shared" si="64"/>
        <v>4.3012328204562085E-2</v>
      </c>
      <c r="M277" s="32">
        <f t="shared" si="65"/>
        <v>7.9824996581549887E-2</v>
      </c>
      <c r="N277" s="33">
        <f t="shared" si="66"/>
        <v>17.399538199682702</v>
      </c>
      <c r="O277" s="59">
        <f>+'CPT C9 &amp; Bearing Capacity'!N277</f>
        <v>152</v>
      </c>
      <c r="P277" s="59">
        <f>+'CPT C9 &amp; Bearing Capacity'!O277</f>
        <v>206.4</v>
      </c>
      <c r="Q277" s="35">
        <f>+'CPT C9 &amp; Bearing Capacity'!K277</f>
        <v>104.31</v>
      </c>
      <c r="R277" s="34">
        <f>+'CPT C9 &amp; Bearing Capacity'!L277</f>
        <v>9.0055800000000019</v>
      </c>
      <c r="S277" s="35">
        <f>+'CPT C9 &amp; Bearing Capacity'!M277</f>
        <v>95.304419999999993</v>
      </c>
      <c r="T277" s="34">
        <f t="shared" si="67"/>
        <v>7.1448581936579147</v>
      </c>
      <c r="U277" s="36">
        <f t="shared" si="68"/>
        <v>1652.9402362483554</v>
      </c>
      <c r="V277" s="33">
        <f t="shared" si="71"/>
        <v>510.45000000000005</v>
      </c>
      <c r="W277" s="37">
        <f t="shared" si="69"/>
        <v>0.21052833996192996</v>
      </c>
      <c r="X277" s="37">
        <f t="shared" si="70"/>
        <v>0.68173330197599491</v>
      </c>
    </row>
    <row r="278" spans="5:24" x14ac:dyDescent="0.2">
      <c r="E278" s="28"/>
      <c r="F278" s="28">
        <f>+'CPT C9 &amp; Bearing Capacity'!I278</f>
        <v>5.51</v>
      </c>
      <c r="G278" s="29">
        <f>'CPT C9 &amp; Bearing Capacity'!H278</f>
        <v>1.9999999999999574E-2</v>
      </c>
      <c r="H278" s="29">
        <f t="shared" si="60"/>
        <v>5.0527999999999995</v>
      </c>
      <c r="I278" s="30">
        <f t="shared" si="61"/>
        <v>4.7364079490063737</v>
      </c>
      <c r="J278" s="31">
        <f t="shared" si="62"/>
        <v>0.95819902495085618</v>
      </c>
      <c r="K278" s="31">
        <f t="shared" si="63"/>
        <v>8.5347679902664939E-2</v>
      </c>
      <c r="L278" s="31">
        <f t="shared" si="64"/>
        <v>4.2686802489723799E-2</v>
      </c>
      <c r="M278" s="32">
        <f t="shared" si="65"/>
        <v>7.9238067998440853E-2</v>
      </c>
      <c r="N278" s="33">
        <f t="shared" si="66"/>
        <v>17.271604761040354</v>
      </c>
      <c r="O278" s="59">
        <f>+'CPT C9 &amp; Bearing Capacity'!N278</f>
        <v>161</v>
      </c>
      <c r="P278" s="59">
        <f>+'CPT C9 &amp; Bearing Capacity'!O278</f>
        <v>215.60000000000002</v>
      </c>
      <c r="Q278" s="35">
        <f>+'CPT C9 &amp; Bearing Capacity'!K278</f>
        <v>104.69</v>
      </c>
      <c r="R278" s="34">
        <f>+'CPT C9 &amp; Bearing Capacity'!L278</f>
        <v>9.2017799999999976</v>
      </c>
      <c r="S278" s="35">
        <f>+'CPT C9 &amp; Bearing Capacity'!M278</f>
        <v>95.488219999999998</v>
      </c>
      <c r="T278" s="34">
        <f t="shared" si="67"/>
        <v>7.3498008043340262</v>
      </c>
      <c r="U278" s="36">
        <f t="shared" si="68"/>
        <v>1744.6261187501264</v>
      </c>
      <c r="V278" s="33">
        <f t="shared" si="71"/>
        <v>554.55000000000018</v>
      </c>
      <c r="W278" s="37">
        <f t="shared" si="69"/>
        <v>0.19799777815333403</v>
      </c>
      <c r="X278" s="37">
        <f t="shared" si="70"/>
        <v>0.62290522986349228</v>
      </c>
    </row>
    <row r="279" spans="5:24" x14ac:dyDescent="0.2">
      <c r="E279" s="28"/>
      <c r="F279" s="28">
        <f>+'CPT C9 &amp; Bearing Capacity'!I279</f>
        <v>5.5299999999999994</v>
      </c>
      <c r="G279" s="29">
        <f>'CPT C9 &amp; Bearing Capacity'!H279</f>
        <v>2.0000000000000462E-2</v>
      </c>
      <c r="H279" s="29">
        <f t="shared" si="60"/>
        <v>5.0727999999999991</v>
      </c>
      <c r="I279" s="30">
        <f t="shared" si="61"/>
        <v>4.7551556055493061</v>
      </c>
      <c r="J279" s="31">
        <f t="shared" si="62"/>
        <v>0.9585077942657575</v>
      </c>
      <c r="K279" s="31">
        <f t="shared" si="63"/>
        <v>8.4704469882235317E-2</v>
      </c>
      <c r="L279" s="31">
        <f t="shared" si="64"/>
        <v>4.2364906455815254E-2</v>
      </c>
      <c r="M279" s="32">
        <f t="shared" si="65"/>
        <v>7.8657429317518276E-2</v>
      </c>
      <c r="N279" s="33">
        <f t="shared" si="66"/>
        <v>17.145042338972416</v>
      </c>
      <c r="O279" s="59">
        <f>+'CPT C9 &amp; Bearing Capacity'!N279</f>
        <v>161</v>
      </c>
      <c r="P279" s="59">
        <f>+'CPT C9 &amp; Bearing Capacity'!O279</f>
        <v>216.2</v>
      </c>
      <c r="Q279" s="35">
        <f>+'CPT C9 &amp; Bearing Capacity'!K279</f>
        <v>105.07</v>
      </c>
      <c r="R279" s="34">
        <f>+'CPT C9 &amp; Bearing Capacity'!L279</f>
        <v>9.3979799999999933</v>
      </c>
      <c r="S279" s="35">
        <f>+'CPT C9 &amp; Bearing Capacity'!M279</f>
        <v>95.672020000000003</v>
      </c>
      <c r="T279" s="34">
        <f t="shared" si="67"/>
        <v>7.3462682466850966</v>
      </c>
      <c r="U279" s="36">
        <f t="shared" si="68"/>
        <v>1744.7325531037961</v>
      </c>
      <c r="V279" s="33">
        <f t="shared" si="71"/>
        <v>555.65</v>
      </c>
      <c r="W279" s="37">
        <f t="shared" si="69"/>
        <v>0.19653490511737859</v>
      </c>
      <c r="X279" s="37">
        <f t="shared" si="70"/>
        <v>0.6171166143785769</v>
      </c>
    </row>
    <row r="280" spans="5:24" x14ac:dyDescent="0.2">
      <c r="E280" s="28"/>
      <c r="F280" s="28">
        <f>+'CPT C9 &amp; Bearing Capacity'!I280</f>
        <v>5.55</v>
      </c>
      <c r="G280" s="29">
        <f>'CPT C9 &amp; Bearing Capacity'!H280</f>
        <v>1.9999999999999574E-2</v>
      </c>
      <c r="H280" s="29">
        <f t="shared" si="60"/>
        <v>5.0927999999999995</v>
      </c>
      <c r="I280" s="30">
        <f t="shared" si="61"/>
        <v>4.7739032620922384</v>
      </c>
      <c r="J280" s="31">
        <f t="shared" si="62"/>
        <v>0.95881322644850286</v>
      </c>
      <c r="K280" s="31">
        <f t="shared" si="63"/>
        <v>8.4068398137481848E-2</v>
      </c>
      <c r="L280" s="31">
        <f t="shared" si="64"/>
        <v>4.2046587109064386E-2</v>
      </c>
      <c r="M280" s="32">
        <f t="shared" si="65"/>
        <v>7.8082993369283427E-2</v>
      </c>
      <c r="N280" s="33">
        <f t="shared" si="66"/>
        <v>17.019831933051858</v>
      </c>
      <c r="O280" s="59">
        <f>+'CPT C9 &amp; Bearing Capacity'!N280</f>
        <v>161</v>
      </c>
      <c r="P280" s="59">
        <f>+'CPT C9 &amp; Bearing Capacity'!O280</f>
        <v>216.6</v>
      </c>
      <c r="Q280" s="35">
        <f>+'CPT C9 &amp; Bearing Capacity'!K280</f>
        <v>105.45</v>
      </c>
      <c r="R280" s="34">
        <f>+'CPT C9 &amp; Bearing Capacity'!L280</f>
        <v>9.5941799999999979</v>
      </c>
      <c r="S280" s="35">
        <f>+'CPT C9 &amp; Bearing Capacity'!M280</f>
        <v>95.855820000000008</v>
      </c>
      <c r="T280" s="34">
        <f t="shared" si="67"/>
        <v>7.3427441620693576</v>
      </c>
      <c r="U280" s="36">
        <f t="shared" si="68"/>
        <v>1744.8387386387278</v>
      </c>
      <c r="V280" s="33">
        <f t="shared" si="71"/>
        <v>555.75</v>
      </c>
      <c r="W280" s="37">
        <f t="shared" si="69"/>
        <v>0.19508773568759566</v>
      </c>
      <c r="X280" s="37">
        <f t="shared" si="70"/>
        <v>0.61249957473869532</v>
      </c>
    </row>
    <row r="281" spans="5:24" x14ac:dyDescent="0.2">
      <c r="E281" s="28"/>
      <c r="F281" s="28">
        <f>+'CPT C9 &amp; Bearing Capacity'!I281</f>
        <v>5.57</v>
      </c>
      <c r="G281" s="29">
        <f>'CPT C9 &amp; Bearing Capacity'!H281</f>
        <v>2.0000000000000462E-2</v>
      </c>
      <c r="H281" s="29">
        <f t="shared" si="60"/>
        <v>5.1128</v>
      </c>
      <c r="I281" s="30">
        <f t="shared" si="61"/>
        <v>4.7926509186351707</v>
      </c>
      <c r="J281" s="31">
        <f t="shared" si="62"/>
        <v>0.9591153683754301</v>
      </c>
      <c r="K281" s="31">
        <f t="shared" si="63"/>
        <v>8.343936102306207E-2</v>
      </c>
      <c r="L281" s="31">
        <f t="shared" si="64"/>
        <v>4.1731792405141382E-2</v>
      </c>
      <c r="M281" s="32">
        <f t="shared" si="65"/>
        <v>7.7514674444285614E-2</v>
      </c>
      <c r="N281" s="33">
        <f t="shared" si="66"/>
        <v>16.895954861099842</v>
      </c>
      <c r="O281" s="59">
        <f>+'CPT C9 &amp; Bearing Capacity'!N281</f>
        <v>170</v>
      </c>
      <c r="P281" s="59">
        <f>+'CPT C9 &amp; Bearing Capacity'!O281</f>
        <v>226</v>
      </c>
      <c r="Q281" s="35">
        <f>+'CPT C9 &amp; Bearing Capacity'!K281</f>
        <v>105.83000000000001</v>
      </c>
      <c r="R281" s="34">
        <f>+'CPT C9 &amp; Bearing Capacity'!L281</f>
        <v>9.7903800000000025</v>
      </c>
      <c r="S281" s="35">
        <f>+'CPT C9 &amp; Bearing Capacity'!M281</f>
        <v>96.039620000000014</v>
      </c>
      <c r="T281" s="34">
        <f t="shared" si="67"/>
        <v>7.541572887601272</v>
      </c>
      <c r="U281" s="36">
        <f t="shared" si="68"/>
        <v>1836.0610799953297</v>
      </c>
      <c r="V281" s="33">
        <f t="shared" si="71"/>
        <v>600.84999999999991</v>
      </c>
      <c r="W281" s="37">
        <f t="shared" si="69"/>
        <v>0.18404567304638045</v>
      </c>
      <c r="X281" s="37">
        <f t="shared" si="70"/>
        <v>0.56240175954398719</v>
      </c>
    </row>
    <row r="282" spans="5:24" x14ac:dyDescent="0.2">
      <c r="E282" s="28"/>
      <c r="F282" s="28">
        <f>+'CPT C9 &amp; Bearing Capacity'!I282</f>
        <v>5.59</v>
      </c>
      <c r="G282" s="29">
        <f>'CPT C9 &amp; Bearing Capacity'!H282</f>
        <v>1.9999999999999574E-2</v>
      </c>
      <c r="H282" s="29">
        <f t="shared" si="60"/>
        <v>5.1327999999999996</v>
      </c>
      <c r="I282" s="30">
        <f t="shared" si="61"/>
        <v>4.8113985751781021</v>
      </c>
      <c r="J282" s="31">
        <f t="shared" si="62"/>
        <v>0.95941426612157021</v>
      </c>
      <c r="K282" s="31">
        <f t="shared" si="63"/>
        <v>8.2817256737962266E-2</v>
      </c>
      <c r="L282" s="31">
        <f t="shared" si="64"/>
        <v>4.1420471229132262E-2</v>
      </c>
      <c r="M282" s="32">
        <f t="shared" si="65"/>
        <v>7.6952388264891328E-2</v>
      </c>
      <c r="N282" s="33">
        <f t="shared" si="66"/>
        <v>16.77339275303223</v>
      </c>
      <c r="O282" s="59">
        <f>+'CPT C9 &amp; Bearing Capacity'!N282</f>
        <v>170</v>
      </c>
      <c r="P282" s="59">
        <f>+'CPT C9 &amp; Bearing Capacity'!O282</f>
        <v>226.4</v>
      </c>
      <c r="Q282" s="35">
        <f>+'CPT C9 &amp; Bearing Capacity'!K282</f>
        <v>106.21</v>
      </c>
      <c r="R282" s="34">
        <f>+'CPT C9 &amp; Bearing Capacity'!L282</f>
        <v>9.9865799999999982</v>
      </c>
      <c r="S282" s="35">
        <f>+'CPT C9 &amp; Bearing Capacity'!M282</f>
        <v>96.22341999999999</v>
      </c>
      <c r="T282" s="34">
        <f t="shared" si="67"/>
        <v>7.5379689440401298</v>
      </c>
      <c r="U282" s="36">
        <f t="shared" si="68"/>
        <v>1836.1753561380697</v>
      </c>
      <c r="V282" s="33">
        <f t="shared" si="71"/>
        <v>600.95000000000005</v>
      </c>
      <c r="W282" s="37">
        <f t="shared" si="69"/>
        <v>0.1826992470731168</v>
      </c>
      <c r="X282" s="37">
        <f t="shared" si="70"/>
        <v>0.55822922882209403</v>
      </c>
    </row>
    <row r="283" spans="5:24" x14ac:dyDescent="0.2">
      <c r="E283" s="28"/>
      <c r="F283" s="28">
        <f>+'CPT C9 &amp; Bearing Capacity'!I283</f>
        <v>5.6099999999999994</v>
      </c>
      <c r="G283" s="29">
        <f>'CPT C9 &amp; Bearing Capacity'!H283</f>
        <v>2.0000000000000462E-2</v>
      </c>
      <c r="H283" s="29">
        <f t="shared" si="60"/>
        <v>5.1527999999999992</v>
      </c>
      <c r="I283" s="30">
        <f t="shared" si="61"/>
        <v>4.8301462317210344</v>
      </c>
      <c r="J283" s="31">
        <f t="shared" si="62"/>
        <v>0.95970996497661865</v>
      </c>
      <c r="K283" s="31">
        <f t="shared" si="63"/>
        <v>8.2201985286932497E-2</v>
      </c>
      <c r="L283" s="31">
        <f t="shared" si="64"/>
        <v>4.1112573375995227E-2</v>
      </c>
      <c r="M283" s="32">
        <f t="shared" si="65"/>
        <v>7.639605195766086E-2</v>
      </c>
      <c r="N283" s="33">
        <f t="shared" si="66"/>
        <v>16.652127544838482</v>
      </c>
      <c r="O283" s="59">
        <f>+'CPT C9 &amp; Bearing Capacity'!N283</f>
        <v>170</v>
      </c>
      <c r="P283" s="59">
        <f>+'CPT C9 &amp; Bearing Capacity'!O283</f>
        <v>225.8</v>
      </c>
      <c r="Q283" s="35">
        <f>+'CPT C9 &amp; Bearing Capacity'!K283</f>
        <v>106.58999999999999</v>
      </c>
      <c r="R283" s="34">
        <f>+'CPT C9 &amp; Bearing Capacity'!L283</f>
        <v>10.182779999999994</v>
      </c>
      <c r="S283" s="35">
        <f>+'CPT C9 &amp; Bearing Capacity'!M283</f>
        <v>96.407219999999995</v>
      </c>
      <c r="T283" s="34">
        <f t="shared" si="67"/>
        <v>7.534373595259054</v>
      </c>
      <c r="U283" s="36">
        <f t="shared" si="68"/>
        <v>1836.2893668391428</v>
      </c>
      <c r="V283" s="33">
        <f t="shared" si="71"/>
        <v>596.05000000000007</v>
      </c>
      <c r="W283" s="37">
        <f t="shared" si="69"/>
        <v>0.1813671401202159</v>
      </c>
      <c r="X283" s="37">
        <f t="shared" si="70"/>
        <v>0.55874935139128812</v>
      </c>
    </row>
    <row r="284" spans="5:24" x14ac:dyDescent="0.2">
      <c r="E284" s="28"/>
      <c r="F284" s="28">
        <f>+'CPT C9 &amp; Bearing Capacity'!I284</f>
        <v>5.63</v>
      </c>
      <c r="G284" s="29">
        <f>'CPT C9 &amp; Bearing Capacity'!H284</f>
        <v>1.9999999999999574E-2</v>
      </c>
      <c r="H284" s="29">
        <f t="shared" si="60"/>
        <v>5.1727999999999996</v>
      </c>
      <c r="I284" s="30">
        <f t="shared" si="61"/>
        <v>4.8488938882639667</v>
      </c>
      <c r="J284" s="31">
        <f t="shared" si="62"/>
        <v>0.96000250946054455</v>
      </c>
      <c r="K284" s="31">
        <f t="shared" si="63"/>
        <v>8.1593448442841374E-2</v>
      </c>
      <c r="L284" s="31">
        <f t="shared" si="64"/>
        <v>4.0808049531487312E-2</v>
      </c>
      <c r="M284" s="32">
        <f t="shared" si="65"/>
        <v>7.5845584026318386E-2</v>
      </c>
      <c r="N284" s="33">
        <f t="shared" si="66"/>
        <v>16.532141472689904</v>
      </c>
      <c r="O284" s="59">
        <f>+'CPT C9 &amp; Bearing Capacity'!N284</f>
        <v>170</v>
      </c>
      <c r="P284" s="59">
        <f>+'CPT C9 &amp; Bearing Capacity'!O284</f>
        <v>225.39999999999998</v>
      </c>
      <c r="Q284" s="35">
        <f>+'CPT C9 &amp; Bearing Capacity'!K284</f>
        <v>106.97</v>
      </c>
      <c r="R284" s="34">
        <f>+'CPT C9 &amp; Bearing Capacity'!L284</f>
        <v>10.378979999999999</v>
      </c>
      <c r="S284" s="35">
        <f>+'CPT C9 &amp; Bearing Capacity'!M284</f>
        <v>96.59102</v>
      </c>
      <c r="T284" s="34">
        <f t="shared" si="67"/>
        <v>7.5307868044335873</v>
      </c>
      <c r="U284" s="36">
        <f t="shared" si="68"/>
        <v>1836.403113216056</v>
      </c>
      <c r="V284" s="33">
        <f t="shared" si="71"/>
        <v>592.14999999999986</v>
      </c>
      <c r="W284" s="37">
        <f t="shared" si="69"/>
        <v>0.18004915537021873</v>
      </c>
      <c r="X284" s="37">
        <f t="shared" si="70"/>
        <v>0.55837681238502257</v>
      </c>
    </row>
    <row r="285" spans="5:24" x14ac:dyDescent="0.2">
      <c r="E285" s="28"/>
      <c r="F285" s="28">
        <f>+'CPT C9 &amp; Bearing Capacity'!I285</f>
        <v>5.65</v>
      </c>
      <c r="G285" s="29">
        <f>'CPT C9 &amp; Bearing Capacity'!H285</f>
        <v>2.0000000000000462E-2</v>
      </c>
      <c r="H285" s="29">
        <f t="shared" si="60"/>
        <v>5.1928000000000001</v>
      </c>
      <c r="I285" s="30">
        <f t="shared" si="61"/>
        <v>4.867641544806899</v>
      </c>
      <c r="J285" s="31">
        <f t="shared" si="62"/>
        <v>0.96029194333885148</v>
      </c>
      <c r="K285" s="31">
        <f t="shared" si="63"/>
        <v>8.0991549709925767E-2</v>
      </c>
      <c r="L285" s="31">
        <f t="shared" si="64"/>
        <v>4.0506851253548228E-2</v>
      </c>
      <c r="M285" s="32">
        <f t="shared" si="65"/>
        <v>7.5300904325301815E-2</v>
      </c>
      <c r="N285" s="33">
        <f t="shared" si="66"/>
        <v>16.413417067174304</v>
      </c>
      <c r="O285" s="59">
        <f>+'CPT C9 &amp; Bearing Capacity'!N285</f>
        <v>170</v>
      </c>
      <c r="P285" s="59">
        <f>+'CPT C9 &amp; Bearing Capacity'!O285</f>
        <v>225.8</v>
      </c>
      <c r="Q285" s="35">
        <f>+'CPT C9 &amp; Bearing Capacity'!K285</f>
        <v>107.35000000000001</v>
      </c>
      <c r="R285" s="34">
        <f>+'CPT C9 &amp; Bearing Capacity'!L285</f>
        <v>10.575180000000003</v>
      </c>
      <c r="S285" s="35">
        <f>+'CPT C9 &amp; Bearing Capacity'!M285</f>
        <v>96.774820000000005</v>
      </c>
      <c r="T285" s="34">
        <f t="shared" si="67"/>
        <v>7.5272085349667313</v>
      </c>
      <c r="U285" s="36">
        <f t="shared" si="68"/>
        <v>1836.5165963795075</v>
      </c>
      <c r="V285" s="33">
        <f t="shared" si="71"/>
        <v>592.25</v>
      </c>
      <c r="W285" s="37">
        <f t="shared" si="69"/>
        <v>0.17874509927688045</v>
      </c>
      <c r="X285" s="37">
        <f t="shared" si="70"/>
        <v>0.55427326524861742</v>
      </c>
    </row>
    <row r="286" spans="5:24" x14ac:dyDescent="0.2">
      <c r="E286" s="28"/>
      <c r="F286" s="28">
        <f>+'CPT C9 &amp; Bearing Capacity'!I286</f>
        <v>5.67</v>
      </c>
      <c r="G286" s="29">
        <f>'CPT C9 &amp; Bearing Capacity'!H286</f>
        <v>1.9999999999999574E-2</v>
      </c>
      <c r="H286" s="29">
        <f t="shared" si="60"/>
        <v>5.2127999999999997</v>
      </c>
      <c r="I286" s="30">
        <f t="shared" si="61"/>
        <v>4.8863892013498313</v>
      </c>
      <c r="J286" s="31">
        <f t="shared" si="62"/>
        <v>0.9605783096374938</v>
      </c>
      <c r="K286" s="31">
        <f t="shared" si="63"/>
        <v>8.0396194287912143E-2</v>
      </c>
      <c r="L286" s="31">
        <f t="shared" si="64"/>
        <v>4.0208930954129335E-2</v>
      </c>
      <c r="M286" s="32">
        <f t="shared" si="65"/>
        <v>7.4761934033879013E-2</v>
      </c>
      <c r="N286" s="33">
        <f t="shared" si="66"/>
        <v>16.295937147654048</v>
      </c>
      <c r="O286" s="59">
        <f>+'CPT C9 &amp; Bearing Capacity'!N286</f>
        <v>161</v>
      </c>
      <c r="P286" s="59">
        <f>+'CPT C9 &amp; Bearing Capacity'!O286</f>
        <v>216.8</v>
      </c>
      <c r="Q286" s="35">
        <f>+'CPT C9 &amp; Bearing Capacity'!K286</f>
        <v>107.73</v>
      </c>
      <c r="R286" s="34">
        <f>+'CPT C9 &amp; Bearing Capacity'!L286</f>
        <v>10.771379999999999</v>
      </c>
      <c r="S286" s="35">
        <f>+'CPT C9 &amp; Bearing Capacity'!M286</f>
        <v>96.95862000000001</v>
      </c>
      <c r="T286" s="34">
        <f t="shared" si="67"/>
        <v>7.3217755592080822</v>
      </c>
      <c r="U286" s="36">
        <f t="shared" si="68"/>
        <v>1745.4706852304585</v>
      </c>
      <c r="V286" s="33">
        <f t="shared" si="71"/>
        <v>545.35</v>
      </c>
      <c r="W286" s="37">
        <f t="shared" si="69"/>
        <v>0.18672255324072787</v>
      </c>
      <c r="X286" s="37">
        <f t="shared" si="70"/>
        <v>0.59763224159360773</v>
      </c>
    </row>
    <row r="287" spans="5:24" x14ac:dyDescent="0.2">
      <c r="E287" s="28"/>
      <c r="F287" s="28">
        <f>+'CPT C9 &amp; Bearing Capacity'!I287</f>
        <v>5.6899999999999995</v>
      </c>
      <c r="G287" s="29">
        <f>'CPT C9 &amp; Bearing Capacity'!H287</f>
        <v>2.0000000000000462E-2</v>
      </c>
      <c r="H287" s="29">
        <f t="shared" si="60"/>
        <v>5.2327999999999992</v>
      </c>
      <c r="I287" s="30">
        <f t="shared" si="61"/>
        <v>4.9051368578927628</v>
      </c>
      <c r="J287" s="31">
        <f t="shared" si="62"/>
        <v>0.96086165065746154</v>
      </c>
      <c r="K287" s="31">
        <f t="shared" si="63"/>
        <v>7.9807289036986181E-2</v>
      </c>
      <c r="L287" s="31">
        <f t="shared" si="64"/>
        <v>3.9914241881455988E-2</v>
      </c>
      <c r="M287" s="32">
        <f t="shared" si="65"/>
        <v>7.4228595630817393E-2</v>
      </c>
      <c r="N287" s="33">
        <f t="shared" si="66"/>
        <v>16.179684816744793</v>
      </c>
      <c r="O287" s="59">
        <f>+'CPT C9 &amp; Bearing Capacity'!N287</f>
        <v>161</v>
      </c>
      <c r="P287" s="59">
        <f>+'CPT C9 &amp; Bearing Capacity'!O287</f>
        <v>216.39999999999998</v>
      </c>
      <c r="Q287" s="35">
        <f>+'CPT C9 &amp; Bearing Capacity'!K287</f>
        <v>108.10999999999999</v>
      </c>
      <c r="R287" s="34">
        <f>+'CPT C9 &amp; Bearing Capacity'!L287</f>
        <v>10.967579999999995</v>
      </c>
      <c r="S287" s="35">
        <f>+'CPT C9 &amp; Bearing Capacity'!M287</f>
        <v>97.142419999999987</v>
      </c>
      <c r="T287" s="34">
        <f t="shared" si="67"/>
        <v>7.318309776079575</v>
      </c>
      <c r="U287" s="36">
        <f t="shared" si="68"/>
        <v>1745.5751581884867</v>
      </c>
      <c r="V287" s="33">
        <f t="shared" si="71"/>
        <v>541.44999999999993</v>
      </c>
      <c r="W287" s="37">
        <f t="shared" si="69"/>
        <v>0.18537941194736099</v>
      </c>
      <c r="X287" s="37">
        <f t="shared" si="70"/>
        <v>0.59764280420150229</v>
      </c>
    </row>
    <row r="288" spans="5:24" x14ac:dyDescent="0.2">
      <c r="E288" s="28"/>
      <c r="F288" s="28">
        <f>+'CPT C9 &amp; Bearing Capacity'!I288</f>
        <v>5.71</v>
      </c>
      <c r="G288" s="29">
        <f>'CPT C9 &amp; Bearing Capacity'!H288</f>
        <v>1.9999999999999574E-2</v>
      </c>
      <c r="H288" s="29">
        <f t="shared" si="60"/>
        <v>5.2527999999999997</v>
      </c>
      <c r="I288" s="30">
        <f t="shared" si="61"/>
        <v>4.9238845144356951</v>
      </c>
      <c r="J288" s="31">
        <f t="shared" si="62"/>
        <v>0.96114200798903859</v>
      </c>
      <c r="K288" s="31">
        <f t="shared" si="63"/>
        <v>7.9224742443588389E-2</v>
      </c>
      <c r="L288" s="31">
        <f t="shared" si="64"/>
        <v>3.9622738102711157E-2</v>
      </c>
      <c r="M288" s="32">
        <f t="shared" si="65"/>
        <v>7.3700812869593874E-2</v>
      </c>
      <c r="N288" s="33">
        <f t="shared" si="66"/>
        <v>16.064643454911963</v>
      </c>
      <c r="O288" s="59">
        <f>+'CPT C9 &amp; Bearing Capacity'!N288</f>
        <v>170</v>
      </c>
      <c r="P288" s="59">
        <f>+'CPT C9 &amp; Bearing Capacity'!O288</f>
        <v>225.2</v>
      </c>
      <c r="Q288" s="35">
        <f>+'CPT C9 &amp; Bearing Capacity'!K288</f>
        <v>108.49</v>
      </c>
      <c r="R288" s="34">
        <f>+'CPT C9 &amp; Bearing Capacity'!L288</f>
        <v>11.163779999999999</v>
      </c>
      <c r="S288" s="35">
        <f>+'CPT C9 &amp; Bearing Capacity'!M288</f>
        <v>97.326219999999992</v>
      </c>
      <c r="T288" s="34">
        <f t="shared" si="67"/>
        <v>7.5165244921214667</v>
      </c>
      <c r="U288" s="36">
        <f t="shared" si="68"/>
        <v>1836.8554775950386</v>
      </c>
      <c r="V288" s="33">
        <f t="shared" si="71"/>
        <v>583.54999999999995</v>
      </c>
      <c r="W288" s="37">
        <f t="shared" si="69"/>
        <v>0.17491461523085927</v>
      </c>
      <c r="X288" s="37">
        <f t="shared" si="70"/>
        <v>0.55058327323833856</v>
      </c>
    </row>
    <row r="289" spans="5:24" x14ac:dyDescent="0.2">
      <c r="E289" s="28"/>
      <c r="F289" s="28">
        <f>+'CPT C9 &amp; Bearing Capacity'!I289</f>
        <v>5.73</v>
      </c>
      <c r="G289" s="29">
        <f>'CPT C9 &amp; Bearing Capacity'!H289</f>
        <v>2.0000000000000462E-2</v>
      </c>
      <c r="H289" s="29">
        <f t="shared" si="60"/>
        <v>5.2728000000000002</v>
      </c>
      <c r="I289" s="30">
        <f t="shared" si="61"/>
        <v>4.9426321709786283</v>
      </c>
      <c r="J289" s="31">
        <f t="shared" si="62"/>
        <v>0.96141942252574375</v>
      </c>
      <c r="K289" s="31">
        <f t="shared" si="63"/>
        <v>7.8648464587014216E-2</v>
      </c>
      <c r="L289" s="31">
        <f t="shared" si="64"/>
        <v>3.933437448712989E-2</v>
      </c>
      <c r="M289" s="32">
        <f t="shared" si="65"/>
        <v>7.3178510754133355E-2</v>
      </c>
      <c r="N289" s="33">
        <f t="shared" si="66"/>
        <v>15.950796715182431</v>
      </c>
      <c r="O289" s="59">
        <f>+'CPT C9 &amp; Bearing Capacity'!N289</f>
        <v>170</v>
      </c>
      <c r="P289" s="59">
        <f>+'CPT C9 &amp; Bearing Capacity'!O289</f>
        <v>225.6</v>
      </c>
      <c r="Q289" s="35">
        <f>+'CPT C9 &amp; Bearing Capacity'!K289</f>
        <v>108.87</v>
      </c>
      <c r="R289" s="34">
        <f>+'CPT C9 &amp; Bearing Capacity'!L289</f>
        <v>11.359980000000004</v>
      </c>
      <c r="S289" s="35">
        <f>+'CPT C9 &amp; Bearing Capacity'!M289</f>
        <v>97.510019999999997</v>
      </c>
      <c r="T289" s="34">
        <f t="shared" si="67"/>
        <v>7.512979946604589</v>
      </c>
      <c r="U289" s="36">
        <f t="shared" si="68"/>
        <v>1836.9679188772939</v>
      </c>
      <c r="V289" s="33">
        <f t="shared" si="71"/>
        <v>583.65</v>
      </c>
      <c r="W289" s="37">
        <f t="shared" si="69"/>
        <v>0.1736644015528753</v>
      </c>
      <c r="X289" s="37">
        <f t="shared" si="70"/>
        <v>0.54658773974754737</v>
      </c>
    </row>
    <row r="290" spans="5:24" x14ac:dyDescent="0.2">
      <c r="E290" s="28"/>
      <c r="F290" s="28">
        <f>+'CPT C9 &amp; Bearing Capacity'!I290</f>
        <v>5.75</v>
      </c>
      <c r="G290" s="29">
        <f>'CPT C9 &amp; Bearing Capacity'!H290</f>
        <v>1.9999999999999574E-2</v>
      </c>
      <c r="H290" s="29">
        <f t="shared" si="60"/>
        <v>5.2927999999999997</v>
      </c>
      <c r="I290" s="30">
        <f t="shared" si="61"/>
        <v>4.9613798275215597</v>
      </c>
      <c r="J290" s="31">
        <f t="shared" si="62"/>
        <v>0.96169393447796292</v>
      </c>
      <c r="K290" s="31">
        <f t="shared" si="63"/>
        <v>7.8078367106797289E-2</v>
      </c>
      <c r="L290" s="31">
        <f t="shared" si="64"/>
        <v>3.9049106689492998E-2</v>
      </c>
      <c r="M290" s="32">
        <f t="shared" si="65"/>
        <v>7.2661615515062755E-2</v>
      </c>
      <c r="N290" s="33">
        <f t="shared" si="66"/>
        <v>15.838128517968604</v>
      </c>
      <c r="O290" s="59">
        <f>+'CPT C9 &amp; Bearing Capacity'!N290</f>
        <v>170</v>
      </c>
      <c r="P290" s="59">
        <f>+'CPT C9 &amp; Bearing Capacity'!O290</f>
        <v>226.2</v>
      </c>
      <c r="Q290" s="35">
        <f>+'CPT C9 &amp; Bearing Capacity'!K290</f>
        <v>109.25</v>
      </c>
      <c r="R290" s="34">
        <f>+'CPT C9 &amp; Bearing Capacity'!L290</f>
        <v>11.556179999999999</v>
      </c>
      <c r="S290" s="35">
        <f>+'CPT C9 &amp; Bearing Capacity'!M290</f>
        <v>97.693820000000002</v>
      </c>
      <c r="T290" s="34">
        <f t="shared" si="67"/>
        <v>7.5094437428097587</v>
      </c>
      <c r="U290" s="36">
        <f t="shared" si="68"/>
        <v>1837.0801023992981</v>
      </c>
      <c r="V290" s="33">
        <f t="shared" si="71"/>
        <v>584.75</v>
      </c>
      <c r="W290" s="37">
        <f t="shared" si="69"/>
        <v>0.17242719571436274</v>
      </c>
      <c r="X290" s="37">
        <f t="shared" si="70"/>
        <v>0.54170597752777305</v>
      </c>
    </row>
    <row r="291" spans="5:24" x14ac:dyDescent="0.2">
      <c r="E291" s="28"/>
      <c r="F291" s="28">
        <f>+'CPT C9 &amp; Bearing Capacity'!I291</f>
        <v>5.77</v>
      </c>
      <c r="G291" s="29">
        <f>'CPT C9 &amp; Bearing Capacity'!H291</f>
        <v>2.0000000000000462E-2</v>
      </c>
      <c r="H291" s="29">
        <f t="shared" si="60"/>
        <v>5.3127999999999993</v>
      </c>
      <c r="I291" s="30">
        <f t="shared" si="61"/>
        <v>4.9801274840644911</v>
      </c>
      <c r="J291" s="31">
        <f t="shared" si="62"/>
        <v>0.96196558338627847</v>
      </c>
      <c r="K291" s="31">
        <f t="shared" si="63"/>
        <v>7.7514363170855111E-2</v>
      </c>
      <c r="L291" s="31">
        <f t="shared" si="64"/>
        <v>3.8766891134009704E-2</v>
      </c>
      <c r="M291" s="32">
        <f t="shared" si="65"/>
        <v>7.2150054586469267E-2</v>
      </c>
      <c r="N291" s="33">
        <f t="shared" si="66"/>
        <v>15.726623046002386</v>
      </c>
      <c r="O291" s="59">
        <f>+'CPT C9 &amp; Bearing Capacity'!N291</f>
        <v>170</v>
      </c>
      <c r="P291" s="59">
        <f>+'CPT C9 &amp; Bearing Capacity'!O291</f>
        <v>227.2</v>
      </c>
      <c r="Q291" s="35">
        <f>+'CPT C9 &amp; Bearing Capacity'!K291</f>
        <v>109.63</v>
      </c>
      <c r="R291" s="34">
        <f>+'CPT C9 &amp; Bearing Capacity'!L291</f>
        <v>11.752379999999995</v>
      </c>
      <c r="S291" s="35">
        <f>+'CPT C9 &amp; Bearing Capacity'!M291</f>
        <v>97.877620000000007</v>
      </c>
      <c r="T291" s="34">
        <f t="shared" si="67"/>
        <v>7.5059158454668831</v>
      </c>
      <c r="U291" s="36">
        <f t="shared" si="68"/>
        <v>1837.192029232009</v>
      </c>
      <c r="V291" s="33">
        <f t="shared" si="71"/>
        <v>587.84999999999991</v>
      </c>
      <c r="W291" s="37">
        <f t="shared" si="69"/>
        <v>0.17120282252233437</v>
      </c>
      <c r="X291" s="37">
        <f t="shared" si="70"/>
        <v>0.5350556450115761</v>
      </c>
    </row>
    <row r="292" spans="5:24" x14ac:dyDescent="0.2">
      <c r="E292" s="28"/>
      <c r="F292" s="28">
        <f>+'CPT C9 &amp; Bearing Capacity'!I292</f>
        <v>5.79</v>
      </c>
      <c r="G292" s="29">
        <f>'CPT C9 &amp; Bearing Capacity'!H292</f>
        <v>1.9999999999999574E-2</v>
      </c>
      <c r="H292" s="29">
        <f t="shared" si="60"/>
        <v>5.3327999999999998</v>
      </c>
      <c r="I292" s="30">
        <f t="shared" si="61"/>
        <v>4.9988751406074243</v>
      </c>
      <c r="J292" s="31">
        <f t="shared" si="62"/>
        <v>0.96223440813450412</v>
      </c>
      <c r="K292" s="31">
        <f t="shared" si="63"/>
        <v>7.6956367444377893E-2</v>
      </c>
      <c r="L292" s="31">
        <f t="shared" si="64"/>
        <v>3.8487684998579082E-2</v>
      </c>
      <c r="M292" s="32">
        <f t="shared" si="65"/>
        <v>7.1643756583151127E-2</v>
      </c>
      <c r="N292" s="33">
        <f t="shared" si="66"/>
        <v>15.616264739376499</v>
      </c>
      <c r="O292" s="59">
        <f>+'CPT C9 &amp; Bearing Capacity'!N292</f>
        <v>179.5</v>
      </c>
      <c r="P292" s="59">
        <f>+'CPT C9 &amp; Bearing Capacity'!O292</f>
        <v>238.1</v>
      </c>
      <c r="Q292" s="35">
        <f>+'CPT C9 &amp; Bearing Capacity'!K292</f>
        <v>110.01</v>
      </c>
      <c r="R292" s="34">
        <f>+'CPT C9 &amp; Bearing Capacity'!L292</f>
        <v>11.94858</v>
      </c>
      <c r="S292" s="35">
        <f>+'CPT C9 &amp; Bearing Capacity'!M292</f>
        <v>98.061419999999998</v>
      </c>
      <c r="T292" s="34">
        <f t="shared" si="67"/>
        <v>7.7091724785651419</v>
      </c>
      <c r="U292" s="36">
        <f t="shared" si="68"/>
        <v>1933.0614469294014</v>
      </c>
      <c r="V292" s="33">
        <f t="shared" si="71"/>
        <v>640.44999999999982</v>
      </c>
      <c r="W292" s="37">
        <f t="shared" si="69"/>
        <v>0.16157028804420101</v>
      </c>
      <c r="X292" s="37">
        <f t="shared" si="70"/>
        <v>0.48766538338281429</v>
      </c>
    </row>
    <row r="293" spans="5:24" x14ac:dyDescent="0.2">
      <c r="E293" s="28"/>
      <c r="F293" s="28">
        <f>+'CPT C9 &amp; Bearing Capacity'!I293</f>
        <v>5.8100000000000005</v>
      </c>
      <c r="G293" s="29">
        <f>'CPT C9 &amp; Bearing Capacity'!H293</f>
        <v>2.0000000000000462E-2</v>
      </c>
      <c r="H293" s="29">
        <f t="shared" si="60"/>
        <v>5.3528000000000002</v>
      </c>
      <c r="I293" s="30">
        <f t="shared" si="61"/>
        <v>5.0176227971503566</v>
      </c>
      <c r="J293" s="31">
        <f t="shared" si="62"/>
        <v>0.96250044696243275</v>
      </c>
      <c r="K293" s="31">
        <f t="shared" si="63"/>
        <v>7.6404296059440907E-2</v>
      </c>
      <c r="L293" s="31">
        <f t="shared" si="64"/>
        <v>3.8211446199420143E-2</v>
      </c>
      <c r="M293" s="32">
        <f t="shared" si="65"/>
        <v>7.1142651278349761E-2</v>
      </c>
      <c r="N293" s="33">
        <f t="shared" si="66"/>
        <v>15.507038290690746</v>
      </c>
      <c r="O293" s="59">
        <f>+'CPT C9 &amp; Bearing Capacity'!N293</f>
        <v>189</v>
      </c>
      <c r="P293" s="59">
        <f>+'CPT C9 &amp; Bearing Capacity'!O293</f>
        <v>248.6</v>
      </c>
      <c r="Q293" s="35">
        <f>+'CPT C9 &amp; Bearing Capacity'!K293</f>
        <v>110.39000000000001</v>
      </c>
      <c r="R293" s="34">
        <f>+'CPT C9 &amp; Bearing Capacity'!L293</f>
        <v>12.144780000000004</v>
      </c>
      <c r="S293" s="35">
        <f>+'CPT C9 &amp; Bearing Capacity'!M293</f>
        <v>98.245220000000018</v>
      </c>
      <c r="T293" s="34">
        <f t="shared" si="67"/>
        <v>7.9068431748035888</v>
      </c>
      <c r="U293" s="36">
        <f t="shared" si="68"/>
        <v>2028.4321266625514</v>
      </c>
      <c r="V293" s="33">
        <f t="shared" si="71"/>
        <v>691.05</v>
      </c>
      <c r="W293" s="37">
        <f t="shared" si="69"/>
        <v>0.15289679242268128</v>
      </c>
      <c r="X293" s="37">
        <f t="shared" si="70"/>
        <v>0.44879641967125694</v>
      </c>
    </row>
    <row r="294" spans="5:24" x14ac:dyDescent="0.2">
      <c r="E294" s="28"/>
      <c r="F294" s="28">
        <f>+'CPT C9 &amp; Bearing Capacity'!I294</f>
        <v>5.83</v>
      </c>
      <c r="G294" s="29">
        <f>'CPT C9 &amp; Bearing Capacity'!H294</f>
        <v>1.9999999999999574E-2</v>
      </c>
      <c r="H294" s="29">
        <f t="shared" si="60"/>
        <v>5.3727999999999998</v>
      </c>
      <c r="I294" s="30">
        <f t="shared" si="61"/>
        <v>5.0363704536932881</v>
      </c>
      <c r="J294" s="31">
        <f t="shared" si="62"/>
        <v>0.96276373747830424</v>
      </c>
      <c r="K294" s="31">
        <f t="shared" si="63"/>
        <v>7.5858066585321057E-2</v>
      </c>
      <c r="L294" s="31">
        <f t="shared" si="64"/>
        <v>3.7938133376060938E-2</v>
      </c>
      <c r="M294" s="32">
        <f t="shared" si="65"/>
        <v>7.0646669581951843E-2</v>
      </c>
      <c r="N294" s="33">
        <f t="shared" si="66"/>
        <v>15.398928640300687</v>
      </c>
      <c r="O294" s="59">
        <f>+'CPT C9 &amp; Bearing Capacity'!N294</f>
        <v>189</v>
      </c>
      <c r="P294" s="59">
        <f>+'CPT C9 &amp; Bearing Capacity'!O294</f>
        <v>249</v>
      </c>
      <c r="Q294" s="35">
        <f>+'CPT C9 &amp; Bearing Capacity'!K294</f>
        <v>110.77</v>
      </c>
      <c r="R294" s="34">
        <f>+'CPT C9 &amp; Bearing Capacity'!L294</f>
        <v>12.34098</v>
      </c>
      <c r="S294" s="35">
        <f>+'CPT C9 &amp; Bearing Capacity'!M294</f>
        <v>98.429019999999994</v>
      </c>
      <c r="T294" s="34">
        <f t="shared" si="67"/>
        <v>7.9031494050586666</v>
      </c>
      <c r="U294" s="36">
        <f t="shared" si="68"/>
        <v>2028.5615227378253</v>
      </c>
      <c r="V294" s="33">
        <f t="shared" si="71"/>
        <v>691.15000000000009</v>
      </c>
      <c r="W294" s="37">
        <f t="shared" si="69"/>
        <v>0.15182116458087372</v>
      </c>
      <c r="X294" s="37">
        <f t="shared" si="70"/>
        <v>0.44560308588006536</v>
      </c>
    </row>
    <row r="295" spans="5:24" x14ac:dyDescent="0.2">
      <c r="E295" s="28"/>
      <c r="F295" s="28">
        <f>+'CPT C9 &amp; Bearing Capacity'!I295</f>
        <v>5.85</v>
      </c>
      <c r="G295" s="29">
        <f>'CPT C9 &amp; Bearing Capacity'!H295</f>
        <v>2.0000000000000462E-2</v>
      </c>
      <c r="H295" s="29">
        <f t="shared" ref="H295:H358" si="72">IF(F295&lt;$B$4,0,F295-$B$4)</f>
        <v>5.3927999999999994</v>
      </c>
      <c r="I295" s="30">
        <f t="shared" ref="I295:I358" si="73">+H295*2/$B$2</f>
        <v>5.0551181102362204</v>
      </c>
      <c r="J295" s="31">
        <f t="shared" ref="J295:J358" si="74">+$D$2*I295/SQRT($D$2^2+I295^2+1)</f>
        <v>0.96302431667099786</v>
      </c>
      <c r="K295" s="31">
        <f t="shared" ref="K295:K358" si="75">+($D$2^2+2*I295^2+1)/($D$2^2+I295^2)/(I295^2+1)</f>
        <v>7.5317597999500344E-2</v>
      </c>
      <c r="L295" s="31">
        <f t="shared" ref="L295:L358" si="76">ASIN($D$2/SQRT($D$2^2+I295^2)/SQRT(1+I295^2))</f>
        <v>3.7667705876677185E-2</v>
      </c>
      <c r="M295" s="32">
        <f t="shared" ref="M295:M358" si="77">2/PI()*(J295*K295+L295)</f>
        <v>7.0155743519150784E-2</v>
      </c>
      <c r="N295" s="33">
        <f t="shared" ref="N295:N358" si="78">+$D$4*M295</f>
        <v>15.29192097166646</v>
      </c>
      <c r="O295" s="59">
        <f>+'CPT C9 &amp; Bearing Capacity'!N295</f>
        <v>189</v>
      </c>
      <c r="P295" s="59">
        <f>+'CPT C9 &amp; Bearing Capacity'!O295</f>
        <v>249.2</v>
      </c>
      <c r="Q295" s="35">
        <f>+'CPT C9 &amp; Bearing Capacity'!K295</f>
        <v>111.14999999999999</v>
      </c>
      <c r="R295" s="34">
        <f>+'CPT C9 &amp; Bearing Capacity'!L295</f>
        <v>12.537179999999996</v>
      </c>
      <c r="S295" s="35">
        <f>+'CPT C9 &amp; Bearing Capacity'!M295</f>
        <v>98.612819999999999</v>
      </c>
      <c r="T295" s="34">
        <f t="shared" ref="T295:T358" si="79">100*SQRT(O295/(305*SQRT(100*S295)))</f>
        <v>7.899464247151287</v>
      </c>
      <c r="U295" s="36">
        <f t="shared" ref="U295:U358" si="80">+O295*10^(1.09-0.0075*T295)</f>
        <v>2028.6906253581717</v>
      </c>
      <c r="V295" s="33">
        <f t="shared" si="71"/>
        <v>690.25</v>
      </c>
      <c r="W295" s="37">
        <f t="shared" ref="W295:W358" si="81">IF(F295&lt;$B$4,0,N295/U295*G295*1000)</f>
        <v>0.15075655972893331</v>
      </c>
      <c r="X295" s="37">
        <f t="shared" ref="X295:X358" si="82">IF(F295&lt;$B$4,0,N295/V295*G295*1000)</f>
        <v>0.44308354861765487</v>
      </c>
    </row>
    <row r="296" spans="5:24" x14ac:dyDescent="0.2">
      <c r="E296" s="28"/>
      <c r="F296" s="28">
        <f>+'CPT C9 &amp; Bearing Capacity'!I296</f>
        <v>5.87</v>
      </c>
      <c r="G296" s="29">
        <f>'CPT C9 &amp; Bearing Capacity'!H296</f>
        <v>1.9999999999999574E-2</v>
      </c>
      <c r="H296" s="29">
        <f t="shared" si="72"/>
        <v>5.4127999999999998</v>
      </c>
      <c r="I296" s="30">
        <f t="shared" si="73"/>
        <v>5.0738657667791527</v>
      </c>
      <c r="J296" s="31">
        <f t="shared" si="74"/>
        <v>0.96328222092196059</v>
      </c>
      <c r="K296" s="31">
        <f t="shared" si="75"/>
        <v>7.4782810659337881E-2</v>
      </c>
      <c r="L296" s="31">
        <f t="shared" si="76"/>
        <v>3.7400123743771656E-2</v>
      </c>
      <c r="M296" s="32">
        <f t="shared" si="77"/>
        <v>6.9669806209557456E-2</v>
      </c>
      <c r="N296" s="33">
        <f t="shared" si="78"/>
        <v>15.186000706799522</v>
      </c>
      <c r="O296" s="59">
        <f>+'CPT C9 &amp; Bearing Capacity'!N296</f>
        <v>198.5</v>
      </c>
      <c r="P296" s="59">
        <f>+'CPT C9 &amp; Bearing Capacity'!O296</f>
        <v>259.7</v>
      </c>
      <c r="Q296" s="35">
        <f>+'CPT C9 &amp; Bearing Capacity'!K296</f>
        <v>111.53</v>
      </c>
      <c r="R296" s="34">
        <f>+'CPT C9 &amp; Bearing Capacity'!L296</f>
        <v>12.73338</v>
      </c>
      <c r="S296" s="35">
        <f>+'CPT C9 &amp; Bearing Capacity'!M296</f>
        <v>98.796620000000004</v>
      </c>
      <c r="T296" s="34">
        <f t="shared" si="79"/>
        <v>8.0917939279884497</v>
      </c>
      <c r="U296" s="36">
        <f t="shared" si="80"/>
        <v>2123.5967726082504</v>
      </c>
      <c r="V296" s="33">
        <f t="shared" si="71"/>
        <v>740.84999999999991</v>
      </c>
      <c r="W296" s="37">
        <f t="shared" si="81"/>
        <v>0.14302150862800009</v>
      </c>
      <c r="X296" s="37">
        <f t="shared" si="82"/>
        <v>0.40996154975498955</v>
      </c>
    </row>
    <row r="297" spans="5:24" x14ac:dyDescent="0.2">
      <c r="E297" s="28"/>
      <c r="F297" s="28">
        <f>+'CPT C9 &amp; Bearing Capacity'!I297</f>
        <v>5.8900000000000006</v>
      </c>
      <c r="G297" s="29">
        <f>'CPT C9 &amp; Bearing Capacity'!H297</f>
        <v>2.0000000000000462E-2</v>
      </c>
      <c r="H297" s="29">
        <f t="shared" si="72"/>
        <v>5.4328000000000003</v>
      </c>
      <c r="I297" s="30">
        <f t="shared" si="73"/>
        <v>5.092613423322085</v>
      </c>
      <c r="J297" s="31">
        <f t="shared" si="74"/>
        <v>0.96353748601687272</v>
      </c>
      <c r="K297" s="31">
        <f t="shared" si="75"/>
        <v>7.4253626274393303E-2</v>
      </c>
      <c r="L297" s="31">
        <f t="shared" si="76"/>
        <v>3.7135347700184944E-2</v>
      </c>
      <c r="M297" s="32">
        <f t="shared" si="77"/>
        <v>6.918879184674917E-2</v>
      </c>
      <c r="N297" s="33">
        <f t="shared" si="78"/>
        <v>15.081153501804925</v>
      </c>
      <c r="O297" s="59">
        <f>+'CPT C9 &amp; Bearing Capacity'!N297</f>
        <v>217.5</v>
      </c>
      <c r="P297" s="59">
        <f>+'CPT C9 &amp; Bearing Capacity'!O297</f>
        <v>279.7</v>
      </c>
      <c r="Q297" s="35">
        <f>+'CPT C9 &amp; Bearing Capacity'!K297</f>
        <v>111.91000000000001</v>
      </c>
      <c r="R297" s="34">
        <f>+'CPT C9 &amp; Bearing Capacity'!L297</f>
        <v>12.929580000000005</v>
      </c>
      <c r="S297" s="35">
        <f>+'CPT C9 &amp; Bearing Capacity'!M297</f>
        <v>98.980420000000009</v>
      </c>
      <c r="T297" s="34">
        <f t="shared" si="79"/>
        <v>8.4662753285663008</v>
      </c>
      <c r="U297" s="36">
        <f t="shared" si="80"/>
        <v>2311.8635425376769</v>
      </c>
      <c r="V297" s="33">
        <f t="shared" si="71"/>
        <v>838.94999999999982</v>
      </c>
      <c r="W297" s="37">
        <f t="shared" si="81"/>
        <v>0.13046750575296545</v>
      </c>
      <c r="X297" s="37">
        <f t="shared" si="82"/>
        <v>0.35952448898755057</v>
      </c>
    </row>
    <row r="298" spans="5:24" x14ac:dyDescent="0.2">
      <c r="E298" s="28"/>
      <c r="F298" s="28">
        <f>+'CPT C9 &amp; Bearing Capacity'!I298</f>
        <v>5.91</v>
      </c>
      <c r="G298" s="29">
        <f>'CPT C9 &amp; Bearing Capacity'!H298</f>
        <v>1.9999999999999574E-2</v>
      </c>
      <c r="H298" s="29">
        <f t="shared" si="72"/>
        <v>5.4527999999999999</v>
      </c>
      <c r="I298" s="30">
        <f t="shared" si="73"/>
        <v>5.1113610798650173</v>
      </c>
      <c r="J298" s="31">
        <f t="shared" si="74"/>
        <v>0.96379014715705968</v>
      </c>
      <c r="K298" s="31">
        <f t="shared" si="75"/>
        <v>7.3729967879384961E-2</v>
      </c>
      <c r="L298" s="31">
        <f t="shared" si="76"/>
        <v>3.6873339135429256E-2</v>
      </c>
      <c r="M298" s="32">
        <f t="shared" si="77"/>
        <v>6.8712635678247397E-2</v>
      </c>
      <c r="N298" s="33">
        <f t="shared" si="78"/>
        <v>14.977365242517031</v>
      </c>
      <c r="O298" s="59">
        <f>+'CPT C9 &amp; Bearing Capacity'!N298</f>
        <v>236.5</v>
      </c>
      <c r="P298" s="59">
        <f>+'CPT C9 &amp; Bearing Capacity'!O298</f>
        <v>299.5</v>
      </c>
      <c r="Q298" s="35">
        <f>+'CPT C9 &amp; Bearing Capacity'!K298</f>
        <v>112.29</v>
      </c>
      <c r="R298" s="34">
        <f>+'CPT C9 &amp; Bearing Capacity'!L298</f>
        <v>13.125780000000001</v>
      </c>
      <c r="S298" s="35">
        <f>+'CPT C9 &amp; Bearing Capacity'!M298</f>
        <v>99.16422</v>
      </c>
      <c r="T298" s="34">
        <f t="shared" si="79"/>
        <v>8.8242316971577424</v>
      </c>
      <c r="U298" s="36">
        <f t="shared" si="80"/>
        <v>2498.3277238427959</v>
      </c>
      <c r="V298" s="33">
        <f t="shared" si="71"/>
        <v>936.05</v>
      </c>
      <c r="W298" s="37">
        <f t="shared" si="81"/>
        <v>0.11989912371847931</v>
      </c>
      <c r="X298" s="37">
        <f t="shared" si="82"/>
        <v>0.32001207718640484</v>
      </c>
    </row>
    <row r="299" spans="5:24" x14ac:dyDescent="0.2">
      <c r="E299" s="28"/>
      <c r="F299" s="28">
        <f>+'CPT C9 &amp; Bearing Capacity'!I299</f>
        <v>5.93</v>
      </c>
      <c r="G299" s="29">
        <f>'CPT C9 &amp; Bearing Capacity'!H299</f>
        <v>2.0000000000000462E-2</v>
      </c>
      <c r="H299" s="29">
        <f t="shared" si="72"/>
        <v>5.4727999999999994</v>
      </c>
      <c r="I299" s="30">
        <f t="shared" si="73"/>
        <v>5.1301087364079487</v>
      </c>
      <c r="J299" s="31">
        <f t="shared" si="74"/>
        <v>0.96404023897065738</v>
      </c>
      <c r="K299" s="31">
        <f t="shared" si="75"/>
        <v>7.3211759807766577E-2</v>
      </c>
      <c r="L299" s="31">
        <f t="shared" si="76"/>
        <v>3.6614060092337107E-2</v>
      </c>
      <c r="M299" s="32">
        <f t="shared" si="77"/>
        <v>6.8241273985914591E-2</v>
      </c>
      <c r="N299" s="33">
        <f t="shared" si="78"/>
        <v>14.874622040226592</v>
      </c>
      <c r="O299" s="59">
        <f>+'CPT C9 &amp; Bearing Capacity'!N299</f>
        <v>246</v>
      </c>
      <c r="P299" s="59">
        <f>+'CPT C9 &amp; Bearing Capacity'!O299</f>
        <v>309</v>
      </c>
      <c r="Q299" s="35">
        <f>+'CPT C9 &amp; Bearing Capacity'!K299</f>
        <v>112.66999999999999</v>
      </c>
      <c r="R299" s="34">
        <f>+'CPT C9 &amp; Bearing Capacity'!L299</f>
        <v>13.321979999999996</v>
      </c>
      <c r="S299" s="35">
        <f>+'CPT C9 &amp; Bearing Capacity'!M299</f>
        <v>99.348019999999991</v>
      </c>
      <c r="T299" s="34">
        <f t="shared" si="79"/>
        <v>8.9955522374223182</v>
      </c>
      <c r="U299" s="36">
        <f t="shared" si="80"/>
        <v>2591.0062782473451</v>
      </c>
      <c r="V299" s="33">
        <f t="shared" si="71"/>
        <v>981.65000000000009</v>
      </c>
      <c r="W299" s="37">
        <f t="shared" si="81"/>
        <v>0.11481733691736705</v>
      </c>
      <c r="X299" s="37">
        <f t="shared" si="82"/>
        <v>0.30305347201603289</v>
      </c>
    </row>
    <row r="300" spans="5:24" x14ac:dyDescent="0.2">
      <c r="E300" s="28"/>
      <c r="F300" s="28">
        <f>+'CPT C9 &amp; Bearing Capacity'!I300</f>
        <v>5.95</v>
      </c>
      <c r="G300" s="29">
        <f>'CPT C9 &amp; Bearing Capacity'!H300</f>
        <v>1.9999999999999574E-2</v>
      </c>
      <c r="H300" s="29">
        <f t="shared" si="72"/>
        <v>5.4927999999999999</v>
      </c>
      <c r="I300" s="30">
        <f t="shared" si="73"/>
        <v>5.148856392950881</v>
      </c>
      <c r="J300" s="31">
        <f t="shared" si="74"/>
        <v>0.96428779552353283</v>
      </c>
      <c r="K300" s="31">
        <f t="shared" si="75"/>
        <v>7.2698927665906452E-2</v>
      </c>
      <c r="L300" s="31">
        <f t="shared" si="76"/>
        <v>3.6357473254016191E-2</v>
      </c>
      <c r="M300" s="32">
        <f t="shared" si="77"/>
        <v>6.7774644066759857E-2</v>
      </c>
      <c r="N300" s="33">
        <f t="shared" si="78"/>
        <v>14.772910227496942</v>
      </c>
      <c r="O300" s="59">
        <f>+'CPT C9 &amp; Bearing Capacity'!N300</f>
        <v>255.5</v>
      </c>
      <c r="P300" s="59">
        <f>+'CPT C9 &amp; Bearing Capacity'!O300</f>
        <v>315.7</v>
      </c>
      <c r="Q300" s="35">
        <f>+'CPT C9 &amp; Bearing Capacity'!K300</f>
        <v>113.05</v>
      </c>
      <c r="R300" s="34">
        <f>+'CPT C9 &amp; Bearing Capacity'!L300</f>
        <v>13.518180000000001</v>
      </c>
      <c r="S300" s="35">
        <f>+'CPT C9 &amp; Bearing Capacity'!M300</f>
        <v>99.531819999999996</v>
      </c>
      <c r="T300" s="34">
        <f t="shared" si="79"/>
        <v>9.1633662709164643</v>
      </c>
      <c r="U300" s="36">
        <f t="shared" si="80"/>
        <v>2683.2779228972831</v>
      </c>
      <c r="V300" s="33">
        <f t="shared" si="71"/>
        <v>1013.2499999999999</v>
      </c>
      <c r="W300" s="37">
        <f t="shared" si="81"/>
        <v>0.11011092143258497</v>
      </c>
      <c r="X300" s="37">
        <f t="shared" si="82"/>
        <v>0.29159457641246739</v>
      </c>
    </row>
    <row r="301" spans="5:24" x14ac:dyDescent="0.2">
      <c r="E301" s="28"/>
      <c r="F301" s="28">
        <f>+'CPT C9 &amp; Bearing Capacity'!I301</f>
        <v>5.9700000000000006</v>
      </c>
      <c r="G301" s="29">
        <f>'CPT C9 &amp; Bearing Capacity'!H301</f>
        <v>2.0000000000000462E-2</v>
      </c>
      <c r="H301" s="29">
        <f t="shared" si="72"/>
        <v>5.5128000000000004</v>
      </c>
      <c r="I301" s="30">
        <f t="shared" si="73"/>
        <v>5.1676040494938134</v>
      </c>
      <c r="J301" s="31">
        <f t="shared" si="74"/>
        <v>0.96453285032997071</v>
      </c>
      <c r="K301" s="31">
        <f t="shared" si="75"/>
        <v>7.2191398307854107E-2</v>
      </c>
      <c r="L301" s="31">
        <f t="shared" si="76"/>
        <v>3.6103541931103163E-2</v>
      </c>
      <c r="M301" s="32">
        <f t="shared" si="77"/>
        <v>6.7312684214145088E-2</v>
      </c>
      <c r="N301" s="33">
        <f t="shared" si="78"/>
        <v>14.672216354067471</v>
      </c>
      <c r="O301" s="59">
        <f>+'CPT C9 &amp; Bearing Capacity'!N301</f>
        <v>255.5</v>
      </c>
      <c r="P301" s="59">
        <f>+'CPT C9 &amp; Bearing Capacity'!O301</f>
        <v>307.7</v>
      </c>
      <c r="Q301" s="35">
        <f>+'CPT C9 &amp; Bearing Capacity'!K301</f>
        <v>113.43</v>
      </c>
      <c r="R301" s="34">
        <f>+'CPT C9 &amp; Bearing Capacity'!L301</f>
        <v>13.714380000000006</v>
      </c>
      <c r="S301" s="35">
        <f>+'CPT C9 &amp; Bearing Capacity'!M301</f>
        <v>99.715620000000001</v>
      </c>
      <c r="T301" s="34">
        <f t="shared" si="79"/>
        <v>9.1591407741040367</v>
      </c>
      <c r="U301" s="36">
        <f t="shared" si="80"/>
        <v>2683.4737335132845</v>
      </c>
      <c r="V301" s="33">
        <f t="shared" si="71"/>
        <v>971.34999999999991</v>
      </c>
      <c r="W301" s="37">
        <f t="shared" si="81"/>
        <v>0.1093524126644497</v>
      </c>
      <c r="X301" s="37">
        <f t="shared" si="82"/>
        <v>0.30209947710027923</v>
      </c>
    </row>
    <row r="302" spans="5:24" x14ac:dyDescent="0.2">
      <c r="E302" s="28"/>
      <c r="F302" s="28">
        <f>+'CPT C9 &amp; Bearing Capacity'!I302</f>
        <v>5.99</v>
      </c>
      <c r="G302" s="29">
        <f>'CPT C9 &amp; Bearing Capacity'!H302</f>
        <v>1.9999999999999574E-2</v>
      </c>
      <c r="H302" s="29">
        <f t="shared" si="72"/>
        <v>5.5327999999999999</v>
      </c>
      <c r="I302" s="30">
        <f t="shared" si="73"/>
        <v>5.1863517060367457</v>
      </c>
      <c r="J302" s="31">
        <f t="shared" si="74"/>
        <v>0.96477543636312868</v>
      </c>
      <c r="K302" s="31">
        <f t="shared" si="75"/>
        <v>7.1689099810679058E-2</v>
      </c>
      <c r="L302" s="31">
        <f t="shared" si="76"/>
        <v>3.5852230049308237E-2</v>
      </c>
      <c r="M302" s="32">
        <f t="shared" si="77"/>
        <v>6.6855333699381819E-2</v>
      </c>
      <c r="N302" s="33">
        <f t="shared" si="78"/>
        <v>14.572527182842284</v>
      </c>
      <c r="O302" s="59">
        <f>+'CPT C9 &amp; Bearing Capacity'!N302</f>
        <v>226.99999999999997</v>
      </c>
      <c r="P302" s="59">
        <f>+'CPT C9 &amp; Bearing Capacity'!O302</f>
        <v>273.39999999999998</v>
      </c>
      <c r="Q302" s="35">
        <f>+'CPT C9 &amp; Bearing Capacity'!K302</f>
        <v>113.81</v>
      </c>
      <c r="R302" s="34">
        <f>+'CPT C9 &amp; Bearing Capacity'!L302</f>
        <v>13.910580000000003</v>
      </c>
      <c r="S302" s="35">
        <f>+'CPT C9 &amp; Bearing Capacity'!M302</f>
        <v>99.899419999999992</v>
      </c>
      <c r="T302" s="34">
        <f t="shared" si="79"/>
        <v>8.6292344224288815</v>
      </c>
      <c r="U302" s="36">
        <f t="shared" si="80"/>
        <v>2406.0608081417881</v>
      </c>
      <c r="V302" s="33">
        <f t="shared" si="71"/>
        <v>797.94999999999982</v>
      </c>
      <c r="W302" s="37">
        <f t="shared" si="81"/>
        <v>0.12113182787010611</v>
      </c>
      <c r="X302" s="37">
        <f t="shared" si="82"/>
        <v>0.36524913046787338</v>
      </c>
    </row>
    <row r="303" spans="5:24" x14ac:dyDescent="0.2">
      <c r="E303" s="28"/>
      <c r="F303" s="28">
        <f>+'CPT C9 &amp; Bearing Capacity'!I303</f>
        <v>6.01</v>
      </c>
      <c r="G303" s="29">
        <f>'CPT C9 &amp; Bearing Capacity'!H303</f>
        <v>1.9999999999999574E-2</v>
      </c>
      <c r="H303" s="29">
        <f t="shared" si="72"/>
        <v>5.5527999999999995</v>
      </c>
      <c r="I303" s="30">
        <f t="shared" si="73"/>
        <v>5.2050993625796771</v>
      </c>
      <c r="J303" s="31">
        <f t="shared" si="74"/>
        <v>0.96501558606526749</v>
      </c>
      <c r="K303" s="31">
        <f t="shared" si="75"/>
        <v>7.1191961450367547E-2</v>
      </c>
      <c r="L303" s="31">
        <f t="shared" si="76"/>
        <v>3.5603502137243309E-2</v>
      </c>
      <c r="M303" s="32">
        <f t="shared" si="77"/>
        <v>6.6402532753710122E-2</v>
      </c>
      <c r="N303" s="33">
        <f t="shared" si="78"/>
        <v>14.473829685962114</v>
      </c>
      <c r="O303" s="59">
        <f>+'CPT C9 &amp; Bearing Capacity'!N303</f>
        <v>208</v>
      </c>
      <c r="P303" s="59">
        <f>+'CPT C9 &amp; Bearing Capacity'!O303</f>
        <v>255</v>
      </c>
      <c r="Q303" s="35">
        <f>+'CPT C9 &amp; Bearing Capacity'!K303</f>
        <v>114.19</v>
      </c>
      <c r="R303" s="34">
        <f>+'CPT C9 &amp; Bearing Capacity'!L303</f>
        <v>14.106779999999999</v>
      </c>
      <c r="S303" s="35">
        <f>+'CPT C9 &amp; Bearing Capacity'!M303</f>
        <v>100.08322</v>
      </c>
      <c r="T303" s="34">
        <f t="shared" si="79"/>
        <v>8.2564134074520226</v>
      </c>
      <c r="U303" s="36">
        <f t="shared" si="80"/>
        <v>2218.9127947479196</v>
      </c>
      <c r="V303" s="33">
        <f t="shared" si="71"/>
        <v>704.05</v>
      </c>
      <c r="W303" s="37">
        <f t="shared" si="81"/>
        <v>0.13045875187362749</v>
      </c>
      <c r="X303" s="37">
        <f t="shared" si="82"/>
        <v>0.41115914170760048</v>
      </c>
    </row>
    <row r="304" spans="5:24" x14ac:dyDescent="0.2">
      <c r="E304" s="28"/>
      <c r="F304" s="28">
        <f>+'CPT C9 &amp; Bearing Capacity'!I304</f>
        <v>6.0299999999999994</v>
      </c>
      <c r="G304" s="29">
        <f>'CPT C9 &amp; Bearing Capacity'!H304</f>
        <v>2.0000000000000462E-2</v>
      </c>
      <c r="H304" s="29">
        <f t="shared" si="72"/>
        <v>5.5727999999999991</v>
      </c>
      <c r="I304" s="30">
        <f t="shared" si="73"/>
        <v>5.2238470191226094</v>
      </c>
      <c r="J304" s="31">
        <f t="shared" si="74"/>
        <v>0.96525333135776115</v>
      </c>
      <c r="K304" s="31">
        <f t="shared" si="75"/>
        <v>7.0699913678262755E-2</v>
      </c>
      <c r="L304" s="31">
        <f t="shared" si="76"/>
        <v>3.5357323314526366E-2</v>
      </c>
      <c r="M304" s="32">
        <f t="shared" si="77"/>
        <v>6.5954222550650948E-2</v>
      </c>
      <c r="N304" s="33">
        <f t="shared" si="78"/>
        <v>14.376111040957642</v>
      </c>
      <c r="O304" s="59">
        <f>+'CPT C9 &amp; Bearing Capacity'!N304</f>
        <v>208</v>
      </c>
      <c r="P304" s="59">
        <f>+'CPT C9 &amp; Bearing Capacity'!O304</f>
        <v>256</v>
      </c>
      <c r="Q304" s="35">
        <f>+'CPT C9 &amp; Bearing Capacity'!K304</f>
        <v>114.57</v>
      </c>
      <c r="R304" s="34">
        <f>+'CPT C9 &amp; Bearing Capacity'!L304</f>
        <v>14.302979999999994</v>
      </c>
      <c r="S304" s="35">
        <f>+'CPT C9 &amp; Bearing Capacity'!M304</f>
        <v>100.26702</v>
      </c>
      <c r="T304" s="34">
        <f t="shared" si="79"/>
        <v>8.2526270850091823</v>
      </c>
      <c r="U304" s="36">
        <f t="shared" si="80"/>
        <v>2219.057888589999</v>
      </c>
      <c r="V304" s="33">
        <f t="shared" si="71"/>
        <v>707.15000000000009</v>
      </c>
      <c r="W304" s="37">
        <f t="shared" si="81"/>
        <v>0.12956949987539648</v>
      </c>
      <c r="X304" s="37">
        <f t="shared" si="82"/>
        <v>0.40659297294655938</v>
      </c>
    </row>
    <row r="305" spans="5:24" x14ac:dyDescent="0.2">
      <c r="E305" s="28"/>
      <c r="F305" s="28">
        <f>+'CPT C9 &amp; Bearing Capacity'!I305</f>
        <v>6.05</v>
      </c>
      <c r="G305" s="29">
        <f>'CPT C9 &amp; Bearing Capacity'!H305</f>
        <v>1.9999999999999574E-2</v>
      </c>
      <c r="H305" s="29">
        <f t="shared" si="72"/>
        <v>5.5927999999999995</v>
      </c>
      <c r="I305" s="30">
        <f t="shared" si="73"/>
        <v>5.2425946756655417</v>
      </c>
      <c r="J305" s="31">
        <f t="shared" si="74"/>
        <v>0.96548870365089345</v>
      </c>
      <c r="K305" s="31">
        <f t="shared" si="75"/>
        <v>7.0212888098035303E-2</v>
      </c>
      <c r="L305" s="31">
        <f t="shared" si="76"/>
        <v>3.5113659280155154E-2</v>
      </c>
      <c r="M305" s="32">
        <f t="shared" si="77"/>
        <v>6.5510345188723451E-2</v>
      </c>
      <c r="N305" s="33">
        <f t="shared" si="78"/>
        <v>14.279358626982383</v>
      </c>
      <c r="O305" s="59">
        <f>+'CPT C9 &amp; Bearing Capacity'!N305</f>
        <v>208</v>
      </c>
      <c r="P305" s="59">
        <f>+'CPT C9 &amp; Bearing Capacity'!O305</f>
        <v>256.60000000000002</v>
      </c>
      <c r="Q305" s="35">
        <f>+'CPT C9 &amp; Bearing Capacity'!K305</f>
        <v>114.95</v>
      </c>
      <c r="R305" s="34">
        <f>+'CPT C9 &amp; Bearing Capacity'!L305</f>
        <v>14.499179999999999</v>
      </c>
      <c r="S305" s="35">
        <f>+'CPT C9 &amp; Bearing Capacity'!M305</f>
        <v>100.45082000000001</v>
      </c>
      <c r="T305" s="34">
        <f t="shared" si="79"/>
        <v>8.2488494285512974</v>
      </c>
      <c r="U305" s="36">
        <f t="shared" si="80"/>
        <v>2219.2026598021189</v>
      </c>
      <c r="V305" s="33">
        <f t="shared" si="71"/>
        <v>708.25000000000023</v>
      </c>
      <c r="W305" s="37">
        <f t="shared" si="81"/>
        <v>0.12868909077691296</v>
      </c>
      <c r="X305" s="37">
        <f t="shared" si="82"/>
        <v>0.40322932938883371</v>
      </c>
    </row>
    <row r="306" spans="5:24" x14ac:dyDescent="0.2">
      <c r="E306" s="28"/>
      <c r="F306" s="28">
        <f>+'CPT C9 &amp; Bearing Capacity'!I306</f>
        <v>6.07</v>
      </c>
      <c r="G306" s="29">
        <f>'CPT C9 &amp; Bearing Capacity'!H306</f>
        <v>2.0000000000000462E-2</v>
      </c>
      <c r="H306" s="29">
        <f t="shared" si="72"/>
        <v>5.6128</v>
      </c>
      <c r="I306" s="30">
        <f t="shared" si="73"/>
        <v>5.261342332208474</v>
      </c>
      <c r="J306" s="31">
        <f t="shared" si="74"/>
        <v>0.96572173385344406</v>
      </c>
      <c r="K306" s="31">
        <f t="shared" si="75"/>
        <v>6.9730817443170029E-2</v>
      </c>
      <c r="L306" s="31">
        <f t="shared" si="76"/>
        <v>3.487247630114311E-2</v>
      </c>
      <c r="M306" s="32">
        <f t="shared" si="77"/>
        <v>6.5070843674518916E-2</v>
      </c>
      <c r="N306" s="33">
        <f t="shared" si="78"/>
        <v>14.183560021123279</v>
      </c>
      <c r="O306" s="59">
        <f>+'CPT C9 &amp; Bearing Capacity'!N306</f>
        <v>208</v>
      </c>
      <c r="P306" s="59">
        <f>+'CPT C9 &amp; Bearing Capacity'!O306</f>
        <v>256.8</v>
      </c>
      <c r="Q306" s="35">
        <f>+'CPT C9 &amp; Bearing Capacity'!K306</f>
        <v>115.33000000000001</v>
      </c>
      <c r="R306" s="34">
        <f>+'CPT C9 &amp; Bearing Capacity'!L306</f>
        <v>14.695380000000004</v>
      </c>
      <c r="S306" s="35">
        <f>+'CPT C9 &amp; Bearing Capacity'!M306</f>
        <v>100.63462000000001</v>
      </c>
      <c r="T306" s="34">
        <f t="shared" si="79"/>
        <v>8.2450804024417561</v>
      </c>
      <c r="U306" s="36">
        <f t="shared" si="80"/>
        <v>2219.3471096857306</v>
      </c>
      <c r="V306" s="33">
        <f t="shared" si="71"/>
        <v>707.35</v>
      </c>
      <c r="W306" s="37">
        <f t="shared" si="81"/>
        <v>0.12781741043772157</v>
      </c>
      <c r="X306" s="37">
        <f t="shared" si="82"/>
        <v>0.40103371799317472</v>
      </c>
    </row>
    <row r="307" spans="5:24" x14ac:dyDescent="0.2">
      <c r="E307" s="28"/>
      <c r="F307" s="28">
        <f>+'CPT C9 &amp; Bearing Capacity'!I307</f>
        <v>6.09</v>
      </c>
      <c r="G307" s="29">
        <f>'CPT C9 &amp; Bearing Capacity'!H307</f>
        <v>1.9999999999999574E-2</v>
      </c>
      <c r="H307" s="29">
        <f t="shared" si="72"/>
        <v>5.6327999999999996</v>
      </c>
      <c r="I307" s="30">
        <f t="shared" si="73"/>
        <v>5.2800899887514054</v>
      </c>
      <c r="J307" s="31">
        <f t="shared" si="74"/>
        <v>0.96595245238207117</v>
      </c>
      <c r="K307" s="31">
        <f t="shared" si="75"/>
        <v>6.9253635554956589E-2</v>
      </c>
      <c r="L307" s="31">
        <f t="shared" si="76"/>
        <v>3.4633741201411182E-2</v>
      </c>
      <c r="M307" s="32">
        <f t="shared" si="77"/>
        <v>6.4635661906123548E-2</v>
      </c>
      <c r="N307" s="33">
        <f t="shared" si="78"/>
        <v>14.08870299478736</v>
      </c>
      <c r="O307" s="59">
        <f>+'CPT C9 &amp; Bearing Capacity'!N307</f>
        <v>208</v>
      </c>
      <c r="P307" s="59">
        <f>+'CPT C9 &amp; Bearing Capacity'!O307</f>
        <v>257.39999999999998</v>
      </c>
      <c r="Q307" s="35">
        <f>+'CPT C9 &amp; Bearing Capacity'!K307</f>
        <v>115.71</v>
      </c>
      <c r="R307" s="34">
        <f>+'CPT C9 &amp; Bearing Capacity'!L307</f>
        <v>14.891579999999999</v>
      </c>
      <c r="S307" s="35">
        <f>+'CPT C9 &amp; Bearing Capacity'!M307</f>
        <v>100.81841999999999</v>
      </c>
      <c r="T307" s="34">
        <f t="shared" si="79"/>
        <v>8.2413199712552405</v>
      </c>
      <c r="U307" s="36">
        <f t="shared" si="80"/>
        <v>2219.4912395346873</v>
      </c>
      <c r="V307" s="33">
        <f t="shared" si="71"/>
        <v>708.45</v>
      </c>
      <c r="W307" s="37">
        <f t="shared" si="81"/>
        <v>0.12695434650817305</v>
      </c>
      <c r="X307" s="37">
        <f t="shared" si="82"/>
        <v>0.39773316380230245</v>
      </c>
    </row>
    <row r="308" spans="5:24" x14ac:dyDescent="0.2">
      <c r="E308" s="28"/>
      <c r="F308" s="28">
        <f>+'CPT C9 &amp; Bearing Capacity'!I308</f>
        <v>6.1099999999999994</v>
      </c>
      <c r="G308" s="29">
        <f>'CPT C9 &amp; Bearing Capacity'!H308</f>
        <v>2.0000000000000462E-2</v>
      </c>
      <c r="H308" s="29">
        <f t="shared" si="72"/>
        <v>5.6527999999999992</v>
      </c>
      <c r="I308" s="30">
        <f t="shared" si="73"/>
        <v>5.2988376452943378</v>
      </c>
      <c r="J308" s="31">
        <f t="shared" si="74"/>
        <v>0.96618088917049416</v>
      </c>
      <c r="K308" s="31">
        <f t="shared" si="75"/>
        <v>6.8781277360971005E-2</v>
      </c>
      <c r="L308" s="31">
        <f t="shared" si="76"/>
        <v>3.4397421350928804E-2</v>
      </c>
      <c r="M308" s="32">
        <f t="shared" si="77"/>
        <v>6.4204744656881765E-2</v>
      </c>
      <c r="N308" s="33">
        <f t="shared" si="78"/>
        <v>13.994775510162606</v>
      </c>
      <c r="O308" s="59">
        <f>+'CPT C9 &amp; Bearing Capacity'!N308</f>
        <v>217.5</v>
      </c>
      <c r="P308" s="59">
        <f>+'CPT C9 &amp; Bearing Capacity'!O308</f>
        <v>268.3</v>
      </c>
      <c r="Q308" s="35">
        <f>+'CPT C9 &amp; Bearing Capacity'!K308</f>
        <v>116.08999999999999</v>
      </c>
      <c r="R308" s="34">
        <f>+'CPT C9 &amp; Bearing Capacity'!L308</f>
        <v>15.087779999999995</v>
      </c>
      <c r="S308" s="35">
        <f>+'CPT C9 &amp; Bearing Capacity'!M308</f>
        <v>101.00221999999999</v>
      </c>
      <c r="T308" s="34">
        <f t="shared" si="79"/>
        <v>8.4235853591963004</v>
      </c>
      <c r="U308" s="36">
        <f t="shared" si="80"/>
        <v>2313.568545307437</v>
      </c>
      <c r="V308" s="33">
        <f t="shared" si="71"/>
        <v>761.05000000000018</v>
      </c>
      <c r="W308" s="37">
        <f t="shared" si="81"/>
        <v>0.12097999463684136</v>
      </c>
      <c r="X308" s="37">
        <f t="shared" si="82"/>
        <v>0.36777545523061361</v>
      </c>
    </row>
    <row r="309" spans="5:24" x14ac:dyDescent="0.2">
      <c r="E309" s="28"/>
      <c r="F309" s="28">
        <f>+'CPT C9 &amp; Bearing Capacity'!I309</f>
        <v>6.13</v>
      </c>
      <c r="G309" s="29">
        <f>'CPT C9 &amp; Bearing Capacity'!H309</f>
        <v>1.9999999999999574E-2</v>
      </c>
      <c r="H309" s="29">
        <f t="shared" si="72"/>
        <v>5.6727999999999996</v>
      </c>
      <c r="I309" s="30">
        <f t="shared" si="73"/>
        <v>5.3175853018372701</v>
      </c>
      <c r="J309" s="31">
        <f t="shared" si="74"/>
        <v>0.96640707367848111</v>
      </c>
      <c r="K309" s="31">
        <f t="shared" si="75"/>
        <v>6.8313678854036053E-2</v>
      </c>
      <c r="L309" s="31">
        <f t="shared" si="76"/>
        <v>3.4163484655097887E-2</v>
      </c>
      <c r="M309" s="32">
        <f t="shared" si="77"/>
        <v>6.3778037559492906E-2</v>
      </c>
      <c r="N309" s="33">
        <f t="shared" si="78"/>
        <v>13.901765716751488</v>
      </c>
      <c r="O309" s="59">
        <f>+'CPT C9 &amp; Bearing Capacity'!N309</f>
        <v>217.5</v>
      </c>
      <c r="P309" s="59">
        <f>+'CPT C9 &amp; Bearing Capacity'!O309</f>
        <v>270.5</v>
      </c>
      <c r="Q309" s="35">
        <f>+'CPT C9 &amp; Bearing Capacity'!K309</f>
        <v>116.47</v>
      </c>
      <c r="R309" s="34">
        <f>+'CPT C9 &amp; Bearing Capacity'!L309</f>
        <v>15.28398</v>
      </c>
      <c r="S309" s="35">
        <f>+'CPT C9 &amp; Bearing Capacity'!M309</f>
        <v>101.18602</v>
      </c>
      <c r="T309" s="34">
        <f t="shared" si="79"/>
        <v>8.4197574817519474</v>
      </c>
      <c r="U309" s="36">
        <f t="shared" si="80"/>
        <v>2313.7214890462133</v>
      </c>
      <c r="V309" s="33">
        <f t="shared" si="71"/>
        <v>770.15</v>
      </c>
      <c r="W309" s="37">
        <f t="shared" si="81"/>
        <v>0.12016801315599938</v>
      </c>
      <c r="X309" s="37">
        <f t="shared" si="82"/>
        <v>0.36101449631243759</v>
      </c>
    </row>
    <row r="310" spans="5:24" x14ac:dyDescent="0.2">
      <c r="E310" s="28"/>
      <c r="F310" s="28">
        <f>+'CPT C9 &amp; Bearing Capacity'!I310</f>
        <v>6.15</v>
      </c>
      <c r="G310" s="29">
        <f>'CPT C9 &amp; Bearing Capacity'!H310</f>
        <v>2.0000000000000462E-2</v>
      </c>
      <c r="H310" s="29">
        <f t="shared" si="72"/>
        <v>5.6928000000000001</v>
      </c>
      <c r="I310" s="30">
        <f t="shared" si="73"/>
        <v>5.3363329583802024</v>
      </c>
      <c r="J310" s="31">
        <f t="shared" si="74"/>
        <v>0.96663103490064683</v>
      </c>
      <c r="K310" s="31">
        <f t="shared" si="75"/>
        <v>6.785077707164841E-2</v>
      </c>
      <c r="L310" s="31">
        <f t="shared" si="76"/>
        <v>3.3931899544373763E-2</v>
      </c>
      <c r="M310" s="32">
        <f t="shared" si="77"/>
        <v>6.3355487090433441E-2</v>
      </c>
      <c r="N310" s="33">
        <f t="shared" si="78"/>
        <v>13.809661947975464</v>
      </c>
      <c r="O310" s="59">
        <f>+'CPT C9 &amp; Bearing Capacity'!N310</f>
        <v>208</v>
      </c>
      <c r="P310" s="59">
        <f>+'CPT C9 &amp; Bearing Capacity'!O310</f>
        <v>263.39999999999998</v>
      </c>
      <c r="Q310" s="35">
        <f>+'CPT C9 &amp; Bearing Capacity'!K310</f>
        <v>116.85000000000001</v>
      </c>
      <c r="R310" s="34">
        <f>+'CPT C9 &amp; Bearing Capacity'!L310</f>
        <v>15.480180000000004</v>
      </c>
      <c r="S310" s="35">
        <f>+'CPT C9 &amp; Bearing Capacity'!M310</f>
        <v>101.36982</v>
      </c>
      <c r="T310" s="34">
        <f t="shared" si="79"/>
        <v>8.2300898961158087</v>
      </c>
      <c r="U310" s="36">
        <f t="shared" si="80"/>
        <v>2219.9217216993029</v>
      </c>
      <c r="V310" s="33">
        <f t="shared" si="71"/>
        <v>732.74999999999977</v>
      </c>
      <c r="W310" s="37">
        <f t="shared" si="81"/>
        <v>0.12441575586192091</v>
      </c>
      <c r="X310" s="37">
        <f t="shared" si="82"/>
        <v>0.37692697230913103</v>
      </c>
    </row>
    <row r="311" spans="5:24" x14ac:dyDescent="0.2">
      <c r="E311" s="28"/>
      <c r="F311" s="28">
        <f>+'CPT C9 &amp; Bearing Capacity'!I311</f>
        <v>6.17</v>
      </c>
      <c r="G311" s="29">
        <f>'CPT C9 &amp; Bearing Capacity'!H311</f>
        <v>1.9999999999999574E-2</v>
      </c>
      <c r="H311" s="29">
        <f t="shared" si="72"/>
        <v>5.7127999999999997</v>
      </c>
      <c r="I311" s="30">
        <f t="shared" si="73"/>
        <v>5.3550806149231347</v>
      </c>
      <c r="J311" s="31">
        <f t="shared" si="74"/>
        <v>0.96685280137506457</v>
      </c>
      <c r="K311" s="31">
        <f t="shared" si="75"/>
        <v>6.7392510075860959E-2</v>
      </c>
      <c r="L311" s="31">
        <f t="shared" si="76"/>
        <v>3.3702634964116997E-2</v>
      </c>
      <c r="M311" s="32">
        <f t="shared" si="77"/>
        <v>6.2937040554697607E-2</v>
      </c>
      <c r="N311" s="33">
        <f t="shared" si="78"/>
        <v>13.718452717848876</v>
      </c>
      <c r="O311" s="59">
        <f>+'CPT C9 &amp; Bearing Capacity'!N311</f>
        <v>208</v>
      </c>
      <c r="P311" s="59">
        <f>+'CPT C9 &amp; Bearing Capacity'!O311</f>
        <v>264.39999999999998</v>
      </c>
      <c r="Q311" s="35">
        <f>+'CPT C9 &amp; Bearing Capacity'!K311</f>
        <v>117.23</v>
      </c>
      <c r="R311" s="34">
        <f>+'CPT C9 &amp; Bearing Capacity'!L311</f>
        <v>15.67638</v>
      </c>
      <c r="S311" s="35">
        <f>+'CPT C9 &amp; Bearing Capacity'!M311</f>
        <v>101.55362000000001</v>
      </c>
      <c r="T311" s="34">
        <f t="shared" si="79"/>
        <v>8.2263634945371393</v>
      </c>
      <c r="U311" s="36">
        <f t="shared" si="80"/>
        <v>2220.0645841981072</v>
      </c>
      <c r="V311" s="33">
        <f t="shared" si="71"/>
        <v>735.8499999999998</v>
      </c>
      <c r="W311" s="37">
        <f t="shared" si="81"/>
        <v>0.12358606876118178</v>
      </c>
      <c r="X311" s="37">
        <f t="shared" si="82"/>
        <v>0.37286003174148502</v>
      </c>
    </row>
    <row r="312" spans="5:24" x14ac:dyDescent="0.2">
      <c r="E312" s="28"/>
      <c r="F312" s="28">
        <f>+'CPT C9 &amp; Bearing Capacity'!I312</f>
        <v>6.1899999999999995</v>
      </c>
      <c r="G312" s="29">
        <f>'CPT C9 &amp; Bearing Capacity'!H312</f>
        <v>2.0000000000000462E-2</v>
      </c>
      <c r="H312" s="29">
        <f t="shared" si="72"/>
        <v>5.7327999999999992</v>
      </c>
      <c r="I312" s="30">
        <f t="shared" si="73"/>
        <v>5.3738282714660661</v>
      </c>
      <c r="J312" s="31">
        <f t="shared" si="74"/>
        <v>0.9670724011916958</v>
      </c>
      <c r="K312" s="31">
        <f t="shared" si="75"/>
        <v>6.6938816933609188E-2</v>
      </c>
      <c r="L312" s="31">
        <f t="shared" si="76"/>
        <v>3.3475660364670333E-2</v>
      </c>
      <c r="M312" s="32">
        <f t="shared" si="77"/>
        <v>6.2522646070849092E-2</v>
      </c>
      <c r="N312" s="33">
        <f t="shared" si="78"/>
        <v>13.62812671772066</v>
      </c>
      <c r="O312" s="59">
        <f>+'CPT C9 &amp; Bearing Capacity'!N312</f>
        <v>208</v>
      </c>
      <c r="P312" s="59">
        <f>+'CPT C9 &amp; Bearing Capacity'!O312</f>
        <v>264.39999999999998</v>
      </c>
      <c r="Q312" s="35">
        <f>+'CPT C9 &amp; Bearing Capacity'!K312</f>
        <v>117.60999999999999</v>
      </c>
      <c r="R312" s="34">
        <f>+'CPT C9 &amp; Bearing Capacity'!L312</f>
        <v>15.872579999999996</v>
      </c>
      <c r="S312" s="35">
        <f>+'CPT C9 &amp; Bearing Capacity'!M312</f>
        <v>101.73741999999999</v>
      </c>
      <c r="T312" s="34">
        <f t="shared" si="79"/>
        <v>8.2226455138675885</v>
      </c>
      <c r="U312" s="36">
        <f t="shared" si="80"/>
        <v>2220.2071330194813</v>
      </c>
      <c r="V312" s="33">
        <f t="shared" si="71"/>
        <v>733.94999999999993</v>
      </c>
      <c r="W312" s="37">
        <f t="shared" si="81"/>
        <v>0.12276446206338168</v>
      </c>
      <c r="X312" s="37">
        <f t="shared" si="82"/>
        <v>0.3713638999310846</v>
      </c>
    </row>
    <row r="313" spans="5:24" x14ac:dyDescent="0.2">
      <c r="E313" s="28"/>
      <c r="F313" s="28">
        <f>+'CPT C9 &amp; Bearing Capacity'!I313</f>
        <v>6.21</v>
      </c>
      <c r="G313" s="29">
        <f>'CPT C9 &amp; Bearing Capacity'!H313</f>
        <v>1.9999999999999574E-2</v>
      </c>
      <c r="H313" s="29">
        <f t="shared" si="72"/>
        <v>5.7527999999999997</v>
      </c>
      <c r="I313" s="30">
        <f t="shared" si="73"/>
        <v>5.3925759280089984</v>
      </c>
      <c r="J313" s="31">
        <f t="shared" si="74"/>
        <v>0.96728986200064471</v>
      </c>
      <c r="K313" s="31">
        <f t="shared" si="75"/>
        <v>6.6489637697470266E-2</v>
      </c>
      <c r="L313" s="31">
        <f t="shared" si="76"/>
        <v>3.325094569165532E-2</v>
      </c>
      <c r="M313" s="32">
        <f t="shared" si="77"/>
        <v>6.211225255637718E-2</v>
      </c>
      <c r="N313" s="33">
        <f t="shared" si="78"/>
        <v>13.538672813082391</v>
      </c>
      <c r="O313" s="59">
        <f>+'CPT C9 &amp; Bearing Capacity'!N313</f>
        <v>217.5</v>
      </c>
      <c r="P313" s="59">
        <f>+'CPT C9 &amp; Bearing Capacity'!O313</f>
        <v>275.29999999999995</v>
      </c>
      <c r="Q313" s="35">
        <f>+'CPT C9 &amp; Bearing Capacity'!K313</f>
        <v>117.99</v>
      </c>
      <c r="R313" s="34">
        <f>+'CPT C9 &amp; Bearing Capacity'!L313</f>
        <v>16.06878</v>
      </c>
      <c r="S313" s="35">
        <f>+'CPT C9 &amp; Bearing Capacity'!M313</f>
        <v>101.92121999999999</v>
      </c>
      <c r="T313" s="34">
        <f t="shared" si="79"/>
        <v>8.4045324353745947</v>
      </c>
      <c r="U313" s="36">
        <f t="shared" si="80"/>
        <v>2314.3299094243375</v>
      </c>
      <c r="V313" s="33">
        <f t="shared" si="71"/>
        <v>786.54999999999973</v>
      </c>
      <c r="W313" s="37">
        <f t="shared" si="81"/>
        <v>0.11699864187858756</v>
      </c>
      <c r="X313" s="37">
        <f t="shared" si="82"/>
        <v>0.34425460080305403</v>
      </c>
    </row>
    <row r="314" spans="5:24" x14ac:dyDescent="0.2">
      <c r="E314" s="28"/>
      <c r="F314" s="28">
        <f>+'CPT C9 &amp; Bearing Capacity'!I314</f>
        <v>6.23</v>
      </c>
      <c r="G314" s="29">
        <f>'CPT C9 &amp; Bearing Capacity'!H314</f>
        <v>2.0000000000000462E-2</v>
      </c>
      <c r="H314" s="29">
        <f t="shared" si="72"/>
        <v>5.7728000000000002</v>
      </c>
      <c r="I314" s="30">
        <f t="shared" si="73"/>
        <v>5.4113235845519316</v>
      </c>
      <c r="J314" s="31">
        <f t="shared" si="74"/>
        <v>0.9675052110202369</v>
      </c>
      <c r="K314" s="31">
        <f t="shared" si="75"/>
        <v>6.6044913386844775E-2</v>
      </c>
      <c r="L314" s="31">
        <f t="shared" si="76"/>
        <v>3.3028461376482979E-2</v>
      </c>
      <c r="M314" s="32">
        <f t="shared" si="77"/>
        <v>6.1705809713350303E-2</v>
      </c>
      <c r="N314" s="33">
        <f t="shared" si="78"/>
        <v>13.450080040441192</v>
      </c>
      <c r="O314" s="59">
        <f>+'CPT C9 &amp; Bearing Capacity'!N314</f>
        <v>180</v>
      </c>
      <c r="P314" s="59">
        <f>+'CPT C9 &amp; Bearing Capacity'!O314</f>
        <v>234.8</v>
      </c>
      <c r="Q314" s="35">
        <f>+'CPT C9 &amp; Bearing Capacity'!K314</f>
        <v>118.37</v>
      </c>
      <c r="R314" s="34">
        <f>+'CPT C9 &amp; Bearing Capacity'!L314</f>
        <v>16.264980000000005</v>
      </c>
      <c r="S314" s="35">
        <f>+'CPT C9 &amp; Bearing Capacity'!M314</f>
        <v>102.10502</v>
      </c>
      <c r="T314" s="34">
        <f t="shared" si="79"/>
        <v>7.6423083971958157</v>
      </c>
      <c r="U314" s="36">
        <f t="shared" si="80"/>
        <v>1940.6856390668629</v>
      </c>
      <c r="V314" s="33">
        <f t="shared" si="71"/>
        <v>582.15000000000009</v>
      </c>
      <c r="W314" s="37">
        <f t="shared" si="81"/>
        <v>0.13861163054629175</v>
      </c>
      <c r="X314" s="37">
        <f t="shared" si="82"/>
        <v>0.46208296969652152</v>
      </c>
    </row>
    <row r="315" spans="5:24" x14ac:dyDescent="0.2">
      <c r="E315" s="28"/>
      <c r="F315" s="28">
        <f>+'CPT C9 &amp; Bearing Capacity'!I315</f>
        <v>6.25</v>
      </c>
      <c r="G315" s="29">
        <f>'CPT C9 &amp; Bearing Capacity'!H315</f>
        <v>1.9999999999999574E-2</v>
      </c>
      <c r="H315" s="29">
        <f t="shared" si="72"/>
        <v>5.7927999999999997</v>
      </c>
      <c r="I315" s="30">
        <f t="shared" si="73"/>
        <v>5.4300712410948631</v>
      </c>
      <c r="J315" s="31">
        <f t="shared" si="74"/>
        <v>0.96771847504493191</v>
      </c>
      <c r="K315" s="31">
        <f t="shared" si="75"/>
        <v>6.5604585969549989E-2</v>
      </c>
      <c r="L315" s="31">
        <f t="shared" si="76"/>
        <v>3.2808178327073209E-2</v>
      </c>
      <c r="M315" s="32">
        <f t="shared" si="77"/>
        <v>6.130326801436032E-2</v>
      </c>
      <c r="N315" s="33">
        <f t="shared" si="78"/>
        <v>13.36233760425598</v>
      </c>
      <c r="O315" s="59">
        <f>+'CPT C9 &amp; Bearing Capacity'!N315</f>
        <v>199</v>
      </c>
      <c r="P315" s="59">
        <f>+'CPT C9 &amp; Bearing Capacity'!O315</f>
        <v>259.60000000000002</v>
      </c>
      <c r="Q315" s="35">
        <f>+'CPT C9 &amp; Bearing Capacity'!K315</f>
        <v>118.75</v>
      </c>
      <c r="R315" s="34">
        <f>+'CPT C9 &amp; Bearing Capacity'!L315</f>
        <v>16.461179999999999</v>
      </c>
      <c r="S315" s="35">
        <f>+'CPT C9 &amp; Bearing Capacity'!M315</f>
        <v>102.28882</v>
      </c>
      <c r="T315" s="34">
        <f t="shared" si="79"/>
        <v>8.0319237401927879</v>
      </c>
      <c r="U315" s="36">
        <f t="shared" si="80"/>
        <v>2131.1481841253458</v>
      </c>
      <c r="V315" s="33">
        <f t="shared" si="71"/>
        <v>704.25000000000011</v>
      </c>
      <c r="W315" s="37">
        <f t="shared" si="81"/>
        <v>0.12540036121176429</v>
      </c>
      <c r="X315" s="37">
        <f t="shared" si="82"/>
        <v>0.37947710626214248</v>
      </c>
    </row>
    <row r="316" spans="5:24" x14ac:dyDescent="0.2">
      <c r="E316" s="28"/>
      <c r="F316" s="28">
        <f>+'CPT C9 &amp; Bearing Capacity'!I316</f>
        <v>6.27</v>
      </c>
      <c r="G316" s="29">
        <f>'CPT C9 &amp; Bearing Capacity'!H316</f>
        <v>2.0000000000000462E-2</v>
      </c>
      <c r="H316" s="29">
        <f t="shared" si="72"/>
        <v>5.8127999999999993</v>
      </c>
      <c r="I316" s="30">
        <f t="shared" si="73"/>
        <v>5.4488188976377945</v>
      </c>
      <c r="J316" s="31">
        <f t="shared" si="74"/>
        <v>0.96792968045306826</v>
      </c>
      <c r="K316" s="31">
        <f t="shared" si="75"/>
        <v>6.5168598343814985E-2</v>
      </c>
      <c r="L316" s="31">
        <f t="shared" si="76"/>
        <v>3.2590067918777846E-2</v>
      </c>
      <c r="M316" s="32">
        <f t="shared" si="77"/>
        <v>6.0904578688751147E-2</v>
      </c>
      <c r="N316" s="33">
        <f t="shared" si="78"/>
        <v>13.275434873935714</v>
      </c>
      <c r="O316" s="59">
        <f>+'CPT C9 &amp; Bearing Capacity'!N316</f>
        <v>369.5</v>
      </c>
      <c r="P316" s="59">
        <f>+'CPT C9 &amp; Bearing Capacity'!O316</f>
        <v>440.5</v>
      </c>
      <c r="Q316" s="35">
        <f>+'CPT C9 &amp; Bearing Capacity'!K316</f>
        <v>119.13</v>
      </c>
      <c r="R316" s="34">
        <f>+'CPT C9 &amp; Bearing Capacity'!L316</f>
        <v>16.657379999999996</v>
      </c>
      <c r="S316" s="35">
        <f>+'CPT C9 &amp; Bearing Capacity'!M316</f>
        <v>102.47262000000001</v>
      </c>
      <c r="T316" s="34">
        <f t="shared" si="79"/>
        <v>10.939698214982123</v>
      </c>
      <c r="U316" s="36">
        <f t="shared" si="80"/>
        <v>3763.2815052089441</v>
      </c>
      <c r="V316" s="33">
        <f t="shared" si="71"/>
        <v>1606.85</v>
      </c>
      <c r="W316" s="37">
        <f t="shared" si="81"/>
        <v>7.0552441296569679E-2</v>
      </c>
      <c r="X316" s="37">
        <f t="shared" si="82"/>
        <v>0.16523552134842731</v>
      </c>
    </row>
    <row r="317" spans="5:24" x14ac:dyDescent="0.2">
      <c r="E317" s="28"/>
      <c r="F317" s="28">
        <f>+'CPT C9 &amp; Bearing Capacity'!I317</f>
        <v>6.29</v>
      </c>
      <c r="G317" s="29">
        <f>'CPT C9 &amp; Bearing Capacity'!H317</f>
        <v>1.9999999999999574E-2</v>
      </c>
      <c r="H317" s="29">
        <f t="shared" si="72"/>
        <v>5.8327999999999998</v>
      </c>
      <c r="I317" s="30">
        <f t="shared" si="73"/>
        <v>5.4675665541807277</v>
      </c>
      <c r="J317" s="31">
        <f t="shared" si="74"/>
        <v>0.96813885321444915</v>
      </c>
      <c r="K317" s="31">
        <f t="shared" si="75"/>
        <v>6.4736894320667773E-2</v>
      </c>
      <c r="L317" s="31">
        <f t="shared" si="76"/>
        <v>3.2374101985502293E-2</v>
      </c>
      <c r="M317" s="32">
        <f t="shared" si="77"/>
        <v>6.0509693709125484E-2</v>
      </c>
      <c r="N317" s="33">
        <f t="shared" si="78"/>
        <v>13.18936138089825</v>
      </c>
      <c r="O317" s="59">
        <f>+'CPT C9 &amp; Bearing Capacity'!N317</f>
        <v>530.5</v>
      </c>
      <c r="P317" s="59">
        <f>+'CPT C9 &amp; Bearing Capacity'!O317</f>
        <v>592.1</v>
      </c>
      <c r="Q317" s="35">
        <f>+'CPT C9 &amp; Bearing Capacity'!K317</f>
        <v>119.51</v>
      </c>
      <c r="R317" s="34">
        <f>+'CPT C9 &amp; Bearing Capacity'!L317</f>
        <v>16.853580000000001</v>
      </c>
      <c r="S317" s="35">
        <f>+'CPT C9 &amp; Bearing Capacity'!M317</f>
        <v>102.65642</v>
      </c>
      <c r="T317" s="34">
        <f t="shared" si="79"/>
        <v>13.102260979663416</v>
      </c>
      <c r="U317" s="36">
        <f t="shared" si="80"/>
        <v>5204.9723992401714</v>
      </c>
      <c r="V317" s="33">
        <f t="shared" si="71"/>
        <v>2362.9500000000003</v>
      </c>
      <c r="W317" s="37">
        <f t="shared" si="81"/>
        <v>5.0679851377591817E-2</v>
      </c>
      <c r="X317" s="37">
        <f t="shared" si="82"/>
        <v>0.11163470560864992</v>
      </c>
    </row>
    <row r="318" spans="5:24" x14ac:dyDescent="0.2">
      <c r="E318" s="28"/>
      <c r="F318" s="28">
        <f>+'CPT C9 &amp; Bearing Capacity'!I318</f>
        <v>6.3100000000000005</v>
      </c>
      <c r="G318" s="29">
        <f>'CPT C9 &amp; Bearing Capacity'!H318</f>
        <v>2.0000000000000462E-2</v>
      </c>
      <c r="H318" s="29">
        <f t="shared" si="72"/>
        <v>5.8528000000000002</v>
      </c>
      <c r="I318" s="30">
        <f t="shared" si="73"/>
        <v>5.48631421072366</v>
      </c>
      <c r="J318" s="31">
        <f t="shared" si="74"/>
        <v>0.96834601889776961</v>
      </c>
      <c r="K318" s="31">
        <f t="shared" si="75"/>
        <v>6.4309418606704888E-2</v>
      </c>
      <c r="L318" s="31">
        <f t="shared" si="76"/>
        <v>3.2160252811021098E-2</v>
      </c>
      <c r="M318" s="32">
        <f t="shared" si="77"/>
        <v>6.0118565778123599E-2</v>
      </c>
      <c r="N318" s="33">
        <f t="shared" si="78"/>
        <v>13.104106815688496</v>
      </c>
      <c r="O318" s="59">
        <f>+'CPT C9 &amp; Bearing Capacity'!N318</f>
        <v>643.99999999999989</v>
      </c>
      <c r="P318" s="59">
        <f>+'CPT C9 &amp; Bearing Capacity'!O318</f>
        <v>694</v>
      </c>
      <c r="Q318" s="35">
        <f>+'CPT C9 &amp; Bearing Capacity'!K318</f>
        <v>119.89000000000001</v>
      </c>
      <c r="R318" s="34">
        <f>+'CPT C9 &amp; Bearing Capacity'!L318</f>
        <v>17.049780000000005</v>
      </c>
      <c r="S318" s="35">
        <f>+'CPT C9 &amp; Bearing Capacity'!M318</f>
        <v>102.84022000000002</v>
      </c>
      <c r="T318" s="34">
        <f t="shared" si="79"/>
        <v>14.429532634927234</v>
      </c>
      <c r="U318" s="36">
        <f t="shared" si="80"/>
        <v>6175.3897498406122</v>
      </c>
      <c r="V318" s="33">
        <f t="shared" si="71"/>
        <v>2870.55</v>
      </c>
      <c r="W318" s="37">
        <f t="shared" si="81"/>
        <v>4.2439772537521271E-2</v>
      </c>
      <c r="X318" s="37">
        <f t="shared" si="82"/>
        <v>9.1300320953746128E-2</v>
      </c>
    </row>
    <row r="319" spans="5:24" x14ac:dyDescent="0.2">
      <c r="E319" s="28"/>
      <c r="F319" s="28">
        <f>+'CPT C9 &amp; Bearing Capacity'!I319</f>
        <v>6.33</v>
      </c>
      <c r="G319" s="29">
        <f>'CPT C9 &amp; Bearing Capacity'!H319</f>
        <v>1.9999999999999574E-2</v>
      </c>
      <c r="H319" s="29">
        <f t="shared" si="72"/>
        <v>5.8727999999999998</v>
      </c>
      <c r="I319" s="30">
        <f t="shared" si="73"/>
        <v>5.5050618672665914</v>
      </c>
      <c r="J319" s="31">
        <f t="shared" si="74"/>
        <v>0.96855120267788952</v>
      </c>
      <c r="K319" s="31">
        <f t="shared" si="75"/>
        <v>6.3886116787233729E-2</v>
      </c>
      <c r="L319" s="31">
        <f t="shared" si="76"/>
        <v>3.1948493120482049E-2</v>
      </c>
      <c r="M319" s="32">
        <f t="shared" si="77"/>
        <v>5.9731148315467407E-2</v>
      </c>
      <c r="N319" s="33">
        <f t="shared" si="78"/>
        <v>13.019661025154399</v>
      </c>
      <c r="O319" s="59">
        <f>+'CPT C9 &amp; Bearing Capacity'!N319</f>
        <v>681.99999999999989</v>
      </c>
      <c r="P319" s="59">
        <f>+'CPT C9 &amp; Bearing Capacity'!O319</f>
        <v>722</v>
      </c>
      <c r="Q319" s="35">
        <f>+'CPT C9 &amp; Bearing Capacity'!K319</f>
        <v>120.27</v>
      </c>
      <c r="R319" s="34">
        <f>+'CPT C9 &amp; Bearing Capacity'!L319</f>
        <v>17.245979999999999</v>
      </c>
      <c r="S319" s="35">
        <f>+'CPT C9 &amp; Bearing Capacity'!M319</f>
        <v>103.02401999999999</v>
      </c>
      <c r="T319" s="34">
        <f t="shared" si="79"/>
        <v>14.842520062844445</v>
      </c>
      <c r="U319" s="36">
        <f t="shared" si="80"/>
        <v>6493.3000868035906</v>
      </c>
      <c r="V319" s="33">
        <f t="shared" si="71"/>
        <v>3008.65</v>
      </c>
      <c r="W319" s="37">
        <f t="shared" si="81"/>
        <v>4.0101830659618309E-2</v>
      </c>
      <c r="X319" s="37">
        <f t="shared" si="82"/>
        <v>8.6548192878228583E-2</v>
      </c>
    </row>
    <row r="320" spans="5:24" x14ac:dyDescent="0.2">
      <c r="E320" s="28"/>
      <c r="F320" s="28">
        <f>+'CPT C9 &amp; Bearing Capacity'!I320</f>
        <v>6.35</v>
      </c>
      <c r="G320" s="29">
        <f>'CPT C9 &amp; Bearing Capacity'!H320</f>
        <v>2.0000000000000462E-2</v>
      </c>
      <c r="H320" s="29">
        <f t="shared" si="72"/>
        <v>5.8927999999999994</v>
      </c>
      <c r="I320" s="30">
        <f t="shared" si="73"/>
        <v>5.5238095238095237</v>
      </c>
      <c r="J320" s="31">
        <f t="shared" si="74"/>
        <v>0.96875442934295797</v>
      </c>
      <c r="K320" s="31">
        <f t="shared" si="75"/>
        <v>6.3466935309779093E-2</v>
      </c>
      <c r="L320" s="31">
        <f t="shared" si="76"/>
        <v>3.1738796072094996E-2</v>
      </c>
      <c r="M320" s="32">
        <f t="shared" si="77"/>
        <v>5.9347395445265023E-2</v>
      </c>
      <c r="N320" s="33">
        <f t="shared" si="78"/>
        <v>12.936014009679706</v>
      </c>
      <c r="O320" s="59">
        <f>+'CPT C9 &amp; Bearing Capacity'!N320</f>
        <v>625</v>
      </c>
      <c r="P320" s="59">
        <f>+'CPT C9 &amp; Bearing Capacity'!O320</f>
        <v>654.4</v>
      </c>
      <c r="Q320" s="35">
        <f>+'CPT C9 &amp; Bearing Capacity'!K320</f>
        <v>120.64999999999999</v>
      </c>
      <c r="R320" s="34">
        <f>+'CPT C9 &amp; Bearing Capacity'!L320</f>
        <v>17.442179999999997</v>
      </c>
      <c r="S320" s="35">
        <f>+'CPT C9 &amp; Bearing Capacity'!M320</f>
        <v>103.20782</v>
      </c>
      <c r="T320" s="34">
        <f t="shared" si="79"/>
        <v>14.202406466389645</v>
      </c>
      <c r="U320" s="36">
        <f t="shared" si="80"/>
        <v>6016.7500305727044</v>
      </c>
      <c r="V320" s="33">
        <f t="shared" si="71"/>
        <v>2668.75</v>
      </c>
      <c r="W320" s="37">
        <f t="shared" si="81"/>
        <v>4.3000004799762938E-2</v>
      </c>
      <c r="X320" s="37">
        <f t="shared" si="82"/>
        <v>9.6944367285658098E-2</v>
      </c>
    </row>
    <row r="321" spans="5:24" x14ac:dyDescent="0.2">
      <c r="E321" s="28"/>
      <c r="F321" s="28">
        <f>+'CPT C9 &amp; Bearing Capacity'!I321</f>
        <v>6.37</v>
      </c>
      <c r="G321" s="29">
        <f>'CPT C9 &amp; Bearing Capacity'!H321</f>
        <v>1.9999999999999574E-2</v>
      </c>
      <c r="H321" s="29">
        <f t="shared" si="72"/>
        <v>5.9127999999999998</v>
      </c>
      <c r="I321" s="30">
        <f t="shared" si="73"/>
        <v>5.542557180352456</v>
      </c>
      <c r="J321" s="31">
        <f t="shared" si="74"/>
        <v>0.96895572330138824</v>
      </c>
      <c r="K321" s="31">
        <f t="shared" si="75"/>
        <v>6.3051821467944927E-2</v>
      </c>
      <c r="L321" s="31">
        <f t="shared" si="76"/>
        <v>3.153113524900035E-2</v>
      </c>
      <c r="M321" s="32">
        <f t="shared" si="77"/>
        <v>5.8967261983569247E-2</v>
      </c>
      <c r="N321" s="33">
        <f t="shared" si="78"/>
        <v>12.853155920472069</v>
      </c>
      <c r="O321" s="59">
        <f>+'CPT C9 &amp; Bearing Capacity'!N321</f>
        <v>548.99999999999989</v>
      </c>
      <c r="P321" s="59">
        <f>+'CPT C9 &amp; Bearing Capacity'!O321</f>
        <v>576</v>
      </c>
      <c r="Q321" s="35">
        <f>+'CPT C9 &amp; Bearing Capacity'!K321</f>
        <v>121.03</v>
      </c>
      <c r="R321" s="34">
        <f>+'CPT C9 &amp; Bearing Capacity'!L321</f>
        <v>17.638380000000002</v>
      </c>
      <c r="S321" s="35">
        <f>+'CPT C9 &amp; Bearing Capacity'!M321</f>
        <v>103.39162</v>
      </c>
      <c r="T321" s="34">
        <f t="shared" si="79"/>
        <v>13.305001183304451</v>
      </c>
      <c r="U321" s="36">
        <f t="shared" si="80"/>
        <v>5367.6579824388718</v>
      </c>
      <c r="V321" s="33">
        <f t="shared" si="71"/>
        <v>2274.8500000000004</v>
      </c>
      <c r="W321" s="37">
        <f t="shared" si="81"/>
        <v>4.7891113638472843E-2</v>
      </c>
      <c r="X321" s="37">
        <f t="shared" si="82"/>
        <v>0.11300222801918186</v>
      </c>
    </row>
    <row r="322" spans="5:24" x14ac:dyDescent="0.2">
      <c r="E322" s="28"/>
      <c r="F322" s="28">
        <f>+'CPT C9 &amp; Bearing Capacity'!I322</f>
        <v>6.3900000000000006</v>
      </c>
      <c r="G322" s="29">
        <f>'CPT C9 &amp; Bearing Capacity'!H322</f>
        <v>2.0000000000000462E-2</v>
      </c>
      <c r="H322" s="29">
        <f t="shared" si="72"/>
        <v>5.9328000000000003</v>
      </c>
      <c r="I322" s="30">
        <f t="shared" si="73"/>
        <v>5.5613048368953883</v>
      </c>
      <c r="J322" s="31">
        <f t="shared" si="74"/>
        <v>0.96915510858869214</v>
      </c>
      <c r="K322" s="31">
        <f t="shared" si="75"/>
        <v>6.2640723385622502E-2</v>
      </c>
      <c r="L322" s="31">
        <f t="shared" si="76"/>
        <v>3.1325484651313032E-2</v>
      </c>
      <c r="M322" s="32">
        <f t="shared" si="77"/>
        <v>5.859070342618479E-2</v>
      </c>
      <c r="N322" s="33">
        <f t="shared" si="78"/>
        <v>12.771077056905384</v>
      </c>
      <c r="O322" s="59">
        <f>+'CPT C9 &amp; Bearing Capacity'!N322</f>
        <v>463.99999999999994</v>
      </c>
      <c r="P322" s="59">
        <f>+'CPT C9 &amp; Bearing Capacity'!O322</f>
        <v>491</v>
      </c>
      <c r="Q322" s="35">
        <f>+'CPT C9 &amp; Bearing Capacity'!K322</f>
        <v>121.41000000000001</v>
      </c>
      <c r="R322" s="34">
        <f>+'CPT C9 &amp; Bearing Capacity'!L322</f>
        <v>17.834580000000006</v>
      </c>
      <c r="S322" s="35">
        <f>+'CPT C9 &amp; Bearing Capacity'!M322</f>
        <v>103.57542000000001</v>
      </c>
      <c r="T322" s="34">
        <f t="shared" si="79"/>
        <v>12.226295688737608</v>
      </c>
      <c r="U322" s="36">
        <f t="shared" si="80"/>
        <v>4621.90232102341</v>
      </c>
      <c r="V322" s="33">
        <f t="shared" si="71"/>
        <v>1847.9499999999998</v>
      </c>
      <c r="W322" s="37">
        <f t="shared" si="81"/>
        <v>5.5263292773689895E-2</v>
      </c>
      <c r="X322" s="37">
        <f t="shared" si="82"/>
        <v>0.1382188593512344</v>
      </c>
    </row>
    <row r="323" spans="5:24" x14ac:dyDescent="0.2">
      <c r="E323" s="28"/>
      <c r="F323" s="28">
        <f>+'CPT C9 &amp; Bearing Capacity'!I323</f>
        <v>6.41</v>
      </c>
      <c r="G323" s="29">
        <f>'CPT C9 &amp; Bearing Capacity'!H323</f>
        <v>1.9999999999999574E-2</v>
      </c>
      <c r="H323" s="29">
        <f t="shared" si="72"/>
        <v>5.9527999999999999</v>
      </c>
      <c r="I323" s="30">
        <f t="shared" si="73"/>
        <v>5.5800524934383207</v>
      </c>
      <c r="J323" s="31">
        <f t="shared" si="74"/>
        <v>0.96935260887417174</v>
      </c>
      <c r="K323" s="31">
        <f t="shared" si="75"/>
        <v>6.2233590001536956E-2</v>
      </c>
      <c r="L323" s="31">
        <f t="shared" si="76"/>
        <v>3.1121818688337747E-2</v>
      </c>
      <c r="M323" s="32">
        <f t="shared" si="77"/>
        <v>5.8217675936718574E-2</v>
      </c>
      <c r="N323" s="33">
        <f t="shared" si="78"/>
        <v>12.689767863915085</v>
      </c>
      <c r="O323" s="59">
        <f>+'CPT C9 &amp; Bearing Capacity'!N323</f>
        <v>388.49999999999994</v>
      </c>
      <c r="P323" s="59">
        <f>+'CPT C9 &amp; Bearing Capacity'!O323</f>
        <v>419.1</v>
      </c>
      <c r="Q323" s="35">
        <f>+'CPT C9 &amp; Bearing Capacity'!K323</f>
        <v>121.79</v>
      </c>
      <c r="R323" s="34">
        <f>+'CPT C9 &amp; Bearing Capacity'!L323</f>
        <v>18.03078</v>
      </c>
      <c r="S323" s="35">
        <f>+'CPT C9 &amp; Bearing Capacity'!M323</f>
        <v>103.75922</v>
      </c>
      <c r="T323" s="34">
        <f t="shared" si="79"/>
        <v>11.182500269591019</v>
      </c>
      <c r="U323" s="36">
        <f t="shared" si="80"/>
        <v>3940.2363310673163</v>
      </c>
      <c r="V323" s="33">
        <f t="shared" si="71"/>
        <v>1486.55</v>
      </c>
      <c r="W323" s="37">
        <f t="shared" si="81"/>
        <v>6.4411201753867692E-2</v>
      </c>
      <c r="X323" s="37">
        <f t="shared" si="82"/>
        <v>0.17072776380094598</v>
      </c>
    </row>
    <row r="324" spans="5:24" x14ac:dyDescent="0.2">
      <c r="E324" s="28"/>
      <c r="F324" s="28">
        <f>+'CPT C9 &amp; Bearing Capacity'!I324</f>
        <v>6.43</v>
      </c>
      <c r="G324" s="29">
        <f>'CPT C9 &amp; Bearing Capacity'!H324</f>
        <v>2.0000000000000462E-2</v>
      </c>
      <c r="H324" s="29">
        <f t="shared" si="72"/>
        <v>5.9727999999999994</v>
      </c>
      <c r="I324" s="30">
        <f t="shared" si="73"/>
        <v>5.5988001499812521</v>
      </c>
      <c r="J324" s="31">
        <f t="shared" si="74"/>
        <v>0.96954824746747548</v>
      </c>
      <c r="K324" s="31">
        <f t="shared" si="75"/>
        <v>6.1830371054123846E-2</v>
      </c>
      <c r="L324" s="31">
        <f t="shared" si="76"/>
        <v>3.0920112170951156E-2</v>
      </c>
      <c r="M324" s="32">
        <f t="shared" si="77"/>
        <v>5.7848136334867753E-2</v>
      </c>
      <c r="N324" s="33">
        <f t="shared" si="78"/>
        <v>12.609218929445289</v>
      </c>
      <c r="O324" s="59">
        <f>+'CPT C9 &amp; Bearing Capacity'!N324</f>
        <v>435.5</v>
      </c>
      <c r="P324" s="59">
        <f>+'CPT C9 &amp; Bearing Capacity'!O324</f>
        <v>471.5</v>
      </c>
      <c r="Q324" s="35">
        <f>+'CPT C9 &amp; Bearing Capacity'!K324</f>
        <v>122.16999999999999</v>
      </c>
      <c r="R324" s="34">
        <f>+'CPT C9 &amp; Bearing Capacity'!L324</f>
        <v>18.226979999999998</v>
      </c>
      <c r="S324" s="35">
        <f>+'CPT C9 &amp; Bearing Capacity'!M324</f>
        <v>103.94301999999999</v>
      </c>
      <c r="T324" s="34">
        <f t="shared" si="79"/>
        <v>11.83437501337316</v>
      </c>
      <c r="U324" s="36">
        <f t="shared" si="80"/>
        <v>4367.4741858262469</v>
      </c>
      <c r="V324" s="33">
        <f t="shared" ref="V324:V387" si="83">5*(P324-Q324)</f>
        <v>1746.65</v>
      </c>
      <c r="W324" s="37">
        <f t="shared" si="81"/>
        <v>5.7741469750943214E-2</v>
      </c>
      <c r="X324" s="37">
        <f t="shared" si="82"/>
        <v>0.1443817471095592</v>
      </c>
    </row>
    <row r="325" spans="5:24" x14ac:dyDescent="0.2">
      <c r="E325" s="28"/>
      <c r="F325" s="28">
        <f>+'CPT C9 &amp; Bearing Capacity'!I325</f>
        <v>6.45</v>
      </c>
      <c r="G325" s="29">
        <f>'CPT C9 &amp; Bearing Capacity'!H325</f>
        <v>1.9999999999999574E-2</v>
      </c>
      <c r="H325" s="29">
        <f t="shared" si="72"/>
        <v>5.9927999999999999</v>
      </c>
      <c r="I325" s="30">
        <f t="shared" si="73"/>
        <v>5.6175478065241844</v>
      </c>
      <c r="J325" s="31">
        <f t="shared" si="74"/>
        <v>0.96974204732501956</v>
      </c>
      <c r="K325" s="31">
        <f t="shared" si="75"/>
        <v>6.1431017066727843E-2</v>
      </c>
      <c r="L325" s="31">
        <f t="shared" si="76"/>
        <v>3.0720340304147102E-2</v>
      </c>
      <c r="M325" s="32">
        <f t="shared" si="77"/>
        <v>5.7482042084940364E-2</v>
      </c>
      <c r="N325" s="33">
        <f t="shared" si="78"/>
        <v>12.529420981946622</v>
      </c>
      <c r="O325" s="59">
        <f>+'CPT C9 &amp; Bearing Capacity'!N325</f>
        <v>681.5</v>
      </c>
      <c r="P325" s="59">
        <f>+'CPT C9 &amp; Bearing Capacity'!O325</f>
        <v>719.7</v>
      </c>
      <c r="Q325" s="35">
        <f>+'CPT C9 &amp; Bearing Capacity'!K325</f>
        <v>122.55</v>
      </c>
      <c r="R325" s="34">
        <f>+'CPT C9 &amp; Bearing Capacity'!L325</f>
        <v>18.423180000000002</v>
      </c>
      <c r="S325" s="35">
        <f>+'CPT C9 &amp; Bearing Capacity'!M325</f>
        <v>104.12682</v>
      </c>
      <c r="T325" s="34">
        <f t="shared" si="79"/>
        <v>14.797636645798542</v>
      </c>
      <c r="U325" s="36">
        <f t="shared" si="80"/>
        <v>6493.5708789443088</v>
      </c>
      <c r="V325" s="33">
        <f t="shared" si="83"/>
        <v>2985.7500000000005</v>
      </c>
      <c r="W325" s="37">
        <f t="shared" si="81"/>
        <v>3.859023398843172E-2</v>
      </c>
      <c r="X325" s="37">
        <f t="shared" si="82"/>
        <v>8.3928131839211953E-2</v>
      </c>
    </row>
    <row r="326" spans="5:24" x14ac:dyDescent="0.2">
      <c r="E326" s="28"/>
      <c r="F326" s="28">
        <f>+'CPT C9 &amp; Bearing Capacity'!I326</f>
        <v>6.4700000000000006</v>
      </c>
      <c r="G326" s="29">
        <f>'CPT C9 &amp; Bearing Capacity'!H326</f>
        <v>2.0000000000000462E-2</v>
      </c>
      <c r="H326" s="29">
        <f t="shared" si="72"/>
        <v>6.0128000000000004</v>
      </c>
      <c r="I326" s="30">
        <f t="shared" si="73"/>
        <v>5.6362954630671167</v>
      </c>
      <c r="J326" s="31">
        <f t="shared" si="74"/>
        <v>0.9699340310562804</v>
      </c>
      <c r="K326" s="31">
        <f t="shared" si="75"/>
        <v>6.1035479333116101E-2</v>
      </c>
      <c r="L326" s="31">
        <f t="shared" si="76"/>
        <v>3.0522478679741123E-2</v>
      </c>
      <c r="M326" s="32">
        <f t="shared" si="77"/>
        <v>5.7119351284603617E-2</v>
      </c>
      <c r="N326" s="33">
        <f t="shared" si="78"/>
        <v>12.450364887923671</v>
      </c>
      <c r="O326" s="59">
        <f>+'CPT C9 &amp; Bearing Capacity'!N326</f>
        <v>833.49999999999989</v>
      </c>
      <c r="P326" s="59">
        <f>+'CPT C9 &amp; Bearing Capacity'!O326</f>
        <v>867.7</v>
      </c>
      <c r="Q326" s="35">
        <f>+'CPT C9 &amp; Bearing Capacity'!K326</f>
        <v>122.93</v>
      </c>
      <c r="R326" s="34">
        <f>+'CPT C9 &amp; Bearing Capacity'!L326</f>
        <v>18.619380000000007</v>
      </c>
      <c r="S326" s="35">
        <f>+'CPT C9 &amp; Bearing Capacity'!M326</f>
        <v>104.31062</v>
      </c>
      <c r="T326" s="34">
        <f t="shared" si="79"/>
        <v>16.357643944967354</v>
      </c>
      <c r="U326" s="36">
        <f t="shared" si="80"/>
        <v>7730.7792904642247</v>
      </c>
      <c r="V326" s="33">
        <f t="shared" si="83"/>
        <v>3723.85</v>
      </c>
      <c r="W326" s="37">
        <f t="shared" si="81"/>
        <v>3.2209857299331408E-2</v>
      </c>
      <c r="X326" s="37">
        <f t="shared" si="82"/>
        <v>6.6868240600045425E-2</v>
      </c>
    </row>
    <row r="327" spans="5:24" x14ac:dyDescent="0.2">
      <c r="E327" s="28"/>
      <c r="F327" s="28">
        <f>+'CPT C9 &amp; Bearing Capacity'!I327</f>
        <v>6.49</v>
      </c>
      <c r="G327" s="29">
        <f>'CPT C9 &amp; Bearing Capacity'!H327</f>
        <v>1.9999999999999574E-2</v>
      </c>
      <c r="H327" s="29">
        <f t="shared" si="72"/>
        <v>6.0327999999999999</v>
      </c>
      <c r="I327" s="30">
        <f t="shared" si="73"/>
        <v>5.655043119610049</v>
      </c>
      <c r="J327" s="31">
        <f t="shared" si="74"/>
        <v>0.97012422092995576</v>
      </c>
      <c r="K327" s="31">
        <f t="shared" si="75"/>
        <v>6.0643709903298371E-2</v>
      </c>
      <c r="L327" s="31">
        <f t="shared" si="76"/>
        <v>3.0326503269229938E-2</v>
      </c>
      <c r="M327" s="32">
        <f t="shared" si="77"/>
        <v>5.6760022653854346E-2</v>
      </c>
      <c r="N327" s="33">
        <f t="shared" si="78"/>
        <v>12.372041649530866</v>
      </c>
      <c r="O327" s="59">
        <f>+'CPT C9 &amp; Bearing Capacity'!N327</f>
        <v>786.5</v>
      </c>
      <c r="P327" s="59">
        <f>+'CPT C9 &amp; Bearing Capacity'!O327</f>
        <v>815.90000000000009</v>
      </c>
      <c r="Q327" s="35">
        <f>+'CPT C9 &amp; Bearing Capacity'!K327</f>
        <v>123.31</v>
      </c>
      <c r="R327" s="34">
        <f>+'CPT C9 &amp; Bearing Capacity'!L327</f>
        <v>18.815580000000004</v>
      </c>
      <c r="S327" s="35">
        <f>+'CPT C9 &amp; Bearing Capacity'!M327</f>
        <v>104.49441999999999</v>
      </c>
      <c r="T327" s="34">
        <f t="shared" si="79"/>
        <v>15.882767146936652</v>
      </c>
      <c r="U327" s="36">
        <f t="shared" si="80"/>
        <v>7354.920340751044</v>
      </c>
      <c r="V327" s="33">
        <f t="shared" si="83"/>
        <v>3462.9500000000007</v>
      </c>
      <c r="W327" s="37">
        <f t="shared" si="81"/>
        <v>3.3642897750996541E-2</v>
      </c>
      <c r="X327" s="37">
        <f t="shared" si="82"/>
        <v>7.1453770048834658E-2</v>
      </c>
    </row>
    <row r="328" spans="5:24" x14ac:dyDescent="0.2">
      <c r="E328" s="28"/>
      <c r="F328" s="28">
        <f>+'CPT C9 &amp; Bearing Capacity'!I328</f>
        <v>6.51</v>
      </c>
      <c r="G328" s="29">
        <f>'CPT C9 &amp; Bearing Capacity'!H328</f>
        <v>1.9999999999999574E-2</v>
      </c>
      <c r="H328" s="29">
        <f t="shared" si="72"/>
        <v>6.0527999999999995</v>
      </c>
      <c r="I328" s="30">
        <f t="shared" si="73"/>
        <v>5.6737907761529804</v>
      </c>
      <c r="J328" s="31">
        <f t="shared" si="74"/>
        <v>0.97031263888000496</v>
      </c>
      <c r="K328" s="31">
        <f t="shared" si="75"/>
        <v>6.0255661569646873E-2</v>
      </c>
      <c r="L328" s="31">
        <f t="shared" si="76"/>
        <v>3.0132390416802764E-2</v>
      </c>
      <c r="M328" s="32">
        <f t="shared" si="77"/>
        <v>5.6404015524207408E-2</v>
      </c>
      <c r="N328" s="33">
        <f t="shared" si="78"/>
        <v>12.294442402215859</v>
      </c>
      <c r="O328" s="59">
        <f>+'CPT C9 &amp; Bearing Capacity'!N328</f>
        <v>663</v>
      </c>
      <c r="P328" s="59">
        <f>+'CPT C9 &amp; Bearing Capacity'!O328</f>
        <v>692</v>
      </c>
      <c r="Q328" s="35">
        <f>+'CPT C9 &amp; Bearing Capacity'!K328</f>
        <v>123.69</v>
      </c>
      <c r="R328" s="34">
        <f>+'CPT C9 &amp; Bearing Capacity'!L328</f>
        <v>19.011779999999998</v>
      </c>
      <c r="S328" s="35">
        <f>+'CPT C9 &amp; Bearing Capacity'!M328</f>
        <v>104.67822</v>
      </c>
      <c r="T328" s="34">
        <f t="shared" si="79"/>
        <v>14.576147763989432</v>
      </c>
      <c r="U328" s="36">
        <f t="shared" si="80"/>
        <v>6341.5061822177522</v>
      </c>
      <c r="V328" s="33">
        <f t="shared" si="83"/>
        <v>2841.5499999999997</v>
      </c>
      <c r="W328" s="37">
        <f t="shared" si="81"/>
        <v>3.8774518383946389E-2</v>
      </c>
      <c r="X328" s="37">
        <f t="shared" si="82"/>
        <v>8.6533352587254114E-2</v>
      </c>
    </row>
    <row r="329" spans="5:24" x14ac:dyDescent="0.2">
      <c r="E329" s="28"/>
      <c r="F329" s="28">
        <f>+'CPT C9 &amp; Bearing Capacity'!I329</f>
        <v>6.5299999999999994</v>
      </c>
      <c r="G329" s="29">
        <f>'CPT C9 &amp; Bearing Capacity'!H329</f>
        <v>2.0000000000000462E-2</v>
      </c>
      <c r="H329" s="29">
        <f t="shared" si="72"/>
        <v>6.0727999999999991</v>
      </c>
      <c r="I329" s="30">
        <f t="shared" si="73"/>
        <v>5.6925384326959128</v>
      </c>
      <c r="J329" s="31">
        <f t="shared" si="74"/>
        <v>0.97049930651156413</v>
      </c>
      <c r="K329" s="31">
        <f t="shared" si="75"/>
        <v>5.9871287853308669E-2</v>
      </c>
      <c r="L329" s="31">
        <f t="shared" si="76"/>
        <v>2.9940116832500353E-2</v>
      </c>
      <c r="M329" s="32">
        <f t="shared" si="77"/>
        <v>5.6051289828096838E-2</v>
      </c>
      <c r="N329" s="33">
        <f t="shared" si="78"/>
        <v>12.217558412409288</v>
      </c>
      <c r="O329" s="59">
        <f>+'CPT C9 &amp; Bearing Capacity'!N329</f>
        <v>511.49999999999994</v>
      </c>
      <c r="P329" s="59">
        <f>+'CPT C9 &amp; Bearing Capacity'!O329</f>
        <v>542.09999999999991</v>
      </c>
      <c r="Q329" s="35">
        <f>+'CPT C9 &amp; Bearing Capacity'!K329</f>
        <v>124.07</v>
      </c>
      <c r="R329" s="34">
        <f>+'CPT C9 &amp; Bearing Capacity'!L329</f>
        <v>19.207979999999996</v>
      </c>
      <c r="S329" s="35">
        <f>+'CPT C9 &amp; Bearing Capacity'!M329</f>
        <v>104.86202</v>
      </c>
      <c r="T329" s="34">
        <f t="shared" si="79"/>
        <v>12.797299808338614</v>
      </c>
      <c r="U329" s="36">
        <f t="shared" si="80"/>
        <v>5045.054817744538</v>
      </c>
      <c r="V329" s="33">
        <f t="shared" si="83"/>
        <v>2090.1499999999996</v>
      </c>
      <c r="W329" s="37">
        <f t="shared" si="81"/>
        <v>4.8433798457205267E-2</v>
      </c>
      <c r="X329" s="37">
        <f t="shared" si="82"/>
        <v>0.11690604418256652</v>
      </c>
    </row>
    <row r="330" spans="5:24" x14ac:dyDescent="0.2">
      <c r="E330" s="28"/>
      <c r="F330" s="28">
        <f>+'CPT C9 &amp; Bearing Capacity'!I330</f>
        <v>6.55</v>
      </c>
      <c r="G330" s="29">
        <f>'CPT C9 &amp; Bearing Capacity'!H330</f>
        <v>1.9999999999999574E-2</v>
      </c>
      <c r="H330" s="29">
        <f t="shared" si="72"/>
        <v>6.0927999999999995</v>
      </c>
      <c r="I330" s="30">
        <f t="shared" si="73"/>
        <v>5.7112860892388451</v>
      </c>
      <c r="J330" s="31">
        <f t="shared" si="74"/>
        <v>0.97068424510674289</v>
      </c>
      <c r="K330" s="31">
        <f t="shared" si="75"/>
        <v>5.9490542990903741E-2</v>
      </c>
      <c r="L330" s="31">
        <f t="shared" si="76"/>
        <v>2.9749659585518624E-2</v>
      </c>
      <c r="M330" s="32">
        <f t="shared" si="77"/>
        <v>5.5701806088485267E-2</v>
      </c>
      <c r="N330" s="33">
        <f t="shared" si="78"/>
        <v>12.141381075259924</v>
      </c>
      <c r="O330" s="59">
        <f>+'CPT C9 &amp; Bearing Capacity'!N330</f>
        <v>407.5</v>
      </c>
      <c r="P330" s="59">
        <f>+'CPT C9 &amp; Bearing Capacity'!O330</f>
        <v>440.9</v>
      </c>
      <c r="Q330" s="35">
        <f>+'CPT C9 &amp; Bearing Capacity'!K330</f>
        <v>124.45</v>
      </c>
      <c r="R330" s="34">
        <f>+'CPT C9 &amp; Bearing Capacity'!L330</f>
        <v>19.40418</v>
      </c>
      <c r="S330" s="35">
        <f>+'CPT C9 &amp; Bearing Capacity'!M330</f>
        <v>105.04582000000001</v>
      </c>
      <c r="T330" s="34">
        <f t="shared" si="79"/>
        <v>11.417451960626689</v>
      </c>
      <c r="U330" s="36">
        <f t="shared" si="80"/>
        <v>4116.2024173305717</v>
      </c>
      <c r="V330" s="33">
        <f t="shared" si="83"/>
        <v>1582.25</v>
      </c>
      <c r="W330" s="37">
        <f t="shared" si="81"/>
        <v>5.8993119600437731E-2</v>
      </c>
      <c r="X330" s="37">
        <f t="shared" si="82"/>
        <v>0.1534698192480286</v>
      </c>
    </row>
    <row r="331" spans="5:24" x14ac:dyDescent="0.2">
      <c r="E331" s="28"/>
      <c r="F331" s="28">
        <f>+'CPT C9 &amp; Bearing Capacity'!I331</f>
        <v>6.57</v>
      </c>
      <c r="G331" s="29">
        <f>'CPT C9 &amp; Bearing Capacity'!H331</f>
        <v>2.0000000000000462E-2</v>
      </c>
      <c r="H331" s="29">
        <f t="shared" si="72"/>
        <v>6.1128</v>
      </c>
      <c r="I331" s="30">
        <f t="shared" si="73"/>
        <v>5.7300337457817774</v>
      </c>
      <c r="J331" s="31">
        <f t="shared" si="74"/>
        <v>0.97086747563030507</v>
      </c>
      <c r="K331" s="31">
        <f t="shared" si="75"/>
        <v>5.911338192150186E-2</v>
      </c>
      <c r="L331" s="31">
        <f t="shared" si="76"/>
        <v>2.9560996097653107E-2</v>
      </c>
      <c r="M331" s="32">
        <f t="shared" si="77"/>
        <v>5.5355525408677213E-2</v>
      </c>
      <c r="N331" s="33">
        <f t="shared" si="78"/>
        <v>12.065901912414272</v>
      </c>
      <c r="O331" s="59">
        <f>+'CPT C9 &amp; Bearing Capacity'!N331</f>
        <v>340.99999999999994</v>
      </c>
      <c r="P331" s="59">
        <f>+'CPT C9 &amp; Bearing Capacity'!O331</f>
        <v>376.4</v>
      </c>
      <c r="Q331" s="35">
        <f>+'CPT C9 &amp; Bearing Capacity'!K331</f>
        <v>124.83000000000001</v>
      </c>
      <c r="R331" s="34">
        <f>+'CPT C9 &amp; Bearing Capacity'!L331</f>
        <v>19.600380000000005</v>
      </c>
      <c r="S331" s="35">
        <f>+'CPT C9 &amp; Bearing Capacity'!M331</f>
        <v>105.22962000000001</v>
      </c>
      <c r="T331" s="34">
        <f t="shared" si="79"/>
        <v>10.439814195465868</v>
      </c>
      <c r="U331" s="36">
        <f t="shared" si="80"/>
        <v>3503.1261151699159</v>
      </c>
      <c r="V331" s="33">
        <f t="shared" si="83"/>
        <v>1257.8499999999999</v>
      </c>
      <c r="W331" s="37">
        <f t="shared" si="81"/>
        <v>6.8886483190910217E-2</v>
      </c>
      <c r="X331" s="37">
        <f t="shared" si="82"/>
        <v>0.19184961501633024</v>
      </c>
    </row>
    <row r="332" spans="5:24" x14ac:dyDescent="0.2">
      <c r="E332" s="28"/>
      <c r="F332" s="28">
        <f>+'CPT C9 &amp; Bearing Capacity'!I332</f>
        <v>6.59</v>
      </c>
      <c r="G332" s="29">
        <f>'CPT C9 &amp; Bearing Capacity'!H332</f>
        <v>1.9999999999999574E-2</v>
      </c>
      <c r="H332" s="29">
        <f t="shared" si="72"/>
        <v>6.1327999999999996</v>
      </c>
      <c r="I332" s="30">
        <f t="shared" si="73"/>
        <v>5.7487814023247088</v>
      </c>
      <c r="J332" s="31">
        <f t="shared" si="74"/>
        <v>0.97104901873523453</v>
      </c>
      <c r="K332" s="31">
        <f t="shared" si="75"/>
        <v>5.8739760273871795E-2</v>
      </c>
      <c r="L332" s="31">
        <f t="shared" si="76"/>
        <v>2.9374104136881143E-2</v>
      </c>
      <c r="M332" s="32">
        <f t="shared" si="77"/>
        <v>5.5012409462331581E-2</v>
      </c>
      <c r="N332" s="33">
        <f t="shared" si="78"/>
        <v>11.991112569839581</v>
      </c>
      <c r="O332" s="59">
        <f>+'CPT C9 &amp; Bearing Capacity'!N332</f>
        <v>331.5</v>
      </c>
      <c r="P332" s="59">
        <f>+'CPT C9 &amp; Bearing Capacity'!O332</f>
        <v>369.5</v>
      </c>
      <c r="Q332" s="35">
        <f>+'CPT C9 &amp; Bearing Capacity'!K332</f>
        <v>125.21</v>
      </c>
      <c r="R332" s="34">
        <f>+'CPT C9 &amp; Bearing Capacity'!L332</f>
        <v>19.796579999999999</v>
      </c>
      <c r="S332" s="35">
        <f>+'CPT C9 &amp; Bearing Capacity'!M332</f>
        <v>105.41342</v>
      </c>
      <c r="T332" s="34">
        <f t="shared" si="79"/>
        <v>10.288874521127319</v>
      </c>
      <c r="U332" s="36">
        <f t="shared" si="80"/>
        <v>3414.4202531259052</v>
      </c>
      <c r="V332" s="33">
        <f t="shared" si="83"/>
        <v>1221.45</v>
      </c>
      <c r="W332" s="37">
        <f t="shared" si="81"/>
        <v>7.0238059060605956E-2</v>
      </c>
      <c r="X332" s="37">
        <f t="shared" si="82"/>
        <v>0.19634225829693111</v>
      </c>
    </row>
    <row r="333" spans="5:24" x14ac:dyDescent="0.2">
      <c r="E333" s="28"/>
      <c r="F333" s="28">
        <f>+'CPT C9 &amp; Bearing Capacity'!I333</f>
        <v>6.6099999999999994</v>
      </c>
      <c r="G333" s="29">
        <f>'CPT C9 &amp; Bearing Capacity'!H333</f>
        <v>2.0000000000000462E-2</v>
      </c>
      <c r="H333" s="29">
        <f t="shared" si="72"/>
        <v>6.1527999999999992</v>
      </c>
      <c r="I333" s="30">
        <f t="shared" si="73"/>
        <v>5.7675290588676411</v>
      </c>
      <c r="J333" s="31">
        <f t="shared" si="74"/>
        <v>0.97122889476818919</v>
      </c>
      <c r="K333" s="31">
        <f t="shared" si="75"/>
        <v>5.8369634353996315E-2</v>
      </c>
      <c r="L333" s="31">
        <f t="shared" si="76"/>
        <v>2.9188961811078367E-2</v>
      </c>
      <c r="M333" s="32">
        <f t="shared" si="77"/>
        <v>5.4672420483669139E-2</v>
      </c>
      <c r="N333" s="33">
        <f t="shared" si="78"/>
        <v>11.917004815689353</v>
      </c>
      <c r="O333" s="59">
        <f>+'CPT C9 &amp; Bearing Capacity'!N333</f>
        <v>369.50000000000006</v>
      </c>
      <c r="P333" s="59">
        <f>+'CPT C9 &amp; Bearing Capacity'!O333</f>
        <v>409.1</v>
      </c>
      <c r="Q333" s="35">
        <f>+'CPT C9 &amp; Bearing Capacity'!K333</f>
        <v>125.58999999999999</v>
      </c>
      <c r="R333" s="34">
        <f>+'CPT C9 &amp; Bearing Capacity'!L333</f>
        <v>19.992779999999996</v>
      </c>
      <c r="S333" s="35">
        <f>+'CPT C9 &amp; Bearing Capacity'!M333</f>
        <v>105.59721999999999</v>
      </c>
      <c r="T333" s="34">
        <f t="shared" si="79"/>
        <v>10.857858571195395</v>
      </c>
      <c r="U333" s="36">
        <f t="shared" si="80"/>
        <v>3768.6039887046913</v>
      </c>
      <c r="V333" s="33">
        <f t="shared" si="83"/>
        <v>1417.5500000000002</v>
      </c>
      <c r="W333" s="37">
        <f t="shared" si="81"/>
        <v>6.3243603474429408E-2</v>
      </c>
      <c r="X333" s="37">
        <f t="shared" si="82"/>
        <v>0.16813523072469577</v>
      </c>
    </row>
    <row r="334" spans="5:24" x14ac:dyDescent="0.2">
      <c r="E334" s="28"/>
      <c r="F334" s="28">
        <f>+'CPT C9 &amp; Bearing Capacity'!I334</f>
        <v>6.63</v>
      </c>
      <c r="G334" s="29">
        <f>'CPT C9 &amp; Bearing Capacity'!H334</f>
        <v>1.9999999999999574E-2</v>
      </c>
      <c r="H334" s="29">
        <f t="shared" si="72"/>
        <v>6.1727999999999996</v>
      </c>
      <c r="I334" s="30">
        <f t="shared" si="73"/>
        <v>5.7862767154105734</v>
      </c>
      <c r="J334" s="31">
        <f t="shared" si="74"/>
        <v>0.9714071237748475</v>
      </c>
      <c r="K334" s="31">
        <f t="shared" si="75"/>
        <v>5.8002961132847079E-2</v>
      </c>
      <c r="L334" s="31">
        <f t="shared" si="76"/>
        <v>2.9005547561866539E-2</v>
      </c>
      <c r="M334" s="32">
        <f t="shared" si="77"/>
        <v>5.4335521257871007E-2</v>
      </c>
      <c r="N334" s="33">
        <f t="shared" si="78"/>
        <v>11.8435705382105</v>
      </c>
      <c r="O334" s="59">
        <f>+'CPT C9 &amp; Bearing Capacity'!N334</f>
        <v>360</v>
      </c>
      <c r="P334" s="59">
        <f>+'CPT C9 &amp; Bearing Capacity'!O334</f>
        <v>399.6</v>
      </c>
      <c r="Q334" s="35">
        <f>+'CPT C9 &amp; Bearing Capacity'!K334</f>
        <v>125.97</v>
      </c>
      <c r="R334" s="34">
        <f>+'CPT C9 &amp; Bearing Capacity'!L334</f>
        <v>20.188980000000001</v>
      </c>
      <c r="S334" s="35">
        <f>+'CPT C9 &amp; Bearing Capacity'!M334</f>
        <v>105.78102</v>
      </c>
      <c r="T334" s="34">
        <f t="shared" si="79"/>
        <v>10.712711101823654</v>
      </c>
      <c r="U334" s="36">
        <f t="shared" si="80"/>
        <v>3680.9266854067132</v>
      </c>
      <c r="V334" s="33">
        <f t="shared" si="83"/>
        <v>1368.15</v>
      </c>
      <c r="W334" s="37">
        <f t="shared" si="81"/>
        <v>6.4351026523646326E-2</v>
      </c>
      <c r="X334" s="37">
        <f t="shared" si="82"/>
        <v>0.17313263221445377</v>
      </c>
    </row>
    <row r="335" spans="5:24" x14ac:dyDescent="0.2">
      <c r="E335" s="28"/>
      <c r="F335" s="28">
        <f>+'CPT C9 &amp; Bearing Capacity'!I335</f>
        <v>6.65</v>
      </c>
      <c r="G335" s="29">
        <f>'CPT C9 &amp; Bearing Capacity'!H335</f>
        <v>2.0000000000000462E-2</v>
      </c>
      <c r="H335" s="29">
        <f t="shared" si="72"/>
        <v>6.1928000000000001</v>
      </c>
      <c r="I335" s="30">
        <f t="shared" si="73"/>
        <v>5.8050243719535057</v>
      </c>
      <c r="J335" s="31">
        <f t="shared" si="74"/>
        <v>0.97158372550514738</v>
      </c>
      <c r="K335" s="31">
        <f t="shared" si="75"/>
        <v>5.7639698234412909E-2</v>
      </c>
      <c r="L335" s="31">
        <f t="shared" si="76"/>
        <v>2.8823840158589357E-2</v>
      </c>
      <c r="M335" s="32">
        <f t="shared" si="77"/>
        <v>5.4001675111663698E-2</v>
      </c>
      <c r="N335" s="33">
        <f t="shared" si="78"/>
        <v>11.770801743691145</v>
      </c>
      <c r="O335" s="59">
        <f>+'CPT C9 &amp; Bearing Capacity'!N335</f>
        <v>312.5</v>
      </c>
      <c r="P335" s="59">
        <f>+'CPT C9 &amp; Bearing Capacity'!O335</f>
        <v>352.3</v>
      </c>
      <c r="Q335" s="35">
        <f>+'CPT C9 &amp; Bearing Capacity'!K335</f>
        <v>126.35000000000001</v>
      </c>
      <c r="R335" s="34">
        <f>+'CPT C9 &amp; Bearing Capacity'!L335</f>
        <v>20.385180000000005</v>
      </c>
      <c r="S335" s="35">
        <f>+'CPT C9 &amp; Bearing Capacity'!M335</f>
        <v>105.96482</v>
      </c>
      <c r="T335" s="34">
        <f t="shared" si="79"/>
        <v>9.9766483547197389</v>
      </c>
      <c r="U335" s="36">
        <f t="shared" si="80"/>
        <v>3236.1240350677344</v>
      </c>
      <c r="V335" s="33">
        <f t="shared" si="83"/>
        <v>1129.75</v>
      </c>
      <c r="W335" s="37">
        <f t="shared" si="81"/>
        <v>7.2746295359133517E-2</v>
      </c>
      <c r="X335" s="37">
        <f t="shared" si="82"/>
        <v>0.20837887574580954</v>
      </c>
    </row>
    <row r="336" spans="5:24" x14ac:dyDescent="0.2">
      <c r="E336" s="28"/>
      <c r="F336" s="28">
        <f>+'CPT C9 &amp; Bearing Capacity'!I336</f>
        <v>6.67</v>
      </c>
      <c r="G336" s="29">
        <f>'CPT C9 &amp; Bearing Capacity'!H336</f>
        <v>1.9999999999999574E-2</v>
      </c>
      <c r="H336" s="29">
        <f t="shared" si="72"/>
        <v>6.2127999999999997</v>
      </c>
      <c r="I336" s="30">
        <f t="shared" si="73"/>
        <v>5.823772028496438</v>
      </c>
      <c r="J336" s="31">
        <f t="shared" si="74"/>
        <v>0.97175871941842029</v>
      </c>
      <c r="K336" s="31">
        <f t="shared" si="75"/>
        <v>5.7279803923975837E-2</v>
      </c>
      <c r="L336" s="31">
        <f t="shared" si="76"/>
        <v>2.8643818692413427E-2</v>
      </c>
      <c r="M336" s="32">
        <f t="shared" si="77"/>
        <v>5.3670845904086759E-2</v>
      </c>
      <c r="N336" s="33">
        <f t="shared" si="78"/>
        <v>11.698690554448248</v>
      </c>
      <c r="O336" s="59">
        <f>+'CPT C9 &amp; Bearing Capacity'!N336</f>
        <v>293.5</v>
      </c>
      <c r="P336" s="59">
        <f>+'CPT C9 &amp; Bearing Capacity'!O336</f>
        <v>334.7</v>
      </c>
      <c r="Q336" s="35">
        <f>+'CPT C9 &amp; Bearing Capacity'!K336</f>
        <v>126.73</v>
      </c>
      <c r="R336" s="34">
        <f>+'CPT C9 &amp; Bearing Capacity'!L336</f>
        <v>20.581379999999999</v>
      </c>
      <c r="S336" s="35">
        <f>+'CPT C9 &amp; Bearing Capacity'!M336</f>
        <v>106.14862000000001</v>
      </c>
      <c r="T336" s="34">
        <f t="shared" si="79"/>
        <v>9.6644144275938419</v>
      </c>
      <c r="U336" s="36">
        <f t="shared" si="80"/>
        <v>3055.8004982844145</v>
      </c>
      <c r="V336" s="33">
        <f t="shared" si="83"/>
        <v>1039.8499999999999</v>
      </c>
      <c r="W336" s="37">
        <f t="shared" si="81"/>
        <v>7.6567109410551309E-2</v>
      </c>
      <c r="X336" s="37">
        <f t="shared" si="82"/>
        <v>0.2250072713265952</v>
      </c>
    </row>
    <row r="337" spans="5:24" x14ac:dyDescent="0.2">
      <c r="E337" s="28"/>
      <c r="F337" s="28">
        <f>+'CPT C9 &amp; Bearing Capacity'!I337</f>
        <v>6.6899999999999995</v>
      </c>
      <c r="G337" s="29">
        <f>'CPT C9 &amp; Bearing Capacity'!H337</f>
        <v>2.0000000000000462E-2</v>
      </c>
      <c r="H337" s="29">
        <f t="shared" si="72"/>
        <v>6.2327999999999992</v>
      </c>
      <c r="I337" s="30">
        <f t="shared" si="73"/>
        <v>5.8425196850393695</v>
      </c>
      <c r="J337" s="31">
        <f t="shared" si="74"/>
        <v>0.97193212468842471</v>
      </c>
      <c r="K337" s="31">
        <f t="shared" si="75"/>
        <v>5.6923237096629054E-2</v>
      </c>
      <c r="L337" s="31">
        <f t="shared" si="76"/>
        <v>2.8465462570551499E-2</v>
      </c>
      <c r="M337" s="32">
        <f t="shared" si="77"/>
        <v>5.3342998017439323E-2</v>
      </c>
      <c r="N337" s="33">
        <f t="shared" si="78"/>
        <v>11.627229206854208</v>
      </c>
      <c r="O337" s="59">
        <f>+'CPT C9 &amp; Bearing Capacity'!N337</f>
        <v>274.49999999999994</v>
      </c>
      <c r="P337" s="59">
        <f>+'CPT C9 &amp; Bearing Capacity'!O337</f>
        <v>317.5</v>
      </c>
      <c r="Q337" s="35">
        <f>+'CPT C9 &amp; Bearing Capacity'!K337</f>
        <v>127.10999999999999</v>
      </c>
      <c r="R337" s="34">
        <f>+'CPT C9 &amp; Bearing Capacity'!L337</f>
        <v>20.777579999999997</v>
      </c>
      <c r="S337" s="35">
        <f>+'CPT C9 &amp; Bearing Capacity'!M337</f>
        <v>106.33241999999998</v>
      </c>
      <c r="T337" s="34">
        <f t="shared" si="79"/>
        <v>9.3423219626092493</v>
      </c>
      <c r="U337" s="36">
        <f t="shared" si="80"/>
        <v>2873.9217162842647</v>
      </c>
      <c r="V337" s="33">
        <f t="shared" si="83"/>
        <v>951.95</v>
      </c>
      <c r="W337" s="37">
        <f t="shared" si="81"/>
        <v>8.0915420492994453E-2</v>
      </c>
      <c r="X337" s="37">
        <f t="shared" si="82"/>
        <v>0.24428235110782029</v>
      </c>
    </row>
    <row r="338" spans="5:24" x14ac:dyDescent="0.2">
      <c r="E338" s="28"/>
      <c r="F338" s="28">
        <f>+'CPT C9 &amp; Bearing Capacity'!I338</f>
        <v>6.71</v>
      </c>
      <c r="G338" s="29">
        <f>'CPT C9 &amp; Bearing Capacity'!H338</f>
        <v>1.9999999999999574E-2</v>
      </c>
      <c r="H338" s="29">
        <f t="shared" si="72"/>
        <v>6.2527999999999997</v>
      </c>
      <c r="I338" s="30">
        <f t="shared" si="73"/>
        <v>5.8612673415823018</v>
      </c>
      <c r="J338" s="31">
        <f t="shared" si="74"/>
        <v>0.9721039602082796</v>
      </c>
      <c r="K338" s="31">
        <f t="shared" si="75"/>
        <v>5.6569957266031118E-2</v>
      </c>
      <c r="L338" s="31">
        <f t="shared" si="76"/>
        <v>2.8288751510604952E-2</v>
      </c>
      <c r="M338" s="32">
        <f t="shared" si="77"/>
        <v>5.3018096348401468E-2</v>
      </c>
      <c r="N338" s="33">
        <f t="shared" si="78"/>
        <v>11.556410049401572</v>
      </c>
      <c r="O338" s="59">
        <f>+'CPT C9 &amp; Bearing Capacity'!N338</f>
        <v>265</v>
      </c>
      <c r="P338" s="59">
        <f>+'CPT C9 &amp; Bearing Capacity'!O338</f>
        <v>310</v>
      </c>
      <c r="Q338" s="35">
        <f>+'CPT C9 &amp; Bearing Capacity'!K338</f>
        <v>127.49</v>
      </c>
      <c r="R338" s="34">
        <f>+'CPT C9 &amp; Bearing Capacity'!L338</f>
        <v>20.973780000000001</v>
      </c>
      <c r="S338" s="35">
        <f>+'CPT C9 &amp; Bearing Capacity'!M338</f>
        <v>106.51621999999999</v>
      </c>
      <c r="T338" s="34">
        <f t="shared" si="79"/>
        <v>9.1752748112771112</v>
      </c>
      <c r="U338" s="36">
        <f t="shared" si="80"/>
        <v>2782.4752683198735</v>
      </c>
      <c r="V338" s="33">
        <f t="shared" si="83"/>
        <v>912.55</v>
      </c>
      <c r="W338" s="37">
        <f t="shared" si="81"/>
        <v>8.3065680266616496E-2</v>
      </c>
      <c r="X338" s="37">
        <f t="shared" si="82"/>
        <v>0.25327730095668899</v>
      </c>
    </row>
    <row r="339" spans="5:24" x14ac:dyDescent="0.2">
      <c r="E339" s="28"/>
      <c r="F339" s="28">
        <f>+'CPT C9 &amp; Bearing Capacity'!I339</f>
        <v>6.73</v>
      </c>
      <c r="G339" s="29">
        <f>'CPT C9 &amp; Bearing Capacity'!H339</f>
        <v>2.0000000000000462E-2</v>
      </c>
      <c r="H339" s="29">
        <f t="shared" si="72"/>
        <v>6.2728000000000002</v>
      </c>
      <c r="I339" s="30">
        <f t="shared" si="73"/>
        <v>5.880014998125235</v>
      </c>
      <c r="J339" s="31">
        <f t="shared" si="74"/>
        <v>0.97227424459530021</v>
      </c>
      <c r="K339" s="31">
        <f t="shared" si="75"/>
        <v>5.6219924553391101E-2</v>
      </c>
      <c r="L339" s="31">
        <f t="shared" si="76"/>
        <v>2.8113665535022894E-2</v>
      </c>
      <c r="M339" s="32">
        <f t="shared" si="77"/>
        <v>5.2696106299326834E-2</v>
      </c>
      <c r="N339" s="33">
        <f t="shared" si="78"/>
        <v>11.486225540805092</v>
      </c>
      <c r="O339" s="59">
        <f>+'CPT C9 &amp; Bearing Capacity'!N339</f>
        <v>265</v>
      </c>
      <c r="P339" s="59">
        <f>+'CPT C9 &amp; Bearing Capacity'!O339</f>
        <v>313.39999999999998</v>
      </c>
      <c r="Q339" s="35">
        <f>+'CPT C9 &amp; Bearing Capacity'!K339</f>
        <v>127.87</v>
      </c>
      <c r="R339" s="34">
        <f>+'CPT C9 &amp; Bearing Capacity'!L339</f>
        <v>21.169980000000006</v>
      </c>
      <c r="S339" s="35">
        <f>+'CPT C9 &amp; Bearing Capacity'!M339</f>
        <v>106.70001999999999</v>
      </c>
      <c r="T339" s="34">
        <f t="shared" si="79"/>
        <v>9.1713209554580182</v>
      </c>
      <c r="U339" s="36">
        <f t="shared" si="80"/>
        <v>2782.665264084726</v>
      </c>
      <c r="V339" s="33">
        <f t="shared" si="83"/>
        <v>927.64999999999986</v>
      </c>
      <c r="W339" s="37">
        <f t="shared" si="81"/>
        <v>8.2555567779248551E-2</v>
      </c>
      <c r="X339" s="37">
        <f t="shared" si="82"/>
        <v>0.24764136346262838</v>
      </c>
    </row>
    <row r="340" spans="5:24" x14ac:dyDescent="0.2">
      <c r="E340" s="28"/>
      <c r="F340" s="28">
        <f>+'CPT C9 &amp; Bearing Capacity'!I340</f>
        <v>6.75</v>
      </c>
      <c r="G340" s="29">
        <f>'CPT C9 &amp; Bearing Capacity'!H340</f>
        <v>1.9999999999999574E-2</v>
      </c>
      <c r="H340" s="29">
        <f t="shared" si="72"/>
        <v>6.2927999999999997</v>
      </c>
      <c r="I340" s="30">
        <f t="shared" si="73"/>
        <v>5.8987626546681664</v>
      </c>
      <c r="J340" s="31">
        <f t="shared" si="74"/>
        <v>0.97244299619573826</v>
      </c>
      <c r="K340" s="31">
        <f t="shared" si="75"/>
        <v>5.5873099676679173E-2</v>
      </c>
      <c r="L340" s="31">
        <f t="shared" si="76"/>
        <v>2.7940184965675137E-2</v>
      </c>
      <c r="M340" s="32">
        <f t="shared" si="77"/>
        <v>5.2376993769702687E-2</v>
      </c>
      <c r="N340" s="33">
        <f t="shared" si="78"/>
        <v>11.416668248140253</v>
      </c>
      <c r="O340" s="59">
        <f>+'CPT C9 &amp; Bearing Capacity'!N340</f>
        <v>274.49999999999994</v>
      </c>
      <c r="P340" s="59">
        <f>+'CPT C9 &amp; Bearing Capacity'!O340</f>
        <v>325.10000000000002</v>
      </c>
      <c r="Q340" s="35">
        <f>+'CPT C9 &amp; Bearing Capacity'!K340</f>
        <v>128.25</v>
      </c>
      <c r="R340" s="34">
        <f>+'CPT C9 &amp; Bearing Capacity'!L340</f>
        <v>21.36618</v>
      </c>
      <c r="S340" s="35">
        <f>+'CPT C9 &amp; Bearing Capacity'!M340</f>
        <v>106.88382</v>
      </c>
      <c r="T340" s="34">
        <f t="shared" si="79"/>
        <v>9.3302496205943388</v>
      </c>
      <c r="U340" s="36">
        <f t="shared" si="80"/>
        <v>2874.5209395800503</v>
      </c>
      <c r="V340" s="33">
        <f t="shared" si="83"/>
        <v>984.25000000000011</v>
      </c>
      <c r="W340" s="37">
        <f t="shared" si="81"/>
        <v>7.9433536843936947E-2</v>
      </c>
      <c r="X340" s="37">
        <f t="shared" si="82"/>
        <v>0.23198716277653053</v>
      </c>
    </row>
    <row r="341" spans="5:24" x14ac:dyDescent="0.2">
      <c r="E341" s="28"/>
      <c r="F341" s="28">
        <f>+'CPT C9 &amp; Bearing Capacity'!I341</f>
        <v>6.77</v>
      </c>
      <c r="G341" s="29">
        <f>'CPT C9 &amp; Bearing Capacity'!H341</f>
        <v>2.0000000000000462E-2</v>
      </c>
      <c r="H341" s="29">
        <f t="shared" si="72"/>
        <v>6.3127999999999993</v>
      </c>
      <c r="I341" s="30">
        <f t="shared" si="73"/>
        <v>5.9175103112110978</v>
      </c>
      <c r="J341" s="31">
        <f t="shared" si="74"/>
        <v>0.97261023308943018</v>
      </c>
      <c r="K341" s="31">
        <f t="shared" si="75"/>
        <v>5.5529443940057363E-2</v>
      </c>
      <c r="L341" s="31">
        <f t="shared" si="76"/>
        <v>2.7768290418536273E-2</v>
      </c>
      <c r="M341" s="32">
        <f t="shared" si="77"/>
        <v>5.2060725147773886E-2</v>
      </c>
      <c r="N341" s="33">
        <f t="shared" si="78"/>
        <v>11.347730845017542</v>
      </c>
      <c r="O341" s="59">
        <f>+'CPT C9 &amp; Bearing Capacity'!N341</f>
        <v>293.5</v>
      </c>
      <c r="P341" s="59">
        <f>+'CPT C9 &amp; Bearing Capacity'!O341</f>
        <v>344.70000000000005</v>
      </c>
      <c r="Q341" s="35">
        <f>+'CPT C9 &amp; Bearing Capacity'!K341</f>
        <v>128.63</v>
      </c>
      <c r="R341" s="34">
        <f>+'CPT C9 &amp; Bearing Capacity'!L341</f>
        <v>21.562379999999997</v>
      </c>
      <c r="S341" s="35">
        <f>+'CPT C9 &amp; Bearing Capacity'!M341</f>
        <v>107.06762000000001</v>
      </c>
      <c r="T341" s="34">
        <f t="shared" si="79"/>
        <v>9.6436090510997214</v>
      </c>
      <c r="U341" s="36">
        <f t="shared" si="80"/>
        <v>3056.8986328228657</v>
      </c>
      <c r="V341" s="33">
        <f t="shared" si="83"/>
        <v>1080.3500000000004</v>
      </c>
      <c r="W341" s="37">
        <f t="shared" si="81"/>
        <v>7.4243422553654279E-2</v>
      </c>
      <c r="X341" s="37">
        <f t="shared" si="82"/>
        <v>0.21007508390832233</v>
      </c>
    </row>
    <row r="342" spans="5:24" x14ac:dyDescent="0.2">
      <c r="E342" s="28"/>
      <c r="F342" s="28">
        <f>+'CPT C9 &amp; Bearing Capacity'!I342</f>
        <v>6.79</v>
      </c>
      <c r="G342" s="29">
        <f>'CPT C9 &amp; Bearing Capacity'!H342</f>
        <v>1.9999999999999574E-2</v>
      </c>
      <c r="H342" s="29">
        <f t="shared" si="72"/>
        <v>6.3327999999999998</v>
      </c>
      <c r="I342" s="30">
        <f t="shared" si="73"/>
        <v>5.936257967754031</v>
      </c>
      <c r="J342" s="31">
        <f t="shared" si="74"/>
        <v>0.97277597309435249</v>
      </c>
      <c r="K342" s="31">
        <f t="shared" si="75"/>
        <v>5.5188919223525798E-2</v>
      </c>
      <c r="L342" s="31">
        <f t="shared" si="76"/>
        <v>2.7597962798478509E-2</v>
      </c>
      <c r="M342" s="32">
        <f t="shared" si="77"/>
        <v>5.1747267302327336E-2</v>
      </c>
      <c r="N342" s="33">
        <f t="shared" si="78"/>
        <v>11.27940610979171</v>
      </c>
      <c r="O342" s="59">
        <f>+'CPT C9 &amp; Bearing Capacity'!N342</f>
        <v>312.5</v>
      </c>
      <c r="P342" s="59">
        <f>+'CPT C9 &amp; Bearing Capacity'!O342</f>
        <v>368.1</v>
      </c>
      <c r="Q342" s="35">
        <f>+'CPT C9 &amp; Bearing Capacity'!K342</f>
        <v>129.01</v>
      </c>
      <c r="R342" s="34">
        <f>+'CPT C9 &amp; Bearing Capacity'!L342</f>
        <v>21.758580000000002</v>
      </c>
      <c r="S342" s="35">
        <f>+'CPT C9 &amp; Bearing Capacity'!M342</f>
        <v>107.25142</v>
      </c>
      <c r="T342" s="34">
        <f t="shared" si="79"/>
        <v>9.9465925608415837</v>
      </c>
      <c r="U342" s="36">
        <f t="shared" si="80"/>
        <v>3237.8041656184437</v>
      </c>
      <c r="V342" s="33">
        <f t="shared" si="83"/>
        <v>1195.4500000000003</v>
      </c>
      <c r="W342" s="37">
        <f t="shared" si="81"/>
        <v>6.9673183014371851E-2</v>
      </c>
      <c r="X342" s="37">
        <f t="shared" si="82"/>
        <v>0.18870561060339563</v>
      </c>
    </row>
    <row r="343" spans="5:24" x14ac:dyDescent="0.2">
      <c r="E343" s="28"/>
      <c r="F343" s="28">
        <f>+'CPT C9 &amp; Bearing Capacity'!I343</f>
        <v>6.8100000000000005</v>
      </c>
      <c r="G343" s="29">
        <f>'CPT C9 &amp; Bearing Capacity'!H343</f>
        <v>2.0000000000000462E-2</v>
      </c>
      <c r="H343" s="29">
        <f t="shared" si="72"/>
        <v>6.3528000000000002</v>
      </c>
      <c r="I343" s="30">
        <f t="shared" si="73"/>
        <v>5.9550056242969633</v>
      </c>
      <c r="J343" s="31">
        <f t="shared" si="74"/>
        <v>0.97294023377109018</v>
      </c>
      <c r="K343" s="31">
        <f t="shared" si="75"/>
        <v>5.4851487972779167E-2</v>
      </c>
      <c r="L343" s="31">
        <f t="shared" si="76"/>
        <v>2.7429183294170722E-2</v>
      </c>
      <c r="M343" s="32">
        <f t="shared" si="77"/>
        <v>5.1436587574633701E-2</v>
      </c>
      <c r="N343" s="33">
        <f t="shared" si="78"/>
        <v>11.211686923805276</v>
      </c>
      <c r="O343" s="59">
        <f>+'CPT C9 &amp; Bearing Capacity'!N343</f>
        <v>682</v>
      </c>
      <c r="P343" s="59">
        <f>+'CPT C9 &amp; Bearing Capacity'!O343</f>
        <v>744.40000000000009</v>
      </c>
      <c r="Q343" s="35">
        <f>+'CPT C9 &amp; Bearing Capacity'!K343</f>
        <v>129.39000000000001</v>
      </c>
      <c r="R343" s="34">
        <f>+'CPT C9 &amp; Bearing Capacity'!L343</f>
        <v>21.954780000000007</v>
      </c>
      <c r="S343" s="35">
        <f>+'CPT C9 &amp; Bearing Capacity'!M343</f>
        <v>107.43522000000002</v>
      </c>
      <c r="T343" s="34">
        <f t="shared" si="79"/>
        <v>14.687761041573546</v>
      </c>
      <c r="U343" s="36">
        <f t="shared" si="80"/>
        <v>6510.6772498624832</v>
      </c>
      <c r="V343" s="33">
        <f t="shared" si="83"/>
        <v>3075.0500000000006</v>
      </c>
      <c r="W343" s="37">
        <f t="shared" si="81"/>
        <v>3.4440923712021954E-2</v>
      </c>
      <c r="X343" s="37">
        <f t="shared" si="82"/>
        <v>7.2920355271007195E-2</v>
      </c>
    </row>
    <row r="344" spans="5:24" x14ac:dyDescent="0.2">
      <c r="E344" s="28"/>
      <c r="F344" s="28">
        <f>+'CPT C9 &amp; Bearing Capacity'!I344</f>
        <v>6.83</v>
      </c>
      <c r="G344" s="29">
        <f>'CPT C9 &amp; Bearing Capacity'!H344</f>
        <v>1.9999999999999574E-2</v>
      </c>
      <c r="H344" s="29">
        <f t="shared" si="72"/>
        <v>6.3727999999999998</v>
      </c>
      <c r="I344" s="30">
        <f t="shared" si="73"/>
        <v>5.9737532808398948</v>
      </c>
      <c r="J344" s="31">
        <f t="shared" si="74"/>
        <v>0.97310303242721563</v>
      </c>
      <c r="K344" s="31">
        <f t="shared" si="75"/>
        <v>5.4517113189268593E-2</v>
      </c>
      <c r="L344" s="31">
        <f t="shared" si="76"/>
        <v>2.7261933373080968E-2</v>
      </c>
      <c r="M344" s="32">
        <f t="shared" si="77"/>
        <v>5.1128653770542369E-2</v>
      </c>
      <c r="N344" s="33">
        <f t="shared" si="78"/>
        <v>11.144566269665479</v>
      </c>
      <c r="O344" s="59">
        <f>+'CPT C9 &amp; Bearing Capacity'!N344</f>
        <v>966</v>
      </c>
      <c r="P344" s="59">
        <f>+'CPT C9 &amp; Bearing Capacity'!O344</f>
        <v>1031.8</v>
      </c>
      <c r="Q344" s="35">
        <f>+'CPT C9 &amp; Bearing Capacity'!K344</f>
        <v>129.77000000000001</v>
      </c>
      <c r="R344" s="34">
        <f>+'CPT C9 &amp; Bearing Capacity'!L344</f>
        <v>22.150980000000001</v>
      </c>
      <c r="S344" s="35">
        <f>+'CPT C9 &amp; Bearing Capacity'!M344</f>
        <v>107.61902000000001</v>
      </c>
      <c r="T344" s="34">
        <f t="shared" si="79"/>
        <v>17.472956080975905</v>
      </c>
      <c r="U344" s="36">
        <f t="shared" si="80"/>
        <v>8788.8075712750779</v>
      </c>
      <c r="V344" s="33">
        <f t="shared" si="83"/>
        <v>4510.1499999999996</v>
      </c>
      <c r="W344" s="37">
        <f t="shared" si="81"/>
        <v>2.536081528531723E-2</v>
      </c>
      <c r="X344" s="37">
        <f t="shared" si="82"/>
        <v>4.941993623123507E-2</v>
      </c>
    </row>
    <row r="345" spans="5:24" x14ac:dyDescent="0.2">
      <c r="E345" s="28"/>
      <c r="F345" s="28">
        <f>+'CPT C9 &amp; Bearing Capacity'!I345</f>
        <v>6.85</v>
      </c>
      <c r="G345" s="29">
        <f>'CPT C9 &amp; Bearing Capacity'!H345</f>
        <v>2.0000000000000462E-2</v>
      </c>
      <c r="H345" s="29">
        <f t="shared" si="72"/>
        <v>6.3927999999999994</v>
      </c>
      <c r="I345" s="30">
        <f t="shared" si="73"/>
        <v>5.9925009373828271</v>
      </c>
      <c r="J345" s="31">
        <f t="shared" si="74"/>
        <v>0.97326438612158472</v>
      </c>
      <c r="K345" s="31">
        <f t="shared" si="75"/>
        <v>5.4185758420464379E-2</v>
      </c>
      <c r="L345" s="31">
        <f t="shared" si="76"/>
        <v>2.7096194776580578E-2</v>
      </c>
      <c r="M345" s="32">
        <f t="shared" si="77"/>
        <v>5.0823434152727297E-2</v>
      </c>
      <c r="N345" s="33">
        <f t="shared" si="78"/>
        <v>11.078037229554083</v>
      </c>
      <c r="O345" s="59">
        <f>+'CPT C9 &amp; Bearing Capacity'!N345</f>
        <v>804.99999999999989</v>
      </c>
      <c r="P345" s="59">
        <f>+'CPT C9 &amp; Bearing Capacity'!O345</f>
        <v>860.8</v>
      </c>
      <c r="Q345" s="35">
        <f>+'CPT C9 &amp; Bearing Capacity'!K345</f>
        <v>130.15</v>
      </c>
      <c r="R345" s="34">
        <f>+'CPT C9 &amp; Bearing Capacity'!L345</f>
        <v>22.347179999999998</v>
      </c>
      <c r="S345" s="35">
        <f>+'CPT C9 &amp; Bearing Capacity'!M345</f>
        <v>107.80282000000001</v>
      </c>
      <c r="T345" s="34">
        <f t="shared" si="79"/>
        <v>15.943750519236794</v>
      </c>
      <c r="U345" s="36">
        <f t="shared" si="80"/>
        <v>7519.9984568819282</v>
      </c>
      <c r="V345" s="33">
        <f t="shared" si="83"/>
        <v>3653.25</v>
      </c>
      <c r="W345" s="37">
        <f t="shared" si="81"/>
        <v>2.946287101805525E-2</v>
      </c>
      <c r="X345" s="37">
        <f t="shared" si="82"/>
        <v>6.0647572597300144E-2</v>
      </c>
    </row>
    <row r="346" spans="5:24" x14ac:dyDescent="0.2">
      <c r="E346" s="28"/>
      <c r="F346" s="28">
        <f>+'CPT C9 &amp; Bearing Capacity'!I346</f>
        <v>6.87</v>
      </c>
      <c r="G346" s="29">
        <f>'CPT C9 &amp; Bearing Capacity'!H346</f>
        <v>1.9999999999999574E-2</v>
      </c>
      <c r="H346" s="29">
        <f t="shared" si="72"/>
        <v>6.4127999999999998</v>
      </c>
      <c r="I346" s="30">
        <f t="shared" si="73"/>
        <v>6.0112485939257594</v>
      </c>
      <c r="J346" s="31">
        <f t="shared" si="74"/>
        <v>0.97342431166854648</v>
      </c>
      <c r="K346" s="31">
        <f t="shared" si="75"/>
        <v>5.3857387750315115E-2</v>
      </c>
      <c r="L346" s="31">
        <f t="shared" si="76"/>
        <v>2.6931949515147137E-2</v>
      </c>
      <c r="M346" s="32">
        <f t="shared" si="77"/>
        <v>5.0520897433079914E-2</v>
      </c>
      <c r="N346" s="33">
        <f t="shared" si="78"/>
        <v>11.012092983569261</v>
      </c>
      <c r="O346" s="59">
        <f>+'CPT C9 &amp; Bearing Capacity'!N346</f>
        <v>606.5</v>
      </c>
      <c r="P346" s="59">
        <f>+'CPT C9 &amp; Bearing Capacity'!O346</f>
        <v>648.5</v>
      </c>
      <c r="Q346" s="35">
        <f>+'CPT C9 &amp; Bearing Capacity'!K346</f>
        <v>130.53</v>
      </c>
      <c r="R346" s="34">
        <f>+'CPT C9 &amp; Bearing Capacity'!L346</f>
        <v>22.543380000000003</v>
      </c>
      <c r="S346" s="35">
        <f>+'CPT C9 &amp; Bearing Capacity'!M346</f>
        <v>107.98662</v>
      </c>
      <c r="T346" s="34">
        <f t="shared" si="79"/>
        <v>13.833210828237888</v>
      </c>
      <c r="U346" s="36">
        <f t="shared" si="80"/>
        <v>5875.9991458868217</v>
      </c>
      <c r="V346" s="33">
        <f t="shared" si="83"/>
        <v>2589.8500000000004</v>
      </c>
      <c r="W346" s="37">
        <f t="shared" si="81"/>
        <v>3.7481601716288372E-2</v>
      </c>
      <c r="X346" s="37">
        <f t="shared" si="82"/>
        <v>8.5040392173824919E-2</v>
      </c>
    </row>
    <row r="347" spans="5:24" x14ac:dyDescent="0.2">
      <c r="E347" s="28"/>
      <c r="F347" s="28">
        <f>+'CPT C9 &amp; Bearing Capacity'!I347</f>
        <v>6.8900000000000006</v>
      </c>
      <c r="G347" s="29">
        <f>'CPT C9 &amp; Bearing Capacity'!H347</f>
        <v>2.0000000000000462E-2</v>
      </c>
      <c r="H347" s="29">
        <f t="shared" si="72"/>
        <v>6.4328000000000003</v>
      </c>
      <c r="I347" s="30">
        <f t="shared" si="73"/>
        <v>6.0299962504686917</v>
      </c>
      <c r="J347" s="31">
        <f t="shared" si="74"/>
        <v>0.97358282564207455</v>
      </c>
      <c r="K347" s="31">
        <f t="shared" si="75"/>
        <v>5.3531965789898397E-2</v>
      </c>
      <c r="L347" s="31">
        <f t="shared" si="76"/>
        <v>2.6769179863664248E-2</v>
      </c>
      <c r="M347" s="32">
        <f t="shared" si="77"/>
        <v>5.0221012765246237E-2</v>
      </c>
      <c r="N347" s="33">
        <f t="shared" si="78"/>
        <v>10.946726808098891</v>
      </c>
      <c r="O347" s="59">
        <f>+'CPT C9 &amp; Bearing Capacity'!N347</f>
        <v>483.5</v>
      </c>
      <c r="P347" s="59">
        <f>+'CPT C9 &amp; Bearing Capacity'!O347</f>
        <v>520.09999999999991</v>
      </c>
      <c r="Q347" s="35">
        <f>+'CPT C9 &amp; Bearing Capacity'!K347</f>
        <v>130.91000000000003</v>
      </c>
      <c r="R347" s="34">
        <f>+'CPT C9 &amp; Bearing Capacity'!L347</f>
        <v>22.739580000000007</v>
      </c>
      <c r="S347" s="35">
        <f>+'CPT C9 &amp; Bearing Capacity'!M347</f>
        <v>108.17042000000002</v>
      </c>
      <c r="T347" s="34">
        <f t="shared" si="79"/>
        <v>12.345855528686533</v>
      </c>
      <c r="U347" s="36">
        <f t="shared" si="80"/>
        <v>4806.2079995582399</v>
      </c>
      <c r="V347" s="33">
        <f t="shared" si="83"/>
        <v>1945.9499999999994</v>
      </c>
      <c r="W347" s="37">
        <f t="shared" si="81"/>
        <v>4.5552447206218732E-2</v>
      </c>
      <c r="X347" s="37">
        <f t="shared" si="82"/>
        <v>0.11250779113645415</v>
      </c>
    </row>
    <row r="348" spans="5:24" x14ac:dyDescent="0.2">
      <c r="E348" s="28"/>
      <c r="F348" s="28">
        <f>+'CPT C9 &amp; Bearing Capacity'!I348</f>
        <v>6.91</v>
      </c>
      <c r="G348" s="29">
        <f>'CPT C9 &amp; Bearing Capacity'!H348</f>
        <v>1.9999999999999574E-2</v>
      </c>
      <c r="H348" s="29">
        <f t="shared" si="72"/>
        <v>6.4527999999999999</v>
      </c>
      <c r="I348" s="30">
        <f t="shared" si="73"/>
        <v>6.048743907011624</v>
      </c>
      <c r="J348" s="31">
        <f t="shared" si="74"/>
        <v>0.97373994437981581</v>
      </c>
      <c r="K348" s="31">
        <f t="shared" si="75"/>
        <v>5.3209457668259123E-2</v>
      </c>
      <c r="L348" s="31">
        <f t="shared" si="76"/>
        <v>2.6607868356815858E-2</v>
      </c>
      <c r="M348" s="32">
        <f t="shared" si="77"/>
        <v>4.9923749737305186E-2</v>
      </c>
      <c r="N348" s="33">
        <f t="shared" si="78"/>
        <v>10.88193207422465</v>
      </c>
      <c r="O348" s="59">
        <f>+'CPT C9 &amp; Bearing Capacity'!N348</f>
        <v>616</v>
      </c>
      <c r="P348" s="59">
        <f>+'CPT C9 &amp; Bearing Capacity'!O348</f>
        <v>659.4</v>
      </c>
      <c r="Q348" s="35">
        <f>+'CPT C9 &amp; Bearing Capacity'!K348</f>
        <v>131.29</v>
      </c>
      <c r="R348" s="34">
        <f>+'CPT C9 &amp; Bearing Capacity'!L348</f>
        <v>22.935780000000001</v>
      </c>
      <c r="S348" s="35">
        <f>+'CPT C9 &amp; Bearing Capacity'!M348</f>
        <v>108.35422</v>
      </c>
      <c r="T348" s="34">
        <f t="shared" si="79"/>
        <v>13.929289955749791</v>
      </c>
      <c r="U348" s="36">
        <f t="shared" si="80"/>
        <v>5958.1445789577874</v>
      </c>
      <c r="V348" s="33">
        <f t="shared" si="83"/>
        <v>2640.55</v>
      </c>
      <c r="W348" s="37">
        <f t="shared" si="81"/>
        <v>3.6527922174483085E-2</v>
      </c>
      <c r="X348" s="37">
        <f t="shared" si="82"/>
        <v>8.2421708160984777E-2</v>
      </c>
    </row>
    <row r="349" spans="5:24" x14ac:dyDescent="0.2">
      <c r="E349" s="28"/>
      <c r="F349" s="28">
        <f>+'CPT C9 &amp; Bearing Capacity'!I349</f>
        <v>6.93</v>
      </c>
      <c r="G349" s="29">
        <f>'CPT C9 &amp; Bearing Capacity'!H349</f>
        <v>2.0000000000000462E-2</v>
      </c>
      <c r="H349" s="29">
        <f t="shared" si="72"/>
        <v>6.4727999999999994</v>
      </c>
      <c r="I349" s="30">
        <f t="shared" si="73"/>
        <v>6.0674915635545554</v>
      </c>
      <c r="J349" s="31">
        <f t="shared" si="74"/>
        <v>0.97389568398706328</v>
      </c>
      <c r="K349" s="31">
        <f t="shared" si="75"/>
        <v>5.2889829023430958E-2</v>
      </c>
      <c r="L349" s="31">
        <f t="shared" si="76"/>
        <v>2.6447997784572949E-2</v>
      </c>
      <c r="M349" s="32">
        <f t="shared" si="77"/>
        <v>4.9629078364584925E-2</v>
      </c>
      <c r="N349" s="33">
        <f t="shared" si="78"/>
        <v>10.81770224615618</v>
      </c>
      <c r="O349" s="59">
        <f>+'CPT C9 &amp; Bearing Capacity'!N349</f>
        <v>786.5</v>
      </c>
      <c r="P349" s="59">
        <f>+'CPT C9 &amp; Bearing Capacity'!O349</f>
        <v>834.3</v>
      </c>
      <c r="Q349" s="35">
        <f>+'CPT C9 &amp; Bearing Capacity'!K349</f>
        <v>131.66999999999999</v>
      </c>
      <c r="R349" s="34">
        <f>+'CPT C9 &amp; Bearing Capacity'!L349</f>
        <v>23.131979999999999</v>
      </c>
      <c r="S349" s="35">
        <f>+'CPT C9 &amp; Bearing Capacity'!M349</f>
        <v>108.53801999999999</v>
      </c>
      <c r="T349" s="34">
        <f t="shared" si="79"/>
        <v>15.732725675379925</v>
      </c>
      <c r="U349" s="36">
        <f t="shared" si="80"/>
        <v>7374.0025659721096</v>
      </c>
      <c r="V349" s="33">
        <f t="shared" si="83"/>
        <v>3513.15</v>
      </c>
      <c r="W349" s="37">
        <f t="shared" si="81"/>
        <v>2.9340109796206292E-2</v>
      </c>
      <c r="X349" s="37">
        <f t="shared" si="82"/>
        <v>6.1584061290616283E-2</v>
      </c>
    </row>
    <row r="350" spans="5:24" x14ac:dyDescent="0.2">
      <c r="E350" s="28"/>
      <c r="F350" s="28">
        <f>+'CPT C9 &amp; Bearing Capacity'!I350</f>
        <v>6.95</v>
      </c>
      <c r="G350" s="29">
        <f>'CPT C9 &amp; Bearing Capacity'!H350</f>
        <v>1.9999999999999574E-2</v>
      </c>
      <c r="H350" s="29">
        <f t="shared" si="72"/>
        <v>6.4927999999999999</v>
      </c>
      <c r="I350" s="30">
        <f t="shared" si="73"/>
        <v>6.0862392200974877</v>
      </c>
      <c r="J350" s="31">
        <f t="shared" si="74"/>
        <v>0.97405006034065045</v>
      </c>
      <c r="K350" s="31">
        <f t="shared" si="75"/>
        <v>5.2573045993636894E-2</v>
      </c>
      <c r="L350" s="31">
        <f t="shared" si="76"/>
        <v>2.6289551187770644E-2</v>
      </c>
      <c r="M350" s="32">
        <f t="shared" si="77"/>
        <v>4.9336969082614639E-2</v>
      </c>
      <c r="N350" s="33">
        <f t="shared" si="78"/>
        <v>10.754030879694781</v>
      </c>
      <c r="O350" s="59">
        <f>+'CPT C9 &amp; Bearing Capacity'!N350</f>
        <v>739</v>
      </c>
      <c r="P350" s="59">
        <f>+'CPT C9 &amp; Bearing Capacity'!O350</f>
        <v>775.6</v>
      </c>
      <c r="Q350" s="35">
        <f>+'CPT C9 &amp; Bearing Capacity'!K350</f>
        <v>132.05000000000001</v>
      </c>
      <c r="R350" s="34">
        <f>+'CPT C9 &amp; Bearing Capacity'!L350</f>
        <v>23.328180000000003</v>
      </c>
      <c r="S350" s="35">
        <f>+'CPT C9 &amp; Bearing Capacity'!M350</f>
        <v>108.72182000000001</v>
      </c>
      <c r="T350" s="34">
        <f t="shared" si="79"/>
        <v>15.243795749475957</v>
      </c>
      <c r="U350" s="36">
        <f t="shared" si="80"/>
        <v>6987.4058681640136</v>
      </c>
      <c r="V350" s="33">
        <f t="shared" si="83"/>
        <v>3217.75</v>
      </c>
      <c r="W350" s="37">
        <f t="shared" si="81"/>
        <v>3.0781182838375016E-2</v>
      </c>
      <c r="X350" s="37">
        <f t="shared" si="82"/>
        <v>6.6841929172213821E-2</v>
      </c>
    </row>
    <row r="351" spans="5:24" x14ac:dyDescent="0.2">
      <c r="E351" s="28"/>
      <c r="F351" s="28">
        <f>+'CPT C9 &amp; Bearing Capacity'!I351</f>
        <v>6.9700000000000006</v>
      </c>
      <c r="G351" s="29">
        <f>'CPT C9 &amp; Bearing Capacity'!H351</f>
        <v>2.0000000000000462E-2</v>
      </c>
      <c r="H351" s="29">
        <f t="shared" si="72"/>
        <v>6.5128000000000004</v>
      </c>
      <c r="I351" s="30">
        <f t="shared" si="73"/>
        <v>6.1049868766404201</v>
      </c>
      <c r="J351" s="31">
        <f t="shared" si="74"/>
        <v>0.97420308909277309</v>
      </c>
      <c r="K351" s="31">
        <f t="shared" si="75"/>
        <v>5.2259075208664955E-2</v>
      </c>
      <c r="L351" s="31">
        <f t="shared" si="76"/>
        <v>2.61325118537735E-2</v>
      </c>
      <c r="M351" s="32">
        <f t="shared" si="77"/>
        <v>4.9047392740208674E-2</v>
      </c>
      <c r="N351" s="33">
        <f t="shared" si="78"/>
        <v>10.690911620725949</v>
      </c>
      <c r="O351" s="59">
        <f>+'CPT C9 &amp; Bearing Capacity'!N351</f>
        <v>606.00000000000011</v>
      </c>
      <c r="P351" s="59">
        <f>+'CPT C9 &amp; Bearing Capacity'!O351</f>
        <v>638.20000000000005</v>
      </c>
      <c r="Q351" s="35">
        <f>+'CPT C9 &amp; Bearing Capacity'!K351</f>
        <v>132.43</v>
      </c>
      <c r="R351" s="34">
        <f>+'CPT C9 &amp; Bearing Capacity'!L351</f>
        <v>23.524380000000008</v>
      </c>
      <c r="S351" s="35">
        <f>+'CPT C9 &amp; Bearing Capacity'!M351</f>
        <v>108.90562</v>
      </c>
      <c r="T351" s="34">
        <f t="shared" si="79"/>
        <v>13.798243967375843</v>
      </c>
      <c r="U351" s="36">
        <f t="shared" si="80"/>
        <v>5874.7013631552309</v>
      </c>
      <c r="V351" s="33">
        <f t="shared" si="83"/>
        <v>2528.8500000000004</v>
      </c>
      <c r="W351" s="37">
        <f t="shared" si="81"/>
        <v>3.6396442848234373E-2</v>
      </c>
      <c r="X351" s="37">
        <f t="shared" si="82"/>
        <v>8.4551567872560199E-2</v>
      </c>
    </row>
    <row r="352" spans="5:24" x14ac:dyDescent="0.2">
      <c r="E352" s="28"/>
      <c r="F352" s="28">
        <f>+'CPT C9 &amp; Bearing Capacity'!I352</f>
        <v>6.99</v>
      </c>
      <c r="G352" s="29">
        <f>'CPT C9 &amp; Bearing Capacity'!H352</f>
        <v>1.9999999999999574E-2</v>
      </c>
      <c r="H352" s="29">
        <f t="shared" si="72"/>
        <v>6.5327999999999999</v>
      </c>
      <c r="I352" s="30">
        <f t="shared" si="73"/>
        <v>6.1237345331833524</v>
      </c>
      <c r="J352" s="31">
        <f t="shared" si="74"/>
        <v>0.97435478567473588</v>
      </c>
      <c r="K352" s="31">
        <f t="shared" si="75"/>
        <v>5.1947883781414926E-2</v>
      </c>
      <c r="L352" s="31">
        <f t="shared" si="76"/>
        <v>2.5976863312227119E-2</v>
      </c>
      <c r="M352" s="32">
        <f t="shared" si="77"/>
        <v>4.8760320592680283E-2</v>
      </c>
      <c r="N352" s="33">
        <f t="shared" si="78"/>
        <v>10.628338203740176</v>
      </c>
      <c r="O352" s="59">
        <f>+'CPT C9 &amp; Bearing Capacity'!N352</f>
        <v>1051</v>
      </c>
      <c r="P352" s="59">
        <f>+'CPT C9 &amp; Bearing Capacity'!O352</f>
        <v>1088</v>
      </c>
      <c r="Q352" s="35">
        <f>+'CPT C9 &amp; Bearing Capacity'!K352</f>
        <v>132.81</v>
      </c>
      <c r="R352" s="34">
        <f>+'CPT C9 &amp; Bearing Capacity'!L352</f>
        <v>23.720580000000002</v>
      </c>
      <c r="S352" s="35">
        <f>+'CPT C9 &amp; Bearing Capacity'!M352</f>
        <v>109.08942</v>
      </c>
      <c r="T352" s="34">
        <f t="shared" si="79"/>
        <v>18.163761057221233</v>
      </c>
      <c r="U352" s="36">
        <f t="shared" si="80"/>
        <v>9448.7532580344396</v>
      </c>
      <c r="V352" s="33">
        <f t="shared" si="83"/>
        <v>4775.9500000000007</v>
      </c>
      <c r="W352" s="37">
        <f t="shared" si="81"/>
        <v>2.249680548002984E-2</v>
      </c>
      <c r="X352" s="37">
        <f t="shared" si="82"/>
        <v>4.4507744862236617E-2</v>
      </c>
    </row>
    <row r="353" spans="5:24" x14ac:dyDescent="0.2">
      <c r="E353" s="28"/>
      <c r="F353" s="28">
        <f>+'CPT C9 &amp; Bearing Capacity'!I353</f>
        <v>7.01</v>
      </c>
      <c r="G353" s="29">
        <f>'CPT C9 &amp; Bearing Capacity'!H353</f>
        <v>1.9999999999999574E-2</v>
      </c>
      <c r="H353" s="29">
        <f t="shared" si="72"/>
        <v>6.5527999999999995</v>
      </c>
      <c r="I353" s="30">
        <f t="shared" si="73"/>
        <v>6.1424821897262838</v>
      </c>
      <c r="J353" s="31">
        <f t="shared" si="74"/>
        <v>0.97450516530062858</v>
      </c>
      <c r="K353" s="31">
        <f t="shared" si="75"/>
        <v>5.1639439299612504E-2</v>
      </c>
      <c r="L353" s="31">
        <f t="shared" si="76"/>
        <v>2.5822589330894145E-2</v>
      </c>
      <c r="M353" s="32">
        <f t="shared" si="77"/>
        <v>4.8475724295182508E-2</v>
      </c>
      <c r="N353" s="33">
        <f t="shared" si="78"/>
        <v>10.566304450381454</v>
      </c>
      <c r="O353" s="59">
        <f>+'CPT C9 &amp; Bearing Capacity'!N353</f>
        <v>1382.4999999999998</v>
      </c>
      <c r="P353" s="59">
        <f>+'CPT C9 &amp; Bearing Capacity'!O353</f>
        <v>1423.5</v>
      </c>
      <c r="Q353" s="35">
        <f>+'CPT C9 &amp; Bearing Capacity'!K353</f>
        <v>133.19</v>
      </c>
      <c r="R353" s="34">
        <f>+'CPT C9 &amp; Bearing Capacity'!L353</f>
        <v>23.916779999999999</v>
      </c>
      <c r="S353" s="35">
        <f>+'CPT C9 &amp; Bearing Capacity'!M353</f>
        <v>109.27321999999999</v>
      </c>
      <c r="T353" s="34">
        <f t="shared" si="79"/>
        <v>20.823523392694028</v>
      </c>
      <c r="U353" s="36">
        <f t="shared" si="80"/>
        <v>11871.038528571111</v>
      </c>
      <c r="V353" s="33">
        <f t="shared" si="83"/>
        <v>6451.5499999999993</v>
      </c>
      <c r="W353" s="37">
        <f t="shared" si="81"/>
        <v>1.7801819823851702E-2</v>
      </c>
      <c r="X353" s="37">
        <f t="shared" si="82"/>
        <v>3.2755863165847679E-2</v>
      </c>
    </row>
    <row r="354" spans="5:24" x14ac:dyDescent="0.2">
      <c r="E354" s="28"/>
      <c r="F354" s="28">
        <f>+'CPT C9 &amp; Bearing Capacity'!I354</f>
        <v>7.0299999999999994</v>
      </c>
      <c r="G354" s="29">
        <f>'CPT C9 &amp; Bearing Capacity'!H354</f>
        <v>2.0000000000000462E-2</v>
      </c>
      <c r="H354" s="29">
        <f t="shared" si="72"/>
        <v>6.5727999999999991</v>
      </c>
      <c r="I354" s="30">
        <f t="shared" si="73"/>
        <v>6.1612298462692161</v>
      </c>
      <c r="J354" s="31">
        <f t="shared" si="74"/>
        <v>0.97465424297093206</v>
      </c>
      <c r="K354" s="31">
        <f t="shared" si="75"/>
        <v>5.1333709817686965E-2</v>
      </c>
      <c r="L354" s="31">
        <f t="shared" si="76"/>
        <v>2.5669673911572693E-2</v>
      </c>
      <c r="M354" s="32">
        <f t="shared" si="77"/>
        <v>4.8193575896173173E-2</v>
      </c>
      <c r="N354" s="33">
        <f t="shared" si="78"/>
        <v>10.504804268022824</v>
      </c>
      <c r="O354" s="59">
        <f>+'CPT C9 &amp; Bearing Capacity'!N354</f>
        <v>1098.5</v>
      </c>
      <c r="P354" s="59">
        <f>+'CPT C9 &amp; Bearing Capacity'!O354</f>
        <v>1134.9000000000001</v>
      </c>
      <c r="Q354" s="35">
        <f>+'CPT C9 &amp; Bearing Capacity'!K354</f>
        <v>133.57</v>
      </c>
      <c r="R354" s="34">
        <f>+'CPT C9 &amp; Bearing Capacity'!L354</f>
        <v>24.112979999999993</v>
      </c>
      <c r="S354" s="35">
        <f>+'CPT C9 &amp; Bearing Capacity'!M354</f>
        <v>109.45702</v>
      </c>
      <c r="T354" s="34">
        <f t="shared" si="79"/>
        <v>18.554070647672443</v>
      </c>
      <c r="U354" s="36">
        <f t="shared" si="80"/>
        <v>9809.4471433155868</v>
      </c>
      <c r="V354" s="33">
        <f t="shared" si="83"/>
        <v>5006.6500000000005</v>
      </c>
      <c r="W354" s="37">
        <f t="shared" si="81"/>
        <v>2.1417729489844519E-2</v>
      </c>
      <c r="X354" s="37">
        <f t="shared" si="82"/>
        <v>4.1963405742454794E-2</v>
      </c>
    </row>
    <row r="355" spans="5:24" x14ac:dyDescent="0.2">
      <c r="E355" s="28"/>
      <c r="F355" s="28">
        <f>+'CPT C9 &amp; Bearing Capacity'!I355</f>
        <v>7.05</v>
      </c>
      <c r="G355" s="29">
        <f>'CPT C9 &amp; Bearing Capacity'!H355</f>
        <v>1.9999999999999574E-2</v>
      </c>
      <c r="H355" s="29">
        <f t="shared" si="72"/>
        <v>6.5927999999999995</v>
      </c>
      <c r="I355" s="30">
        <f t="shared" si="73"/>
        <v>6.1799775028121484</v>
      </c>
      <c r="J355" s="31">
        <f t="shared" si="74"/>
        <v>0.9748020334760551</v>
      </c>
      <c r="K355" s="31">
        <f t="shared" si="75"/>
        <v>5.1030663848808874E-2</v>
      </c>
      <c r="L355" s="31">
        <f t="shared" si="76"/>
        <v>2.5518101286095409E-2</v>
      </c>
      <c r="M355" s="32">
        <f t="shared" si="77"/>
        <v>4.7913847831001839E-2</v>
      </c>
      <c r="N355" s="33">
        <f t="shared" si="78"/>
        <v>10.443831648368533</v>
      </c>
      <c r="O355" s="59">
        <f>+'CPT C9 &amp; Bearing Capacity'!N355</f>
        <v>909.5</v>
      </c>
      <c r="P355" s="59">
        <f>+'CPT C9 &amp; Bearing Capacity'!O355</f>
        <v>938.9</v>
      </c>
      <c r="Q355" s="35">
        <f>+'CPT C9 &amp; Bearing Capacity'!K355</f>
        <v>133.94999999999999</v>
      </c>
      <c r="R355" s="34">
        <f>+'CPT C9 &amp; Bearing Capacity'!L355</f>
        <v>24.309179999999998</v>
      </c>
      <c r="S355" s="35">
        <f>+'CPT C9 &amp; Bearing Capacity'!M355</f>
        <v>109.64081999999999</v>
      </c>
      <c r="T355" s="34">
        <f t="shared" si="79"/>
        <v>16.875566601147785</v>
      </c>
      <c r="U355" s="36">
        <f t="shared" si="80"/>
        <v>8360.5712796839871</v>
      </c>
      <c r="V355" s="33">
        <f t="shared" si="83"/>
        <v>4024.75</v>
      </c>
      <c r="W355" s="37">
        <f t="shared" si="81"/>
        <v>2.4983535930724263E-2</v>
      </c>
      <c r="X355" s="37">
        <f t="shared" si="82"/>
        <v>5.1898039124757121E-2</v>
      </c>
    </row>
    <row r="356" spans="5:24" x14ac:dyDescent="0.2">
      <c r="E356" s="28"/>
      <c r="F356" s="28">
        <f>+'CPT C9 &amp; Bearing Capacity'!I356</f>
        <v>7.07</v>
      </c>
      <c r="G356" s="29">
        <f>'CPT C9 &amp; Bearing Capacity'!H356</f>
        <v>2.0000000000000462E-2</v>
      </c>
      <c r="H356" s="29">
        <f t="shared" si="72"/>
        <v>6.6128</v>
      </c>
      <c r="I356" s="30">
        <f t="shared" si="73"/>
        <v>6.1987251593550807</v>
      </c>
      <c r="J356" s="31">
        <f t="shared" si="74"/>
        <v>0.97494855139980496</v>
      </c>
      <c r="K356" s="31">
        <f t="shared" si="75"/>
        <v>5.0730270357084085E-2</v>
      </c>
      <c r="L356" s="31">
        <f t="shared" si="76"/>
        <v>2.5367855912407332E-2</v>
      </c>
      <c r="M356" s="32">
        <f t="shared" si="77"/>
        <v>4.7636512915615783E-2</v>
      </c>
      <c r="N356" s="33">
        <f t="shared" si="78"/>
        <v>10.383380666082104</v>
      </c>
      <c r="O356" s="59">
        <f>+'CPT C9 &amp; Bearing Capacity'!N356</f>
        <v>1411.5</v>
      </c>
      <c r="P356" s="59">
        <f>+'CPT C9 &amp; Bearing Capacity'!O356</f>
        <v>1440.3</v>
      </c>
      <c r="Q356" s="35">
        <f>+'CPT C9 &amp; Bearing Capacity'!K356</f>
        <v>134.33000000000001</v>
      </c>
      <c r="R356" s="34">
        <f>+'CPT C9 &amp; Bearing Capacity'!L356</f>
        <v>24.505380000000002</v>
      </c>
      <c r="S356" s="35">
        <f>+'CPT C9 &amp; Bearing Capacity'!M356</f>
        <v>109.82462000000001</v>
      </c>
      <c r="T356" s="34">
        <f t="shared" si="79"/>
        <v>21.014332240609075</v>
      </c>
      <c r="U356" s="36">
        <f t="shared" si="80"/>
        <v>12080.179587384917</v>
      </c>
      <c r="V356" s="33">
        <f t="shared" si="83"/>
        <v>6529.85</v>
      </c>
      <c r="W356" s="37">
        <f t="shared" si="81"/>
        <v>1.7190772026146852E-2</v>
      </c>
      <c r="X356" s="37">
        <f t="shared" si="82"/>
        <v>3.1802815274722521E-2</v>
      </c>
    </row>
    <row r="357" spans="5:24" x14ac:dyDescent="0.2">
      <c r="E357" s="28"/>
      <c r="F357" s="28">
        <f>+'CPT C9 &amp; Bearing Capacity'!I357</f>
        <v>7.09</v>
      </c>
      <c r="G357" s="29">
        <f>'CPT C9 &amp; Bearing Capacity'!H357</f>
        <v>1.9999999999999574E-2</v>
      </c>
      <c r="H357" s="29">
        <f t="shared" si="72"/>
        <v>6.6327999999999996</v>
      </c>
      <c r="I357" s="30">
        <f t="shared" si="73"/>
        <v>6.2174728158980122</v>
      </c>
      <c r="J357" s="31">
        <f t="shared" si="74"/>
        <v>0.97509381112279225</v>
      </c>
      <c r="K357" s="31">
        <f t="shared" si="75"/>
        <v>5.0432498749900807E-2</v>
      </c>
      <c r="L357" s="31">
        <f t="shared" si="76"/>
        <v>2.5218922470720915E-2</v>
      </c>
      <c r="M357" s="32">
        <f t="shared" si="77"/>
        <v>4.7361544340382949E-2</v>
      </c>
      <c r="N357" s="33">
        <f t="shared" si="78"/>
        <v>10.323445477439932</v>
      </c>
      <c r="O357" s="59">
        <f>+'CPT C9 &amp; Bearing Capacity'!N357</f>
        <v>2140.5</v>
      </c>
      <c r="P357" s="59">
        <f>+'CPT C9 &amp; Bearing Capacity'!O357</f>
        <v>2174.1</v>
      </c>
      <c r="Q357" s="35">
        <f>+'CPT C9 &amp; Bearing Capacity'!K357</f>
        <v>134.71</v>
      </c>
      <c r="R357" s="34">
        <f>+'CPT C9 &amp; Bearing Capacity'!L357</f>
        <v>24.70158</v>
      </c>
      <c r="S357" s="35">
        <f>+'CPT C9 &amp; Bearing Capacity'!M357</f>
        <v>110.00842</v>
      </c>
      <c r="T357" s="34">
        <f t="shared" si="79"/>
        <v>25.867306832669239</v>
      </c>
      <c r="U357" s="36">
        <f t="shared" si="80"/>
        <v>16846.528884380965</v>
      </c>
      <c r="V357" s="33">
        <f t="shared" si="83"/>
        <v>10196.949999999999</v>
      </c>
      <c r="W357" s="37">
        <f t="shared" si="81"/>
        <v>1.2255872468792024E-2</v>
      </c>
      <c r="X357" s="37">
        <f t="shared" si="82"/>
        <v>2.0248104536042078E-2</v>
      </c>
    </row>
    <row r="358" spans="5:24" x14ac:dyDescent="0.2">
      <c r="E358" s="28"/>
      <c r="F358" s="28">
        <f>+'CPT C9 &amp; Bearing Capacity'!I358</f>
        <v>7.1099999999999994</v>
      </c>
      <c r="G358" s="29">
        <f>'CPT C9 &amp; Bearing Capacity'!H358</f>
        <v>2.0000000000000462E-2</v>
      </c>
      <c r="H358" s="29">
        <f t="shared" si="72"/>
        <v>6.6527999999999992</v>
      </c>
      <c r="I358" s="30">
        <f t="shared" si="73"/>
        <v>6.2362204724409445</v>
      </c>
      <c r="J358" s="31">
        <f t="shared" si="74"/>
        <v>0.97523782682576954</v>
      </c>
      <c r="K358" s="31">
        <f t="shared" si="75"/>
        <v>5.0137318870426016E-2</v>
      </c>
      <c r="L358" s="31">
        <f t="shared" si="76"/>
        <v>2.507128585974628E-2</v>
      </c>
      <c r="M358" s="32">
        <f t="shared" si="77"/>
        <v>4.7088915664028855E-2</v>
      </c>
      <c r="N358" s="33">
        <f t="shared" si="78"/>
        <v>10.264020319009692</v>
      </c>
      <c r="O358" s="59">
        <f>+'CPT C9 &amp; Bearing Capacity'!N358</f>
        <v>2159.5</v>
      </c>
      <c r="P358" s="59">
        <f>+'CPT C9 &amp; Bearing Capacity'!O358</f>
        <v>2195.3000000000002</v>
      </c>
      <c r="Q358" s="35">
        <f>+'CPT C9 &amp; Bearing Capacity'!K358</f>
        <v>135.08999999999997</v>
      </c>
      <c r="R358" s="34">
        <f>+'CPT C9 &amp; Bearing Capacity'!L358</f>
        <v>24.897779999999994</v>
      </c>
      <c r="S358" s="35">
        <f>+'CPT C9 &amp; Bearing Capacity'!M358</f>
        <v>110.19221999999998</v>
      </c>
      <c r="T358" s="34">
        <f t="shared" si="79"/>
        <v>25.971016690453258</v>
      </c>
      <c r="U358" s="36">
        <f t="shared" si="80"/>
        <v>16965.653121571824</v>
      </c>
      <c r="V358" s="33">
        <f t="shared" si="83"/>
        <v>10301.049999999999</v>
      </c>
      <c r="W358" s="37">
        <f t="shared" si="81"/>
        <v>1.2099764442265095E-2</v>
      </c>
      <c r="X358" s="37">
        <f t="shared" si="82"/>
        <v>1.9928105035913676E-2</v>
      </c>
    </row>
    <row r="359" spans="5:24" x14ac:dyDescent="0.2">
      <c r="E359" s="28"/>
      <c r="F359" s="28">
        <f>+'CPT C9 &amp; Bearing Capacity'!I359</f>
        <v>7.13</v>
      </c>
      <c r="G359" s="29">
        <f>'CPT C9 &amp; Bearing Capacity'!H359</f>
        <v>1.9999999999999574E-2</v>
      </c>
      <c r="H359" s="29">
        <f t="shared" ref="H359:H422" si="84">IF(F359&lt;$B$4,0,F359-$B$4)</f>
        <v>6.6727999999999996</v>
      </c>
      <c r="I359" s="30">
        <f t="shared" ref="I359:I422" si="85">+H359*2/$B$2</f>
        <v>6.2549681289838768</v>
      </c>
      <c r="J359" s="31">
        <f t="shared" ref="J359:J422" si="86">+$D$2*I359/SQRT($D$2^2+I359^2+1)</f>
        <v>0.97538061249291075</v>
      </c>
      <c r="K359" s="31">
        <f t="shared" ref="K359:K422" si="87">+($D$2^2+2*I359^2+1)/($D$2^2+I359^2)/(I359^2+1)</f>
        <v>4.9844700990248444E-2</v>
      </c>
      <c r="L359" s="31">
        <f t="shared" ref="L359:L422" si="88">ASIN($D$2/SQRT($D$2^2+I359^2)/SQRT(1+I359^2))</f>
        <v>2.4924931192995256E-2</v>
      </c>
      <c r="M359" s="32">
        <f t="shared" ref="M359:M422" si="89">2/PI()*(J359*K359+L359)</f>
        <v>4.6818600807686017E-2</v>
      </c>
      <c r="N359" s="33">
        <f t="shared" ref="N359:N422" si="90">+$D$4*M359</f>
        <v>10.205099506353296</v>
      </c>
      <c r="O359" s="59">
        <f>+'CPT C9 &amp; Bearing Capacity'!N359</f>
        <v>1705</v>
      </c>
      <c r="P359" s="59">
        <f>+'CPT C9 &amp; Bearing Capacity'!O359</f>
        <v>1735.8000000000002</v>
      </c>
      <c r="Q359" s="35">
        <f>+'CPT C9 &amp; Bearing Capacity'!K359</f>
        <v>135.47</v>
      </c>
      <c r="R359" s="34">
        <f>+'CPT C9 &amp; Bearing Capacity'!L359</f>
        <v>25.093979999999998</v>
      </c>
      <c r="S359" s="35">
        <f>+'CPT C9 &amp; Bearing Capacity'!M359</f>
        <v>110.37602</v>
      </c>
      <c r="T359" s="34">
        <f t="shared" ref="T359:T422" si="91">100*SQRT(O359/(305*SQRT(100*S359)))</f>
        <v>23.067131396969842</v>
      </c>
      <c r="U359" s="36">
        <f t="shared" ref="U359:U422" si="92">+O359*10^(1.09-0.0075*T359)</f>
        <v>14083.834008506261</v>
      </c>
      <c r="V359" s="33">
        <f t="shared" si="83"/>
        <v>8001.6500000000005</v>
      </c>
      <c r="W359" s="37">
        <f t="shared" ref="W359:W422" si="93">IF(F359&lt;$B$4,0,N359/U359*G359*1000)</f>
        <v>1.4491933801817701E-2</v>
      </c>
      <c r="X359" s="37">
        <f t="shared" ref="X359:X422" si="94">IF(F359&lt;$B$4,0,N359/V359*G359*1000)</f>
        <v>2.550748784651435E-2</v>
      </c>
    </row>
    <row r="360" spans="5:24" x14ac:dyDescent="0.2">
      <c r="E360" s="28"/>
      <c r="F360" s="28">
        <f>+'CPT C9 &amp; Bearing Capacity'!I360</f>
        <v>7.15</v>
      </c>
      <c r="G360" s="29">
        <f>'CPT C9 &amp; Bearing Capacity'!H360</f>
        <v>2.0000000000000462E-2</v>
      </c>
      <c r="H360" s="29">
        <f t="shared" si="84"/>
        <v>6.6928000000000001</v>
      </c>
      <c r="I360" s="30">
        <f t="shared" si="85"/>
        <v>6.2737157855268091</v>
      </c>
      <c r="J360" s="31">
        <f t="shared" si="86"/>
        <v>0.97552218191502527</v>
      </c>
      <c r="K360" s="31">
        <f t="shared" si="87"/>
        <v>4.955461580216438E-2</v>
      </c>
      <c r="L360" s="31">
        <f t="shared" si="88"/>
        <v>2.4779843795157467E-2</v>
      </c>
      <c r="M360" s="32">
        <f t="shared" si="89"/>
        <v>4.6550574049052593E-2</v>
      </c>
      <c r="N360" s="33">
        <f t="shared" si="90"/>
        <v>10.146677432753641</v>
      </c>
      <c r="O360" s="59">
        <f>+'CPT C9 &amp; Bearing Capacity'!N360</f>
        <v>1212.5</v>
      </c>
      <c r="P360" s="59">
        <f>+'CPT C9 &amp; Bearing Capacity'!O360</f>
        <v>1237.9000000000001</v>
      </c>
      <c r="Q360" s="35">
        <f>+'CPT C9 &amp; Bearing Capacity'!K360</f>
        <v>135.85</v>
      </c>
      <c r="R360" s="34">
        <f>+'CPT C9 &amp; Bearing Capacity'!L360</f>
        <v>25.290180000000003</v>
      </c>
      <c r="S360" s="35">
        <f>+'CPT C9 &amp; Bearing Capacity'!M360</f>
        <v>110.55981999999999</v>
      </c>
      <c r="T360" s="34">
        <f t="shared" si="91"/>
        <v>19.444269115071982</v>
      </c>
      <c r="U360" s="36">
        <f t="shared" si="92"/>
        <v>10662.271300477612</v>
      </c>
      <c r="V360" s="33">
        <f t="shared" si="83"/>
        <v>5510.2500000000009</v>
      </c>
      <c r="W360" s="37">
        <f t="shared" si="93"/>
        <v>1.9032862974138275E-2</v>
      </c>
      <c r="X360" s="37">
        <f t="shared" si="94"/>
        <v>3.6828374149099861E-2</v>
      </c>
    </row>
    <row r="361" spans="5:24" x14ac:dyDescent="0.2">
      <c r="E361" s="28"/>
      <c r="F361" s="28">
        <f>+'CPT C9 &amp; Bearing Capacity'!I361</f>
        <v>7.17</v>
      </c>
      <c r="G361" s="29">
        <f>'CPT C9 &amp; Bearing Capacity'!H361</f>
        <v>1.9999999999999574E-2</v>
      </c>
      <c r="H361" s="29">
        <f t="shared" si="84"/>
        <v>6.7127999999999997</v>
      </c>
      <c r="I361" s="30">
        <f t="shared" si="85"/>
        <v>6.2924634420697414</v>
      </c>
      <c r="J361" s="31">
        <f t="shared" si="86"/>
        <v>0.97566254869271418</v>
      </c>
      <c r="K361" s="31">
        <f t="shared" si="87"/>
        <v>4.9267034413103421E-2</v>
      </c>
      <c r="L361" s="31">
        <f t="shared" si="88"/>
        <v>2.4636009198546936E-2</v>
      </c>
      <c r="M361" s="32">
        <f t="shared" si="89"/>
        <v>4.6284810016658677E-2</v>
      </c>
      <c r="N361" s="33">
        <f t="shared" si="90"/>
        <v>10.088748567964833</v>
      </c>
      <c r="O361" s="59">
        <f>+'CPT C9 &amp; Bearing Capacity'!N361</f>
        <v>928.5</v>
      </c>
      <c r="P361" s="59">
        <f>+'CPT C9 &amp; Bearing Capacity'!O361</f>
        <v>950.9</v>
      </c>
      <c r="Q361" s="35">
        <f>+'CPT C9 &amp; Bearing Capacity'!K361</f>
        <v>136.22999999999999</v>
      </c>
      <c r="R361" s="34">
        <f>+'CPT C9 &amp; Bearing Capacity'!L361</f>
        <v>25.48638</v>
      </c>
      <c r="S361" s="35">
        <f>+'CPT C9 &amp; Bearing Capacity'!M361</f>
        <v>110.74361999999999</v>
      </c>
      <c r="T361" s="34">
        <f t="shared" si="91"/>
        <v>17.008317541874355</v>
      </c>
      <c r="U361" s="36">
        <f t="shared" si="92"/>
        <v>8515.6837891344512</v>
      </c>
      <c r="V361" s="33">
        <f t="shared" si="83"/>
        <v>4073.35</v>
      </c>
      <c r="W361" s="37">
        <f t="shared" si="93"/>
        <v>2.3694511956485077E-2</v>
      </c>
      <c r="X361" s="37">
        <f t="shared" si="94"/>
        <v>4.9535387668452842E-2</v>
      </c>
    </row>
    <row r="362" spans="5:24" x14ac:dyDescent="0.2">
      <c r="E362" s="28"/>
      <c r="F362" s="28">
        <f>+'CPT C9 &amp; Bearing Capacity'!I362</f>
        <v>7.1899999999999995</v>
      </c>
      <c r="G362" s="29">
        <f>'CPT C9 &amp; Bearing Capacity'!H362</f>
        <v>2.0000000000000462E-2</v>
      </c>
      <c r="H362" s="29">
        <f t="shared" si="84"/>
        <v>6.7327999999999992</v>
      </c>
      <c r="I362" s="30">
        <f t="shared" si="85"/>
        <v>6.3112110986126728</v>
      </c>
      <c r="J362" s="31">
        <f t="shared" si="86"/>
        <v>0.97580172623946615</v>
      </c>
      <c r="K362" s="31">
        <f t="shared" si="87"/>
        <v>4.8981928337191186E-2</v>
      </c>
      <c r="L362" s="31">
        <f t="shared" si="88"/>
        <v>2.4493413139617514E-2</v>
      </c>
      <c r="M362" s="32">
        <f t="shared" si="89"/>
        <v>4.6021283684237704E-2</v>
      </c>
      <c r="N362" s="33">
        <f t="shared" si="90"/>
        <v>10.031307456985308</v>
      </c>
      <c r="O362" s="59">
        <f>+'CPT C9 &amp; Bearing Capacity'!N362</f>
        <v>701</v>
      </c>
      <c r="P362" s="59">
        <f>+'CPT C9 &amp; Bearing Capacity'!O362</f>
        <v>723.2</v>
      </c>
      <c r="Q362" s="35">
        <f>+'CPT C9 &amp; Bearing Capacity'!K362</f>
        <v>136.60999999999999</v>
      </c>
      <c r="R362" s="34">
        <f>+'CPT C9 &amp; Bearing Capacity'!L362</f>
        <v>25.682579999999994</v>
      </c>
      <c r="S362" s="35">
        <f>+'CPT C9 &amp; Bearing Capacity'!M362</f>
        <v>110.92741999999998</v>
      </c>
      <c r="T362" s="34">
        <f t="shared" si="91"/>
        <v>14.772342261188291</v>
      </c>
      <c r="U362" s="36">
        <f t="shared" si="92"/>
        <v>6682.2920257327542</v>
      </c>
      <c r="V362" s="33">
        <f t="shared" si="83"/>
        <v>2932.9500000000003</v>
      </c>
      <c r="W362" s="37">
        <f t="shared" si="93"/>
        <v>3.0023553051426382E-2</v>
      </c>
      <c r="X362" s="37">
        <f t="shared" si="94"/>
        <v>6.8404217303298986E-2</v>
      </c>
    </row>
    <row r="363" spans="5:24" x14ac:dyDescent="0.2">
      <c r="E363" s="28"/>
      <c r="F363" s="28">
        <f>+'CPT C9 &amp; Bearing Capacity'!I363</f>
        <v>7.21</v>
      </c>
      <c r="G363" s="29">
        <f>'CPT C9 &amp; Bearing Capacity'!H363</f>
        <v>1.9999999999999574E-2</v>
      </c>
      <c r="H363" s="29">
        <f t="shared" si="84"/>
        <v>6.7527999999999997</v>
      </c>
      <c r="I363" s="30">
        <f t="shared" si="85"/>
        <v>6.3299587551556051</v>
      </c>
      <c r="J363" s="31">
        <f t="shared" si="86"/>
        <v>0.9759397277846964</v>
      </c>
      <c r="K363" s="31">
        <f t="shared" si="87"/>
        <v>4.8699269488945776E-2</v>
      </c>
      <c r="L363" s="31">
        <f t="shared" si="88"/>
        <v>2.4352041555545885E-2</v>
      </c>
      <c r="M363" s="32">
        <f t="shared" si="89"/>
        <v>4.5759970365201103E-2</v>
      </c>
      <c r="N363" s="33">
        <f t="shared" si="90"/>
        <v>9.9743487188534736</v>
      </c>
      <c r="O363" s="59">
        <f>+'CPT C9 &amp; Bearing Capacity'!N363</f>
        <v>540</v>
      </c>
      <c r="P363" s="59">
        <f>+'CPT C9 &amp; Bearing Capacity'!O363</f>
        <v>563.4</v>
      </c>
      <c r="Q363" s="35">
        <f>+'CPT C9 &amp; Bearing Capacity'!K363</f>
        <v>136.99</v>
      </c>
      <c r="R363" s="34">
        <f>+'CPT C9 &amp; Bearing Capacity'!L363</f>
        <v>25.878779999999999</v>
      </c>
      <c r="S363" s="35">
        <f>+'CPT C9 &amp; Bearing Capacity'!M363</f>
        <v>111.11122</v>
      </c>
      <c r="T363" s="34">
        <f t="shared" si="91"/>
        <v>12.960073997029459</v>
      </c>
      <c r="U363" s="36">
        <f t="shared" si="92"/>
        <v>5311.2067165181934</v>
      </c>
      <c r="V363" s="33">
        <f t="shared" si="83"/>
        <v>2132.0499999999997</v>
      </c>
      <c r="W363" s="37">
        <f t="shared" si="93"/>
        <v>3.7559632871499417E-2</v>
      </c>
      <c r="X363" s="37">
        <f t="shared" si="94"/>
        <v>9.3565804918770784E-2</v>
      </c>
    </row>
    <row r="364" spans="5:24" x14ac:dyDescent="0.2">
      <c r="E364" s="28"/>
      <c r="F364" s="28">
        <f>+'CPT C9 &amp; Bearing Capacity'!I364</f>
        <v>7.23</v>
      </c>
      <c r="G364" s="29">
        <f>'CPT C9 &amp; Bearing Capacity'!H364</f>
        <v>2.0000000000000462E-2</v>
      </c>
      <c r="H364" s="29">
        <f t="shared" si="84"/>
        <v>6.7728000000000002</v>
      </c>
      <c r="I364" s="30">
        <f t="shared" si="85"/>
        <v>6.3487064116985383</v>
      </c>
      <c r="J364" s="31">
        <f t="shared" si="86"/>
        <v>0.97607656637672846</v>
      </c>
      <c r="K364" s="31">
        <f t="shared" si="87"/>
        <v>4.8419030176605288E-2</v>
      </c>
      <c r="L364" s="31">
        <f t="shared" si="88"/>
        <v>2.4211880580880397E-2</v>
      </c>
      <c r="M364" s="32">
        <f t="shared" si="89"/>
        <v>4.5500845707213619E-2</v>
      </c>
      <c r="N364" s="33">
        <f t="shared" si="90"/>
        <v>9.9178670454652771</v>
      </c>
      <c r="O364" s="59">
        <f>+'CPT C9 &amp; Bearing Capacity'!N364</f>
        <v>379</v>
      </c>
      <c r="P364" s="59">
        <f>+'CPT C9 &amp; Bearing Capacity'!O364</f>
        <v>417.4</v>
      </c>
      <c r="Q364" s="35">
        <f>+'CPT C9 &amp; Bearing Capacity'!K364</f>
        <v>137.37</v>
      </c>
      <c r="R364" s="34">
        <f>+'CPT C9 &amp; Bearing Capacity'!L364</f>
        <v>26.074980000000004</v>
      </c>
      <c r="S364" s="35">
        <f>+'CPT C9 &amp; Bearing Capacity'!M364</f>
        <v>111.29501999999999</v>
      </c>
      <c r="T364" s="34">
        <f t="shared" si="91"/>
        <v>10.85302372390697</v>
      </c>
      <c r="U364" s="36">
        <f t="shared" si="92"/>
        <v>3865.8191406628657</v>
      </c>
      <c r="V364" s="33">
        <f t="shared" si="83"/>
        <v>1400.1499999999999</v>
      </c>
      <c r="W364" s="37">
        <f t="shared" si="93"/>
        <v>5.1310558950592319E-2</v>
      </c>
      <c r="X364" s="37">
        <f t="shared" si="94"/>
        <v>0.14166863615277661</v>
      </c>
    </row>
    <row r="365" spans="5:24" x14ac:dyDescent="0.2">
      <c r="E365" s="28"/>
      <c r="F365" s="28">
        <f>+'CPT C9 &amp; Bearing Capacity'!I365</f>
        <v>7.25</v>
      </c>
      <c r="G365" s="29">
        <f>'CPT C9 &amp; Bearing Capacity'!H365</f>
        <v>1.9999999999999574E-2</v>
      </c>
      <c r="H365" s="29">
        <f t="shared" si="84"/>
        <v>6.7927999999999997</v>
      </c>
      <c r="I365" s="30">
        <f t="shared" si="85"/>
        <v>6.3674540682414698</v>
      </c>
      <c r="J365" s="31">
        <f t="shared" si="86"/>
        <v>0.97621225488572039</v>
      </c>
      <c r="K365" s="31">
        <f t="shared" si="87"/>
        <v>4.8141183095583441E-2</v>
      </c>
      <c r="L365" s="31">
        <f t="shared" si="88"/>
        <v>2.4072916544254534E-2</v>
      </c>
      <c r="M365" s="32">
        <f t="shared" si="89"/>
        <v>4.5243885686867949E-2</v>
      </c>
      <c r="N365" s="33">
        <f t="shared" si="90"/>
        <v>9.8618572004134446</v>
      </c>
      <c r="O365" s="59">
        <f>+'CPT C9 &amp; Bearing Capacity'!N365</f>
        <v>322</v>
      </c>
      <c r="P365" s="59">
        <f>+'CPT C9 &amp; Bearing Capacity'!O365</f>
        <v>371.6</v>
      </c>
      <c r="Q365" s="35">
        <f>+'CPT C9 &amp; Bearing Capacity'!K365</f>
        <v>137.75</v>
      </c>
      <c r="R365" s="34">
        <f>+'CPT C9 &amp; Bearing Capacity'!L365</f>
        <v>26.271180000000001</v>
      </c>
      <c r="S365" s="35">
        <f>+'CPT C9 &amp; Bearing Capacity'!M365</f>
        <v>111.47882</v>
      </c>
      <c r="T365" s="34">
        <f t="shared" si="91"/>
        <v>9.9995377760894453</v>
      </c>
      <c r="U365" s="36">
        <f t="shared" si="92"/>
        <v>3333.184383159482</v>
      </c>
      <c r="V365" s="33">
        <f t="shared" si="83"/>
        <v>1169.25</v>
      </c>
      <c r="W365" s="37">
        <f t="shared" si="93"/>
        <v>5.9173787386254999E-2</v>
      </c>
      <c r="X365" s="37">
        <f t="shared" si="94"/>
        <v>0.1686868881832497</v>
      </c>
    </row>
    <row r="366" spans="5:24" x14ac:dyDescent="0.2">
      <c r="E366" s="28"/>
      <c r="F366" s="28">
        <f>+'CPT C9 &amp; Bearing Capacity'!I366</f>
        <v>7.27</v>
      </c>
      <c r="G366" s="29">
        <f>'CPT C9 &amp; Bearing Capacity'!H366</f>
        <v>2.0000000000000462E-2</v>
      </c>
      <c r="H366" s="29">
        <f t="shared" si="84"/>
        <v>6.8127999999999993</v>
      </c>
      <c r="I366" s="30">
        <f t="shared" si="85"/>
        <v>6.3862017247844012</v>
      </c>
      <c r="J366" s="31">
        <f t="shared" si="86"/>
        <v>0.97634680600653811</v>
      </c>
      <c r="K366" s="31">
        <f t="shared" si="87"/>
        <v>4.7865701322050383E-2</v>
      </c>
      <c r="L366" s="31">
        <f t="shared" si="88"/>
        <v>2.3935135965163338E-2</v>
      </c>
      <c r="M366" s="32">
        <f t="shared" si="89"/>
        <v>4.498906660445582E-2</v>
      </c>
      <c r="N366" s="33">
        <f t="shared" si="90"/>
        <v>9.8063140178477113</v>
      </c>
      <c r="O366" s="59">
        <f>+'CPT C9 &amp; Bearing Capacity'!N366</f>
        <v>360</v>
      </c>
      <c r="P366" s="59">
        <f>+'CPT C9 &amp; Bearing Capacity'!O366</f>
        <v>410.20000000000005</v>
      </c>
      <c r="Q366" s="35">
        <f>+'CPT C9 &amp; Bearing Capacity'!K366</f>
        <v>138.13</v>
      </c>
      <c r="R366" s="34">
        <f>+'CPT C9 &amp; Bearing Capacity'!L366</f>
        <v>26.467379999999995</v>
      </c>
      <c r="S366" s="35">
        <f>+'CPT C9 &amp; Bearing Capacity'!M366</f>
        <v>111.66262</v>
      </c>
      <c r="T366" s="34">
        <f t="shared" si="91"/>
        <v>10.5687683085162</v>
      </c>
      <c r="U366" s="36">
        <f t="shared" si="92"/>
        <v>3690.08812965584</v>
      </c>
      <c r="V366" s="33">
        <f t="shared" si="83"/>
        <v>1360.3500000000004</v>
      </c>
      <c r="W366" s="37">
        <f t="shared" si="93"/>
        <v>5.3149484095180853E-2</v>
      </c>
      <c r="X366" s="37">
        <f t="shared" si="94"/>
        <v>0.14417339681475994</v>
      </c>
    </row>
    <row r="367" spans="5:24" x14ac:dyDescent="0.2">
      <c r="E367" s="28"/>
      <c r="F367" s="28">
        <f>+'CPT C9 &amp; Bearing Capacity'!I367</f>
        <v>7.29</v>
      </c>
      <c r="G367" s="29">
        <f>'CPT C9 &amp; Bearing Capacity'!H367</f>
        <v>1.9999999999999574E-2</v>
      </c>
      <c r="H367" s="29">
        <f t="shared" si="84"/>
        <v>6.8327999999999998</v>
      </c>
      <c r="I367" s="30">
        <f t="shared" si="85"/>
        <v>6.4049493813273344</v>
      </c>
      <c r="J367" s="31">
        <f t="shared" si="86"/>
        <v>0.97648023226157366</v>
      </c>
      <c r="K367" s="31">
        <f t="shared" si="87"/>
        <v>4.7592558306636369E-2</v>
      </c>
      <c r="L367" s="31">
        <f t="shared" si="88"/>
        <v>2.3798525550801686E-2</v>
      </c>
      <c r="M367" s="32">
        <f t="shared" si="89"/>
        <v>4.4736365078834335E-2</v>
      </c>
      <c r="N367" s="33">
        <f t="shared" si="90"/>
        <v>9.7512324013558498</v>
      </c>
      <c r="O367" s="59">
        <f>+'CPT C9 &amp; Bearing Capacity'!N367</f>
        <v>322</v>
      </c>
      <c r="P367" s="59">
        <f>+'CPT C9 &amp; Bearing Capacity'!O367</f>
        <v>377.4</v>
      </c>
      <c r="Q367" s="35">
        <f>+'CPT C9 &amp; Bearing Capacity'!K367</f>
        <v>138.51</v>
      </c>
      <c r="R367" s="34">
        <f>+'CPT C9 &amp; Bearing Capacity'!L367</f>
        <v>26.66358</v>
      </c>
      <c r="S367" s="35">
        <f>+'CPT C9 &amp; Bearing Capacity'!M367</f>
        <v>111.84641999999999</v>
      </c>
      <c r="T367" s="34">
        <f t="shared" si="91"/>
        <v>9.9913113857652522</v>
      </c>
      <c r="U367" s="36">
        <f t="shared" si="92"/>
        <v>3333.657944729558</v>
      </c>
      <c r="V367" s="33">
        <f t="shared" si="83"/>
        <v>1194.4499999999998</v>
      </c>
      <c r="W367" s="37">
        <f t="shared" si="93"/>
        <v>5.8501697312839981E-2</v>
      </c>
      <c r="X367" s="37">
        <f t="shared" si="94"/>
        <v>0.16327569008925688</v>
      </c>
    </row>
    <row r="368" spans="5:24" x14ac:dyDescent="0.2">
      <c r="E368" s="28"/>
      <c r="F368" s="28">
        <f>+'CPT C9 &amp; Bearing Capacity'!I368</f>
        <v>7.3100000000000005</v>
      </c>
      <c r="G368" s="29">
        <f>'CPT C9 &amp; Bearing Capacity'!H368</f>
        <v>2.0000000000000462E-2</v>
      </c>
      <c r="H368" s="29">
        <f t="shared" si="84"/>
        <v>6.8528000000000002</v>
      </c>
      <c r="I368" s="30">
        <f t="shared" si="85"/>
        <v>6.4236970378702667</v>
      </c>
      <c r="J368" s="31">
        <f t="shared" si="86"/>
        <v>0.9766125460035131</v>
      </c>
      <c r="K368" s="31">
        <f t="shared" si="87"/>
        <v>4.7321727868255316E-2</v>
      </c>
      <c r="L368" s="31">
        <f t="shared" si="88"/>
        <v>2.3663072192963062E-2</v>
      </c>
      <c r="M368" s="32">
        <f t="shared" si="89"/>
        <v>4.4485758042385255E-2</v>
      </c>
      <c r="N368" s="33">
        <f t="shared" si="90"/>
        <v>9.6966073228649243</v>
      </c>
      <c r="O368" s="59">
        <f>+'CPT C9 &amp; Bearing Capacity'!N368</f>
        <v>293.5</v>
      </c>
      <c r="P368" s="59">
        <f>+'CPT C9 &amp; Bearing Capacity'!O368</f>
        <v>351.29999999999995</v>
      </c>
      <c r="Q368" s="35">
        <f>+'CPT C9 &amp; Bearing Capacity'!K368</f>
        <v>138.89000000000001</v>
      </c>
      <c r="R368" s="34">
        <f>+'CPT C9 &amp; Bearing Capacity'!L368</f>
        <v>26.859780000000004</v>
      </c>
      <c r="S368" s="35">
        <f>+'CPT C9 &amp; Bearing Capacity'!M368</f>
        <v>112.03022000000001</v>
      </c>
      <c r="T368" s="34">
        <f t="shared" si="91"/>
        <v>9.5349920638984003</v>
      </c>
      <c r="U368" s="36">
        <f t="shared" si="92"/>
        <v>3062.6379882342585</v>
      </c>
      <c r="V368" s="33">
        <f t="shared" si="83"/>
        <v>1062.0499999999997</v>
      </c>
      <c r="W368" s="37">
        <f t="shared" si="93"/>
        <v>6.3321929396269627E-2</v>
      </c>
      <c r="X368" s="37">
        <f t="shared" si="94"/>
        <v>0.18260171033124903</v>
      </c>
    </row>
    <row r="369" spans="5:24" x14ac:dyDescent="0.2">
      <c r="E369" s="28"/>
      <c r="F369" s="28">
        <f>+'CPT C9 &amp; Bearing Capacity'!I369</f>
        <v>7.33</v>
      </c>
      <c r="G369" s="29">
        <f>'CPT C9 &amp; Bearing Capacity'!H369</f>
        <v>1.9999999999999574E-2</v>
      </c>
      <c r="H369" s="29">
        <f t="shared" si="84"/>
        <v>6.8727999999999998</v>
      </c>
      <c r="I369" s="30">
        <f t="shared" si="85"/>
        <v>6.4424446944131981</v>
      </c>
      <c r="J369" s="31">
        <f t="shared" si="86"/>
        <v>0.97674375941805258</v>
      </c>
      <c r="K369" s="31">
        <f t="shared" si="87"/>
        <v>4.7053184188045695E-2</v>
      </c>
      <c r="L369" s="31">
        <f t="shared" si="88"/>
        <v>2.3528762964997191E-2</v>
      </c>
      <c r="M369" s="32">
        <f t="shared" si="89"/>
        <v>4.4237222736065271E-2</v>
      </c>
      <c r="N369" s="33">
        <f t="shared" si="90"/>
        <v>9.6424338215624026</v>
      </c>
      <c r="O369" s="59">
        <f>+'CPT C9 &amp; Bearing Capacity'!N369</f>
        <v>274.49999999999994</v>
      </c>
      <c r="P369" s="59">
        <f>+'CPT C9 &amp; Bearing Capacity'!O369</f>
        <v>333.9</v>
      </c>
      <c r="Q369" s="35">
        <f>+'CPT C9 &amp; Bearing Capacity'!K369</f>
        <v>139.27000000000001</v>
      </c>
      <c r="R369" s="34">
        <f>+'CPT C9 &amp; Bearing Capacity'!L369</f>
        <v>27.055980000000002</v>
      </c>
      <c r="S369" s="35">
        <f>+'CPT C9 &amp; Bearing Capacity'!M369</f>
        <v>112.21402</v>
      </c>
      <c r="T369" s="34">
        <f t="shared" si="91"/>
        <v>9.2174220696505209</v>
      </c>
      <c r="U369" s="36">
        <f t="shared" si="92"/>
        <v>2880.1272967468394</v>
      </c>
      <c r="V369" s="33">
        <f t="shared" si="83"/>
        <v>973.14999999999986</v>
      </c>
      <c r="W369" s="37">
        <f t="shared" si="93"/>
        <v>6.6958386405028117E-2</v>
      </c>
      <c r="X369" s="37">
        <f t="shared" si="94"/>
        <v>0.19816952826516362</v>
      </c>
    </row>
    <row r="370" spans="5:24" x14ac:dyDescent="0.2">
      <c r="E370" s="28"/>
      <c r="F370" s="28">
        <f>+'CPT C9 &amp; Bearing Capacity'!I370</f>
        <v>7.35</v>
      </c>
      <c r="G370" s="29">
        <f>'CPT C9 &amp; Bearing Capacity'!H370</f>
        <v>2.0000000000000462E-2</v>
      </c>
      <c r="H370" s="29">
        <f t="shared" si="84"/>
        <v>6.8927999999999994</v>
      </c>
      <c r="I370" s="30">
        <f t="shared" si="85"/>
        <v>6.4611923509561304</v>
      </c>
      <c r="J370" s="31">
        <f t="shared" si="86"/>
        <v>0.97687388452656421</v>
      </c>
      <c r="K370" s="31">
        <f t="shared" si="87"/>
        <v>4.6786901803426414E-2</v>
      </c>
      <c r="L370" s="31">
        <f t="shared" si="88"/>
        <v>2.3395585118825689E-2</v>
      </c>
      <c r="M370" s="32">
        <f t="shared" si="89"/>
        <v>4.3990736704545667E-2</v>
      </c>
      <c r="N370" s="33">
        <f t="shared" si="90"/>
        <v>9.58870700283674</v>
      </c>
      <c r="O370" s="59">
        <f>+'CPT C9 &amp; Bearing Capacity'!N370</f>
        <v>265</v>
      </c>
      <c r="P370" s="59">
        <f>+'CPT C9 &amp; Bearing Capacity'!O370</f>
        <v>326.79999999999995</v>
      </c>
      <c r="Q370" s="35">
        <f>+'CPT C9 &amp; Bearing Capacity'!K370</f>
        <v>139.65</v>
      </c>
      <c r="R370" s="34">
        <f>+'CPT C9 &amp; Bearing Capacity'!L370</f>
        <v>27.252179999999996</v>
      </c>
      <c r="S370" s="35">
        <f>+'CPT C9 &amp; Bearing Capacity'!M370</f>
        <v>112.39782000000001</v>
      </c>
      <c r="T370" s="34">
        <f t="shared" si="91"/>
        <v>9.0528129137553996</v>
      </c>
      <c r="U370" s="36">
        <f t="shared" si="92"/>
        <v>2788.3659907922388</v>
      </c>
      <c r="V370" s="33">
        <f t="shared" si="83"/>
        <v>935.74999999999977</v>
      </c>
      <c r="W370" s="37">
        <f t="shared" si="93"/>
        <v>6.877653101853097E-2</v>
      </c>
      <c r="X370" s="37">
        <f t="shared" si="94"/>
        <v>0.20494164045603983</v>
      </c>
    </row>
    <row r="371" spans="5:24" x14ac:dyDescent="0.2">
      <c r="E371" s="28"/>
      <c r="F371" s="28">
        <f>+'CPT C9 &amp; Bearing Capacity'!I371</f>
        <v>7.37</v>
      </c>
      <c r="G371" s="29">
        <f>'CPT C9 &amp; Bearing Capacity'!H371</f>
        <v>1.9999999999999574E-2</v>
      </c>
      <c r="H371" s="29">
        <f t="shared" si="84"/>
        <v>6.9127999999999998</v>
      </c>
      <c r="I371" s="30">
        <f t="shared" si="85"/>
        <v>6.4799400074990627</v>
      </c>
      <c r="J371" s="31">
        <f t="shared" si="86"/>
        <v>0.97700293318871478</v>
      </c>
      <c r="K371" s="31">
        <f t="shared" si="87"/>
        <v>4.6522855602265149E-2</v>
      </c>
      <c r="L371" s="31">
        <f t="shared" si="88"/>
        <v>2.3263526082014284E-2</v>
      </c>
      <c r="M371" s="32">
        <f t="shared" si="89"/>
        <v>4.3746277791439525E-2</v>
      </c>
      <c r="N371" s="33">
        <f t="shared" si="90"/>
        <v>9.5354220372370513</v>
      </c>
      <c r="O371" s="59">
        <f>+'CPT C9 &amp; Bearing Capacity'!N371</f>
        <v>265</v>
      </c>
      <c r="P371" s="59">
        <f>+'CPT C9 &amp; Bearing Capacity'!O371</f>
        <v>328.4</v>
      </c>
      <c r="Q371" s="35">
        <f>+'CPT C9 &amp; Bearing Capacity'!K371</f>
        <v>140.03</v>
      </c>
      <c r="R371" s="34">
        <f>+'CPT C9 &amp; Bearing Capacity'!L371</f>
        <v>27.44838</v>
      </c>
      <c r="S371" s="35">
        <f>+'CPT C9 &amp; Bearing Capacity'!M371</f>
        <v>112.58162</v>
      </c>
      <c r="T371" s="34">
        <f t="shared" si="91"/>
        <v>9.049115759046499</v>
      </c>
      <c r="U371" s="36">
        <f t="shared" si="92"/>
        <v>2788.5440269519077</v>
      </c>
      <c r="V371" s="33">
        <f t="shared" si="83"/>
        <v>941.84999999999991</v>
      </c>
      <c r="W371" s="37">
        <f t="shared" si="93"/>
        <v>6.8389969425440969E-2</v>
      </c>
      <c r="X371" s="37">
        <f t="shared" si="94"/>
        <v>0.20248281652570682</v>
      </c>
    </row>
    <row r="372" spans="5:24" x14ac:dyDescent="0.2">
      <c r="E372" s="28"/>
      <c r="F372" s="28">
        <f>+'CPT C9 &amp; Bearing Capacity'!I372</f>
        <v>7.3900000000000006</v>
      </c>
      <c r="G372" s="29">
        <f>'CPT C9 &amp; Bearing Capacity'!H372</f>
        <v>2.0000000000000462E-2</v>
      </c>
      <c r="H372" s="29">
        <f t="shared" si="84"/>
        <v>6.9328000000000003</v>
      </c>
      <c r="I372" s="30">
        <f t="shared" si="85"/>
        <v>6.498687664041995</v>
      </c>
      <c r="J372" s="31">
        <f t="shared" si="86"/>
        <v>0.97713091710503419</v>
      </c>
      <c r="K372" s="31">
        <f t="shared" si="87"/>
        <v>4.6261020817156606E-2</v>
      </c>
      <c r="L372" s="31">
        <f t="shared" si="88"/>
        <v>2.3132573454900374E-2</v>
      </c>
      <c r="M372" s="32">
        <f t="shared" si="89"/>
        <v>4.3503824134614538E-2</v>
      </c>
      <c r="N372" s="33">
        <f t="shared" si="90"/>
        <v>9.482574159451433</v>
      </c>
      <c r="O372" s="59">
        <f>+'CPT C9 &amp; Bearing Capacity'!N372</f>
        <v>255.5</v>
      </c>
      <c r="P372" s="59">
        <f>+'CPT C9 &amp; Bearing Capacity'!O372</f>
        <v>320.89999999999998</v>
      </c>
      <c r="Q372" s="35">
        <f>+'CPT C9 &amp; Bearing Capacity'!K372</f>
        <v>140.41000000000003</v>
      </c>
      <c r="R372" s="34">
        <f>+'CPT C9 &amp; Bearing Capacity'!L372</f>
        <v>27.644580000000005</v>
      </c>
      <c r="S372" s="35">
        <f>+'CPT C9 &amp; Bearing Capacity'!M372</f>
        <v>112.76542000000002</v>
      </c>
      <c r="T372" s="34">
        <f t="shared" si="91"/>
        <v>8.881811403338018</v>
      </c>
      <c r="U372" s="36">
        <f t="shared" si="92"/>
        <v>2696.3565424906978</v>
      </c>
      <c r="V372" s="33">
        <f t="shared" si="83"/>
        <v>902.44999999999982</v>
      </c>
      <c r="W372" s="37">
        <f t="shared" si="93"/>
        <v>7.0336203762521254E-2</v>
      </c>
      <c r="X372" s="37">
        <f t="shared" si="94"/>
        <v>0.21015179033634335</v>
      </c>
    </row>
    <row r="373" spans="5:24" x14ac:dyDescent="0.2">
      <c r="E373" s="28"/>
      <c r="F373" s="28">
        <f>+'CPT C9 &amp; Bearing Capacity'!I373</f>
        <v>7.41</v>
      </c>
      <c r="G373" s="29">
        <f>'CPT C9 &amp; Bearing Capacity'!H373</f>
        <v>1.9999999999999574E-2</v>
      </c>
      <c r="H373" s="29">
        <f t="shared" si="84"/>
        <v>6.9527999999999999</v>
      </c>
      <c r="I373" s="30">
        <f t="shared" si="85"/>
        <v>6.5174353205849274</v>
      </c>
      <c r="J373" s="31">
        <f t="shared" si="86"/>
        <v>0.97725784781943936</v>
      </c>
      <c r="K373" s="31">
        <f t="shared" si="87"/>
        <v>4.6001373019808611E-2</v>
      </c>
      <c r="L373" s="31">
        <f t="shared" si="88"/>
        <v>2.3002715007774788E-2</v>
      </c>
      <c r="M373" s="32">
        <f t="shared" si="89"/>
        <v>4.326335416158994E-2</v>
      </c>
      <c r="N373" s="33">
        <f t="shared" si="90"/>
        <v>9.4301586673036351</v>
      </c>
      <c r="O373" s="59">
        <f>+'CPT C9 &amp; Bearing Capacity'!N373</f>
        <v>246</v>
      </c>
      <c r="P373" s="59">
        <f>+'CPT C9 &amp; Bearing Capacity'!O373</f>
        <v>311.39999999999998</v>
      </c>
      <c r="Q373" s="35">
        <f>+'CPT C9 &amp; Bearing Capacity'!K373</f>
        <v>140.79</v>
      </c>
      <c r="R373" s="34">
        <f>+'CPT C9 &amp; Bearing Capacity'!L373</f>
        <v>27.840780000000002</v>
      </c>
      <c r="S373" s="35">
        <f>+'CPT C9 &amp; Bearing Capacity'!M373</f>
        <v>112.94922</v>
      </c>
      <c r="T373" s="34">
        <f t="shared" si="91"/>
        <v>8.7115779070994819</v>
      </c>
      <c r="U373" s="36">
        <f t="shared" si="92"/>
        <v>2603.7439437642565</v>
      </c>
      <c r="V373" s="33">
        <f t="shared" si="83"/>
        <v>853.05</v>
      </c>
      <c r="W373" s="37">
        <f t="shared" si="93"/>
        <v>7.2435376680474714E-2</v>
      </c>
      <c r="X373" s="37">
        <f t="shared" si="94"/>
        <v>0.22109275346822424</v>
      </c>
    </row>
    <row r="374" spans="5:24" x14ac:dyDescent="0.2">
      <c r="E374" s="28"/>
      <c r="F374" s="28">
        <f>+'CPT C9 &amp; Bearing Capacity'!I374</f>
        <v>7.43</v>
      </c>
      <c r="G374" s="29">
        <f>'CPT C9 &amp; Bearing Capacity'!H374</f>
        <v>2.0000000000000462E-2</v>
      </c>
      <c r="H374" s="29">
        <f t="shared" si="84"/>
        <v>6.9727999999999994</v>
      </c>
      <c r="I374" s="30">
        <f t="shared" si="85"/>
        <v>6.5361829771278588</v>
      </c>
      <c r="J374" s="31">
        <f t="shared" si="86"/>
        <v>0.97738373672171031</v>
      </c>
      <c r="K374" s="31">
        <f t="shared" si="87"/>
        <v>4.574388811553344E-2</v>
      </c>
      <c r="L374" s="31">
        <f t="shared" si="88"/>
        <v>2.2873938678116594E-2</v>
      </c>
      <c r="M374" s="32">
        <f t="shared" si="89"/>
        <v>4.3024846585015632E-2</v>
      </c>
      <c r="N374" s="33">
        <f t="shared" si="90"/>
        <v>9.3781709207676389</v>
      </c>
      <c r="O374" s="59">
        <f>+'CPT C9 &amp; Bearing Capacity'!N374</f>
        <v>246</v>
      </c>
      <c r="P374" s="59">
        <f>+'CPT C9 &amp; Bearing Capacity'!O374</f>
        <v>309.20000000000005</v>
      </c>
      <c r="Q374" s="35">
        <f>+'CPT C9 &amp; Bearing Capacity'!K374</f>
        <v>141.16999999999999</v>
      </c>
      <c r="R374" s="34">
        <f>+'CPT C9 &amp; Bearing Capacity'!L374</f>
        <v>28.036979999999996</v>
      </c>
      <c r="S374" s="35">
        <f>+'CPT C9 &amp; Bearing Capacity'!M374</f>
        <v>113.13301999999999</v>
      </c>
      <c r="T374" s="34">
        <f t="shared" si="91"/>
        <v>8.7080374631814319</v>
      </c>
      <c r="U374" s="36">
        <f t="shared" si="92"/>
        <v>2603.9031449217514</v>
      </c>
      <c r="V374" s="33">
        <f t="shared" si="83"/>
        <v>840.15000000000032</v>
      </c>
      <c r="W374" s="37">
        <f t="shared" si="93"/>
        <v>7.203164172260082E-2</v>
      </c>
      <c r="X374" s="37">
        <f t="shared" si="94"/>
        <v>0.22324991777106118</v>
      </c>
    </row>
    <row r="375" spans="5:24" x14ac:dyDescent="0.2">
      <c r="E375" s="28"/>
      <c r="F375" s="28">
        <f>+'CPT C9 &amp; Bearing Capacity'!I375</f>
        <v>7.45</v>
      </c>
      <c r="G375" s="29">
        <f>'CPT C9 &amp; Bearing Capacity'!H375</f>
        <v>1.9999999999999574E-2</v>
      </c>
      <c r="H375" s="29">
        <f t="shared" si="84"/>
        <v>6.9927999999999999</v>
      </c>
      <c r="I375" s="30">
        <f t="shared" si="85"/>
        <v>6.5549306336707911</v>
      </c>
      <c r="J375" s="31">
        <f t="shared" si="86"/>
        <v>0.97750859504992271</v>
      </c>
      <c r="K375" s="31">
        <f t="shared" si="87"/>
        <v>4.5488542337842448E-2</v>
      </c>
      <c r="L375" s="31">
        <f t="shared" si="88"/>
        <v>2.2746232567879835E-2</v>
      </c>
      <c r="M375" s="32">
        <f t="shared" si="89"/>
        <v>4.2788280398232154E-2</v>
      </c>
      <c r="N375" s="33">
        <f t="shared" si="90"/>
        <v>9.3266063409998541</v>
      </c>
      <c r="O375" s="59">
        <f>+'CPT C9 &amp; Bearing Capacity'!N375</f>
        <v>246</v>
      </c>
      <c r="P375" s="59">
        <f>+'CPT C9 &amp; Bearing Capacity'!O375</f>
        <v>312.60000000000002</v>
      </c>
      <c r="Q375" s="35">
        <f>+'CPT C9 &amp; Bearing Capacity'!K375</f>
        <v>141.55000000000001</v>
      </c>
      <c r="R375" s="34">
        <f>+'CPT C9 &amp; Bearing Capacity'!L375</f>
        <v>28.233180000000001</v>
      </c>
      <c r="S375" s="35">
        <f>+'CPT C9 &amp; Bearing Capacity'!M375</f>
        <v>113.31682000000001</v>
      </c>
      <c r="T375" s="34">
        <f t="shared" si="91"/>
        <v>8.7045042018895309</v>
      </c>
      <c r="U375" s="36">
        <f t="shared" si="92"/>
        <v>2604.0620328065829</v>
      </c>
      <c r="V375" s="33">
        <f t="shared" si="83"/>
        <v>855.25</v>
      </c>
      <c r="W375" s="37">
        <f t="shared" si="93"/>
        <v>7.1631214798271975E-2</v>
      </c>
      <c r="X375" s="37">
        <f t="shared" si="94"/>
        <v>0.21810245755041582</v>
      </c>
    </row>
    <row r="376" spans="5:24" x14ac:dyDescent="0.2">
      <c r="E376" s="28"/>
      <c r="F376" s="28">
        <f>+'CPT C9 &amp; Bearing Capacity'!I376</f>
        <v>7.4700000000000006</v>
      </c>
      <c r="G376" s="29">
        <f>'CPT C9 &amp; Bearing Capacity'!H376</f>
        <v>2.0000000000000462E-2</v>
      </c>
      <c r="H376" s="29">
        <f t="shared" si="84"/>
        <v>7.0128000000000004</v>
      </c>
      <c r="I376" s="30">
        <f t="shared" si="85"/>
        <v>6.5736782902137234</v>
      </c>
      <c r="J376" s="31">
        <f t="shared" si="86"/>
        <v>0.97763243389283561</v>
      </c>
      <c r="K376" s="31">
        <f t="shared" si="87"/>
        <v>4.5235312243141673E-2</v>
      </c>
      <c r="L376" s="31">
        <f t="shared" si="88"/>
        <v>2.2619584940831026E-2</v>
      </c>
      <c r="M376" s="32">
        <f t="shared" si="89"/>
        <v>4.2553634870909594E-2</v>
      </c>
      <c r="N376" s="33">
        <f t="shared" si="90"/>
        <v>9.275460409388538</v>
      </c>
      <c r="O376" s="59">
        <f>+'CPT C9 &amp; Bearing Capacity'!N376</f>
        <v>255.5</v>
      </c>
      <c r="P376" s="59">
        <f>+'CPT C9 &amp; Bearing Capacity'!O376</f>
        <v>326.29999999999995</v>
      </c>
      <c r="Q376" s="35">
        <f>+'CPT C9 &amp; Bearing Capacity'!K376</f>
        <v>141.93</v>
      </c>
      <c r="R376" s="34">
        <f>+'CPT C9 &amp; Bearing Capacity'!L376</f>
        <v>28.429380000000005</v>
      </c>
      <c r="S376" s="35">
        <f>+'CPT C9 &amp; Bearing Capacity'!M376</f>
        <v>113.50062</v>
      </c>
      <c r="T376" s="34">
        <f t="shared" si="91"/>
        <v>8.8673933554592335</v>
      </c>
      <c r="U376" s="36">
        <f t="shared" si="92"/>
        <v>2697.0279942301077</v>
      </c>
      <c r="V376" s="33">
        <f t="shared" si="83"/>
        <v>921.84999999999968</v>
      </c>
      <c r="W376" s="37">
        <f t="shared" si="93"/>
        <v>6.8782826349835652E-2</v>
      </c>
      <c r="X376" s="37">
        <f t="shared" si="94"/>
        <v>0.20123578476734297</v>
      </c>
    </row>
    <row r="377" spans="5:24" x14ac:dyDescent="0.2">
      <c r="E377" s="28"/>
      <c r="F377" s="28">
        <f>+'CPT C9 &amp; Bearing Capacity'!I377</f>
        <v>7.49</v>
      </c>
      <c r="G377" s="29">
        <f>'CPT C9 &amp; Bearing Capacity'!H377</f>
        <v>1.9999999999999574E-2</v>
      </c>
      <c r="H377" s="29">
        <f t="shared" si="84"/>
        <v>7.0327999999999999</v>
      </c>
      <c r="I377" s="30">
        <f t="shared" si="85"/>
        <v>6.5924259467566557</v>
      </c>
      <c r="J377" s="31">
        <f t="shared" si="86"/>
        <v>0.9777552641922358</v>
      </c>
      <c r="K377" s="31">
        <f t="shared" si="87"/>
        <v>4.4984174705526209E-2</v>
      </c>
      <c r="L377" s="31">
        <f t="shared" si="88"/>
        <v>2.249398421993646E-2</v>
      </c>
      <c r="M377" s="32">
        <f t="shared" si="89"/>
        <v>4.2320889544764061E-2</v>
      </c>
      <c r="N377" s="33">
        <f t="shared" si="90"/>
        <v>9.2247286666200967</v>
      </c>
      <c r="O377" s="59">
        <f>+'CPT C9 &amp; Bearing Capacity'!N377</f>
        <v>265</v>
      </c>
      <c r="P377" s="59">
        <f>+'CPT C9 &amp; Bearing Capacity'!O377</f>
        <v>337</v>
      </c>
      <c r="Q377" s="35">
        <f>+'CPT C9 &amp; Bearing Capacity'!K377</f>
        <v>142.31</v>
      </c>
      <c r="R377" s="34">
        <f>+'CPT C9 &amp; Bearing Capacity'!L377</f>
        <v>28.625580000000003</v>
      </c>
      <c r="S377" s="35">
        <f>+'CPT C9 &amp; Bearing Capacity'!M377</f>
        <v>113.68442</v>
      </c>
      <c r="T377" s="34">
        <f t="shared" si="91"/>
        <v>9.0270901516439181</v>
      </c>
      <c r="U377" s="36">
        <f t="shared" si="92"/>
        <v>2789.604903747655</v>
      </c>
      <c r="V377" s="33">
        <f t="shared" si="83"/>
        <v>973.45</v>
      </c>
      <c r="W377" s="37">
        <f t="shared" si="93"/>
        <v>6.6136452902180301E-2</v>
      </c>
      <c r="X377" s="37">
        <f t="shared" si="94"/>
        <v>0.18952650195942061</v>
      </c>
    </row>
    <row r="378" spans="5:24" x14ac:dyDescent="0.2">
      <c r="E378" s="28"/>
      <c r="F378" s="28">
        <f>+'CPT C9 &amp; Bearing Capacity'!I378</f>
        <v>7.51</v>
      </c>
      <c r="G378" s="29">
        <f>'CPT C9 &amp; Bearing Capacity'!H378</f>
        <v>1.9999999999999574E-2</v>
      </c>
      <c r="H378" s="29">
        <f t="shared" si="84"/>
        <v>7.0527999999999995</v>
      </c>
      <c r="I378" s="30">
        <f t="shared" si="85"/>
        <v>6.6111736032995871</v>
      </c>
      <c r="J378" s="31">
        <f t="shared" si="86"/>
        <v>0.97787709674524137</v>
      </c>
      <c r="K378" s="31">
        <f t="shared" si="87"/>
        <v>4.4735106911671506E-2</v>
      </c>
      <c r="L378" s="31">
        <f t="shared" si="88"/>
        <v>2.2369418984798151E-2</v>
      </c>
      <c r="M378" s="32">
        <f t="shared" si="89"/>
        <v>4.2090024229350181E-2</v>
      </c>
      <c r="N378" s="33">
        <f t="shared" si="90"/>
        <v>9.1744067117619874</v>
      </c>
      <c r="O378" s="59">
        <f>+'CPT C9 &amp; Bearing Capacity'!N378</f>
        <v>265</v>
      </c>
      <c r="P378" s="59">
        <f>+'CPT C9 &amp; Bearing Capacity'!O378</f>
        <v>337.4</v>
      </c>
      <c r="Q378" s="35">
        <f>+'CPT C9 &amp; Bearing Capacity'!K378</f>
        <v>142.69</v>
      </c>
      <c r="R378" s="34">
        <f>+'CPT C9 &amp; Bearing Capacity'!L378</f>
        <v>28.82178</v>
      </c>
      <c r="S378" s="35">
        <f>+'CPT C9 &amp; Bearing Capacity'!M378</f>
        <v>113.86821999999999</v>
      </c>
      <c r="T378" s="34">
        <f t="shared" si="91"/>
        <v>9.0234451828677944</v>
      </c>
      <c r="U378" s="36">
        <f t="shared" si="92"/>
        <v>2789.7805048067721</v>
      </c>
      <c r="V378" s="33">
        <f t="shared" si="83"/>
        <v>973.55</v>
      </c>
      <c r="W378" s="37">
        <f t="shared" si="93"/>
        <v>6.5771530741965928E-2</v>
      </c>
      <c r="X378" s="37">
        <f t="shared" si="94"/>
        <v>0.18847325174386098</v>
      </c>
    </row>
    <row r="379" spans="5:24" x14ac:dyDescent="0.2">
      <c r="E379" s="28"/>
      <c r="F379" s="28">
        <f>+'CPT C9 &amp; Bearing Capacity'!I379</f>
        <v>7.5299999999999994</v>
      </c>
      <c r="G379" s="29">
        <f>'CPT C9 &amp; Bearing Capacity'!H379</f>
        <v>2.0000000000000462E-2</v>
      </c>
      <c r="H379" s="29">
        <f t="shared" si="84"/>
        <v>7.0727999999999991</v>
      </c>
      <c r="I379" s="30">
        <f t="shared" si="85"/>
        <v>6.6299212598425195</v>
      </c>
      <c r="J379" s="31">
        <f t="shared" si="86"/>
        <v>0.97799794220656122</v>
      </c>
      <c r="K379" s="31">
        <f t="shared" si="87"/>
        <v>4.4488086355819183E-2</v>
      </c>
      <c r="L379" s="31">
        <f t="shared" si="88"/>
        <v>2.2245877969137406E-2</v>
      </c>
      <c r="M379" s="32">
        <f t="shared" si="89"/>
        <v>4.1861018997927789E-2</v>
      </c>
      <c r="N379" s="33">
        <f t="shared" si="90"/>
        <v>9.124490201361759</v>
      </c>
      <c r="O379" s="59">
        <f>+'CPT C9 &amp; Bearing Capacity'!N379</f>
        <v>255.5</v>
      </c>
      <c r="P379" s="59">
        <f>+'CPT C9 &amp; Bearing Capacity'!O379</f>
        <v>327.10000000000002</v>
      </c>
      <c r="Q379" s="35">
        <f>+'CPT C9 &amp; Bearing Capacity'!K379</f>
        <v>143.07</v>
      </c>
      <c r="R379" s="34">
        <f>+'CPT C9 &amp; Bearing Capacity'!L379</f>
        <v>29.017979999999994</v>
      </c>
      <c r="S379" s="35">
        <f>+'CPT C9 &amp; Bearing Capacity'!M379</f>
        <v>114.05202</v>
      </c>
      <c r="T379" s="34">
        <f t="shared" si="91"/>
        <v>8.8566562147410188</v>
      </c>
      <c r="U379" s="36">
        <f t="shared" si="92"/>
        <v>2697.5281339150556</v>
      </c>
      <c r="V379" s="33">
        <f t="shared" si="83"/>
        <v>920.15000000000009</v>
      </c>
      <c r="W379" s="37">
        <f t="shared" si="93"/>
        <v>6.7650750971921456E-2</v>
      </c>
      <c r="X379" s="37">
        <f t="shared" si="94"/>
        <v>0.19832614685349059</v>
      </c>
    </row>
    <row r="380" spans="5:24" x14ac:dyDescent="0.2">
      <c r="E380" s="28"/>
      <c r="F380" s="28">
        <f>+'CPT C9 &amp; Bearing Capacity'!I380</f>
        <v>7.55</v>
      </c>
      <c r="G380" s="29">
        <f>'CPT C9 &amp; Bearing Capacity'!H380</f>
        <v>1.9999999999999574E-2</v>
      </c>
      <c r="H380" s="29">
        <f t="shared" si="84"/>
        <v>7.0927999999999995</v>
      </c>
      <c r="I380" s="30">
        <f t="shared" si="85"/>
        <v>6.6486689163854518</v>
      </c>
      <c r="J380" s="31">
        <f t="shared" si="86"/>
        <v>0.97811781109071694</v>
      </c>
      <c r="K380" s="31">
        <f t="shared" si="87"/>
        <v>4.4243090834855926E-2</v>
      </c>
      <c r="L380" s="31">
        <f t="shared" si="88"/>
        <v>2.2123350058325178E-2</v>
      </c>
      <c r="M380" s="32">
        <f t="shared" si="89"/>
        <v>4.1633854183402021E-2</v>
      </c>
      <c r="N380" s="33">
        <f t="shared" si="90"/>
        <v>9.0749748485621264</v>
      </c>
      <c r="O380" s="59">
        <f>+'CPT C9 &amp; Bearing Capacity'!N380</f>
        <v>246</v>
      </c>
      <c r="P380" s="59">
        <f>+'CPT C9 &amp; Bearing Capacity'!O380</f>
        <v>319.79999999999995</v>
      </c>
      <c r="Q380" s="35">
        <f>+'CPT C9 &amp; Bearing Capacity'!K380</f>
        <v>143.44999999999999</v>
      </c>
      <c r="R380" s="34">
        <f>+'CPT C9 &amp; Bearing Capacity'!L380</f>
        <v>29.214179999999999</v>
      </c>
      <c r="S380" s="35">
        <f>+'CPT C9 &amp; Bearing Capacity'!M380</f>
        <v>114.23581999999999</v>
      </c>
      <c r="T380" s="34">
        <f t="shared" si="91"/>
        <v>8.6869447230944754</v>
      </c>
      <c r="U380" s="36">
        <f t="shared" si="92"/>
        <v>2604.851812109413</v>
      </c>
      <c r="V380" s="33">
        <f t="shared" si="83"/>
        <v>881.74999999999977</v>
      </c>
      <c r="W380" s="37">
        <f t="shared" si="93"/>
        <v>6.9677474982448279E-2</v>
      </c>
      <c r="X380" s="37">
        <f t="shared" si="94"/>
        <v>0.20584008729372125</v>
      </c>
    </row>
    <row r="381" spans="5:24" x14ac:dyDescent="0.2">
      <c r="E381" s="28"/>
      <c r="F381" s="28">
        <f>+'CPT C9 &amp; Bearing Capacity'!I381</f>
        <v>7.57</v>
      </c>
      <c r="G381" s="29">
        <f>'CPT C9 &amp; Bearing Capacity'!H381</f>
        <v>2.0000000000000462E-2</v>
      </c>
      <c r="H381" s="29">
        <f t="shared" si="84"/>
        <v>7.1128</v>
      </c>
      <c r="I381" s="30">
        <f t="shared" si="85"/>
        <v>6.6674165729283841</v>
      </c>
      <c r="J381" s="31">
        <f t="shared" si="86"/>
        <v>0.9782367137742225</v>
      </c>
      <c r="K381" s="31">
        <f t="shared" si="87"/>
        <v>4.4000098443482898E-2</v>
      </c>
      <c r="L381" s="31">
        <f t="shared" si="88"/>
        <v>2.2001824286957922E-2</v>
      </c>
      <c r="M381" s="32">
        <f t="shared" si="89"/>
        <v>4.1408510374334448E-2</v>
      </c>
      <c r="N381" s="33">
        <f t="shared" si="90"/>
        <v>9.0258564222315005</v>
      </c>
      <c r="O381" s="59">
        <f>+'CPT C9 &amp; Bearing Capacity'!N381</f>
        <v>236.5</v>
      </c>
      <c r="P381" s="59">
        <f>+'CPT C9 &amp; Bearing Capacity'!O381</f>
        <v>313.5</v>
      </c>
      <c r="Q381" s="35">
        <f>+'CPT C9 &amp; Bearing Capacity'!K381</f>
        <v>143.83000000000001</v>
      </c>
      <c r="R381" s="34">
        <f>+'CPT C9 &amp; Bearing Capacity'!L381</f>
        <v>29.410380000000004</v>
      </c>
      <c r="S381" s="35">
        <f>+'CPT C9 &amp; Bearing Capacity'!M381</f>
        <v>114.41962000000001</v>
      </c>
      <c r="T381" s="34">
        <f t="shared" si="91"/>
        <v>8.5141349123216834</v>
      </c>
      <c r="U381" s="36">
        <f t="shared" si="92"/>
        <v>2511.7426104089227</v>
      </c>
      <c r="V381" s="33">
        <f t="shared" si="83"/>
        <v>848.34999999999991</v>
      </c>
      <c r="W381" s="37">
        <f t="shared" si="93"/>
        <v>7.1869278204125059E-2</v>
      </c>
      <c r="X381" s="37">
        <f t="shared" si="94"/>
        <v>0.21278614775108648</v>
      </c>
    </row>
    <row r="382" spans="5:24" x14ac:dyDescent="0.2">
      <c r="E382" s="28"/>
      <c r="F382" s="28">
        <f>+'CPT C9 &amp; Bearing Capacity'!I382</f>
        <v>7.59</v>
      </c>
      <c r="G382" s="29">
        <f>'CPT C9 &amp; Bearing Capacity'!H382</f>
        <v>1.9999999999999574E-2</v>
      </c>
      <c r="H382" s="29">
        <f t="shared" si="84"/>
        <v>7.1327999999999996</v>
      </c>
      <c r="I382" s="30">
        <f t="shared" si="85"/>
        <v>6.6861642294713155</v>
      </c>
      <c r="J382" s="31">
        <f t="shared" si="86"/>
        <v>0.97835466049772668</v>
      </c>
      <c r="K382" s="31">
        <f t="shared" si="87"/>
        <v>4.3759087569474296E-2</v>
      </c>
      <c r="L382" s="31">
        <f t="shared" si="88"/>
        <v>2.1881289836478357E-2</v>
      </c>
      <c r="M382" s="32">
        <f t="shared" si="89"/>
        <v>4.1184968411024848E-2</v>
      </c>
      <c r="N382" s="33">
        <f t="shared" si="90"/>
        <v>8.977130746109939</v>
      </c>
      <c r="O382" s="59">
        <f>+'CPT C9 &amp; Bearing Capacity'!N382</f>
        <v>227</v>
      </c>
      <c r="P382" s="59">
        <f>+'CPT C9 &amp; Bearing Capacity'!O382</f>
        <v>305</v>
      </c>
      <c r="Q382" s="35">
        <f>+'CPT C9 &amp; Bearing Capacity'!K382</f>
        <v>144.21</v>
      </c>
      <c r="R382" s="34">
        <f>+'CPT C9 &amp; Bearing Capacity'!L382</f>
        <v>29.606580000000001</v>
      </c>
      <c r="S382" s="35">
        <f>+'CPT C9 &amp; Bearing Capacity'!M382</f>
        <v>114.60342</v>
      </c>
      <c r="T382" s="34">
        <f t="shared" si="91"/>
        <v>8.3380330917336103</v>
      </c>
      <c r="U382" s="36">
        <f t="shared" si="92"/>
        <v>2418.1910474542028</v>
      </c>
      <c r="V382" s="33">
        <f t="shared" si="83"/>
        <v>803.94999999999993</v>
      </c>
      <c r="W382" s="37">
        <f t="shared" si="93"/>
        <v>7.4246662649426282E-2</v>
      </c>
      <c r="X382" s="37">
        <f t="shared" si="94"/>
        <v>0.22332559851010009</v>
      </c>
    </row>
    <row r="383" spans="5:24" x14ac:dyDescent="0.2">
      <c r="E383" s="28"/>
      <c r="F383" s="28">
        <f>+'CPT C9 &amp; Bearing Capacity'!I383</f>
        <v>7.6099999999999994</v>
      </c>
      <c r="G383" s="29">
        <f>'CPT C9 &amp; Bearing Capacity'!H383</f>
        <v>2.0000000000000462E-2</v>
      </c>
      <c r="H383" s="29">
        <f t="shared" si="84"/>
        <v>7.1527999999999992</v>
      </c>
      <c r="I383" s="30">
        <f t="shared" si="85"/>
        <v>6.7049118860142478</v>
      </c>
      <c r="J383" s="31">
        <f t="shared" si="86"/>
        <v>0.97847166136811625</v>
      </c>
      <c r="K383" s="31">
        <f t="shared" si="87"/>
        <v>4.3520036889022846E-2</v>
      </c>
      <c r="L383" s="31">
        <f t="shared" si="88"/>
        <v>2.1761736032839877E-2</v>
      </c>
      <c r="M383" s="32">
        <f t="shared" si="89"/>
        <v>4.0963209381661266E-2</v>
      </c>
      <c r="N383" s="33">
        <f t="shared" si="90"/>
        <v>8.9287936979699563</v>
      </c>
      <c r="O383" s="59">
        <f>+'CPT C9 &amp; Bearing Capacity'!N383</f>
        <v>236.5</v>
      </c>
      <c r="P383" s="59">
        <f>+'CPT C9 &amp; Bearing Capacity'!O383</f>
        <v>315.29999999999995</v>
      </c>
      <c r="Q383" s="35">
        <f>+'CPT C9 &amp; Bearing Capacity'!K383</f>
        <v>144.58999999999997</v>
      </c>
      <c r="R383" s="34">
        <f>+'CPT C9 &amp; Bearing Capacity'!L383</f>
        <v>29.802779999999995</v>
      </c>
      <c r="S383" s="35">
        <f>+'CPT C9 &amp; Bearing Capacity'!M383</f>
        <v>114.78721999999998</v>
      </c>
      <c r="T383" s="34">
        <f t="shared" si="91"/>
        <v>8.5073101942519678</v>
      </c>
      <c r="U383" s="36">
        <f t="shared" si="92"/>
        <v>2512.0386585875813</v>
      </c>
      <c r="V383" s="33">
        <f t="shared" si="83"/>
        <v>853.55</v>
      </c>
      <c r="W383" s="37">
        <f t="shared" si="93"/>
        <v>7.1088027785292648E-2</v>
      </c>
      <c r="X383" s="37">
        <f t="shared" si="94"/>
        <v>0.20921548117790786</v>
      </c>
    </row>
    <row r="384" spans="5:24" x14ac:dyDescent="0.2">
      <c r="E384" s="28"/>
      <c r="F384" s="28">
        <f>+'CPT C9 &amp; Bearing Capacity'!I384</f>
        <v>7.63</v>
      </c>
      <c r="G384" s="29">
        <f>'CPT C9 &amp; Bearing Capacity'!H384</f>
        <v>1.9999999999999574E-2</v>
      </c>
      <c r="H384" s="29">
        <f t="shared" si="84"/>
        <v>7.1727999999999996</v>
      </c>
      <c r="I384" s="30">
        <f t="shared" si="85"/>
        <v>6.7236595425571801</v>
      </c>
      <c r="J384" s="31">
        <f t="shared" si="86"/>
        <v>0.97858772636058233</v>
      </c>
      <c r="K384" s="31">
        <f t="shared" si="87"/>
        <v>4.3282925362170724E-2</v>
      </c>
      <c r="L384" s="31">
        <f t="shared" si="88"/>
        <v>2.1643152344213958E-2</v>
      </c>
      <c r="M384" s="32">
        <f t="shared" si="89"/>
        <v>4.0743214618537853E-2</v>
      </c>
      <c r="N384" s="33">
        <f t="shared" si="90"/>
        <v>8.8808412087921411</v>
      </c>
      <c r="O384" s="59">
        <f>+'CPT C9 &amp; Bearing Capacity'!N384</f>
        <v>236.5</v>
      </c>
      <c r="P384" s="59">
        <f>+'CPT C9 &amp; Bearing Capacity'!O384</f>
        <v>315.89999999999998</v>
      </c>
      <c r="Q384" s="35">
        <f>+'CPT C9 &amp; Bearing Capacity'!K384</f>
        <v>144.97</v>
      </c>
      <c r="R384" s="34">
        <f>+'CPT C9 &amp; Bearing Capacity'!L384</f>
        <v>29.99898</v>
      </c>
      <c r="S384" s="35">
        <f>+'CPT C9 &amp; Bearing Capacity'!M384</f>
        <v>114.97102</v>
      </c>
      <c r="T384" s="34">
        <f t="shared" si="91"/>
        <v>8.5039080719356868</v>
      </c>
      <c r="U384" s="36">
        <f t="shared" si="92"/>
        <v>2512.1862516528568</v>
      </c>
      <c r="V384" s="33">
        <f t="shared" si="83"/>
        <v>854.64999999999986</v>
      </c>
      <c r="W384" s="37">
        <f t="shared" si="93"/>
        <v>7.0702092274797942E-2</v>
      </c>
      <c r="X384" s="37">
        <f t="shared" si="94"/>
        <v>0.20782404981669581</v>
      </c>
    </row>
    <row r="385" spans="5:24" x14ac:dyDescent="0.2">
      <c r="E385" s="28"/>
      <c r="F385" s="28">
        <f>+'CPT C9 &amp; Bearing Capacity'!I385</f>
        <v>7.65</v>
      </c>
      <c r="G385" s="29">
        <f>'CPT C9 &amp; Bearing Capacity'!H385</f>
        <v>2.0000000000000462E-2</v>
      </c>
      <c r="H385" s="29">
        <f t="shared" si="84"/>
        <v>7.1928000000000001</v>
      </c>
      <c r="I385" s="30">
        <f t="shared" si="85"/>
        <v>6.7424071991001124</v>
      </c>
      <c r="J385" s="31">
        <f t="shared" si="86"/>
        <v>0.97870286532064976</v>
      </c>
      <c r="K385" s="31">
        <f t="shared" si="87"/>
        <v>4.3047732228323837E-2</v>
      </c>
      <c r="L385" s="31">
        <f t="shared" si="88"/>
        <v>2.1525528378739469E-2</v>
      </c>
      <c r="M385" s="32">
        <f t="shared" si="89"/>
        <v>4.0524965694338486E-2</v>
      </c>
      <c r="N385" s="33">
        <f t="shared" si="90"/>
        <v>8.8332692619550741</v>
      </c>
      <c r="O385" s="59">
        <f>+'CPT C9 &amp; Bearing Capacity'!N385</f>
        <v>236.5</v>
      </c>
      <c r="P385" s="59">
        <f>+'CPT C9 &amp; Bearing Capacity'!O385</f>
        <v>315.89999999999998</v>
      </c>
      <c r="Q385" s="35">
        <f>+'CPT C9 &amp; Bearing Capacity'!K385</f>
        <v>145.35</v>
      </c>
      <c r="R385" s="34">
        <f>+'CPT C9 &amp; Bearing Capacity'!L385</f>
        <v>30.195180000000004</v>
      </c>
      <c r="S385" s="35">
        <f>+'CPT C9 &amp; Bearing Capacity'!M385</f>
        <v>115.15481999999999</v>
      </c>
      <c r="T385" s="34">
        <f t="shared" si="91"/>
        <v>8.5005127413976957</v>
      </c>
      <c r="U385" s="36">
        <f t="shared" si="92"/>
        <v>2512.3335587186002</v>
      </c>
      <c r="V385" s="33">
        <f t="shared" si="83"/>
        <v>852.74999999999989</v>
      </c>
      <c r="W385" s="37">
        <f t="shared" si="93"/>
        <v>7.0319239507835349E-2</v>
      </c>
      <c r="X385" s="37">
        <f t="shared" si="94"/>
        <v>0.20717136938036423</v>
      </c>
    </row>
    <row r="386" spans="5:24" x14ac:dyDescent="0.2">
      <c r="E386" s="28"/>
      <c r="F386" s="28">
        <f>+'CPT C9 &amp; Bearing Capacity'!I386</f>
        <v>7.67</v>
      </c>
      <c r="G386" s="29">
        <f>'CPT C9 &amp; Bearing Capacity'!H386</f>
        <v>1.9999999999999574E-2</v>
      </c>
      <c r="H386" s="29">
        <f t="shared" si="84"/>
        <v>7.2127999999999997</v>
      </c>
      <c r="I386" s="30">
        <f t="shared" si="85"/>
        <v>6.7611548556430447</v>
      </c>
      <c r="J386" s="31">
        <f t="shared" si="86"/>
        <v>0.97881708796617017</v>
      </c>
      <c r="K386" s="31">
        <f t="shared" si="87"/>
        <v>4.281443700184797E-2</v>
      </c>
      <c r="L386" s="31">
        <f t="shared" si="88"/>
        <v>2.140885388231312E-2</v>
      </c>
      <c r="M386" s="32">
        <f t="shared" si="89"/>
        <v>4.0308444418485322E-2</v>
      </c>
      <c r="N386" s="33">
        <f t="shared" si="90"/>
        <v>8.7860738924394308</v>
      </c>
      <c r="O386" s="59">
        <f>+'CPT C9 &amp; Bearing Capacity'!N386</f>
        <v>246</v>
      </c>
      <c r="P386" s="59">
        <f>+'CPT C9 &amp; Bearing Capacity'!O386</f>
        <v>325.39999999999998</v>
      </c>
      <c r="Q386" s="35">
        <f>+'CPT C9 &amp; Bearing Capacity'!K386</f>
        <v>145.72999999999999</v>
      </c>
      <c r="R386" s="34">
        <f>+'CPT C9 &amp; Bearing Capacity'!L386</f>
        <v>30.391380000000002</v>
      </c>
      <c r="S386" s="35">
        <f>+'CPT C9 &amp; Bearing Capacity'!M386</f>
        <v>115.33861999999999</v>
      </c>
      <c r="T386" s="34">
        <f t="shared" si="91"/>
        <v>8.6661049889095239</v>
      </c>
      <c r="U386" s="36">
        <f t="shared" si="92"/>
        <v>2605.789439531331</v>
      </c>
      <c r="V386" s="33">
        <f t="shared" si="83"/>
        <v>898.34999999999991</v>
      </c>
      <c r="W386" s="37">
        <f t="shared" si="93"/>
        <v>6.7435025709671151E-2</v>
      </c>
      <c r="X386" s="37">
        <f t="shared" si="94"/>
        <v>0.19560469510634482</v>
      </c>
    </row>
    <row r="387" spans="5:24" x14ac:dyDescent="0.2">
      <c r="E387" s="28"/>
      <c r="F387" s="28">
        <f>+'CPT C9 &amp; Bearing Capacity'!I387</f>
        <v>7.6899999999999995</v>
      </c>
      <c r="G387" s="29">
        <f>'CPT C9 &amp; Bearing Capacity'!H387</f>
        <v>2.0000000000000462E-2</v>
      </c>
      <c r="H387" s="29">
        <f t="shared" si="84"/>
        <v>7.2327999999999992</v>
      </c>
      <c r="I387" s="30">
        <f t="shared" si="85"/>
        <v>6.7799025121859762</v>
      </c>
      <c r="J387" s="31">
        <f t="shared" si="86"/>
        <v>0.97893040388928132</v>
      </c>
      <c r="K387" s="31">
        <f t="shared" si="87"/>
        <v>4.2583019467745092E-2</v>
      </c>
      <c r="L387" s="31">
        <f t="shared" si="88"/>
        <v>2.1293118736420272E-2</v>
      </c>
      <c r="M387" s="32">
        <f t="shared" si="89"/>
        <v>4.0093632833550961E-2</v>
      </c>
      <c r="N387" s="33">
        <f t="shared" si="90"/>
        <v>8.7392511860459354</v>
      </c>
      <c r="O387" s="59">
        <f>+'CPT C9 &amp; Bearing Capacity'!N387</f>
        <v>236.5</v>
      </c>
      <c r="P387" s="59">
        <f>+'CPT C9 &amp; Bearing Capacity'!O387</f>
        <v>317.10000000000002</v>
      </c>
      <c r="Q387" s="35">
        <f>+'CPT C9 &amp; Bearing Capacity'!K387</f>
        <v>146.10999999999999</v>
      </c>
      <c r="R387" s="34">
        <f>+'CPT C9 &amp; Bearing Capacity'!L387</f>
        <v>30.587579999999996</v>
      </c>
      <c r="S387" s="35">
        <f>+'CPT C9 &amp; Bearing Capacity'!M387</f>
        <v>115.52241999999998</v>
      </c>
      <c r="T387" s="34">
        <f t="shared" si="91"/>
        <v>8.4937423583158651</v>
      </c>
      <c r="U387" s="36">
        <f t="shared" si="92"/>
        <v>2512.6273188700466</v>
      </c>
      <c r="V387" s="33">
        <f t="shared" si="83"/>
        <v>854.95000000000016</v>
      </c>
      <c r="W387" s="37">
        <f t="shared" si="93"/>
        <v>6.9562653565163529E-2</v>
      </c>
      <c r="X387" s="37">
        <f t="shared" si="94"/>
        <v>0.20443888381884637</v>
      </c>
    </row>
    <row r="388" spans="5:24" x14ac:dyDescent="0.2">
      <c r="E388" s="28"/>
      <c r="F388" s="28">
        <f>+'CPT C9 &amp; Bearing Capacity'!I388</f>
        <v>7.71</v>
      </c>
      <c r="G388" s="29">
        <f>'CPT C9 &amp; Bearing Capacity'!H388</f>
        <v>1.9999999999999574E-2</v>
      </c>
      <c r="H388" s="29">
        <f t="shared" si="84"/>
        <v>7.2527999999999997</v>
      </c>
      <c r="I388" s="30">
        <f t="shared" si="85"/>
        <v>6.7986501687289085</v>
      </c>
      <c r="J388" s="31">
        <f t="shared" si="86"/>
        <v>0.97904282255832986</v>
      </c>
      <c r="K388" s="31">
        <f t="shared" si="87"/>
        <v>4.2353459677407904E-2</v>
      </c>
      <c r="L388" s="31">
        <f t="shared" si="88"/>
        <v>2.1178312956005058E-2</v>
      </c>
      <c r="M388" s="32">
        <f t="shared" si="89"/>
        <v>3.9880513211732596E-2</v>
      </c>
      <c r="N388" s="33">
        <f t="shared" si="90"/>
        <v>8.6927972786268182</v>
      </c>
      <c r="O388" s="59">
        <f>+'CPT C9 &amp; Bearing Capacity'!N388</f>
        <v>227</v>
      </c>
      <c r="P388" s="59">
        <f>+'CPT C9 &amp; Bearing Capacity'!O388</f>
        <v>308.8</v>
      </c>
      <c r="Q388" s="35">
        <f>+'CPT C9 &amp; Bearing Capacity'!K388</f>
        <v>146.49</v>
      </c>
      <c r="R388" s="34">
        <f>+'CPT C9 &amp; Bearing Capacity'!L388</f>
        <v>30.78378</v>
      </c>
      <c r="S388" s="35">
        <f>+'CPT C9 &amp; Bearing Capacity'!M388</f>
        <v>115.70622</v>
      </c>
      <c r="T388" s="34">
        <f t="shared" si="91"/>
        <v>8.3180941643507733</v>
      </c>
      <c r="U388" s="36">
        <f t="shared" si="92"/>
        <v>2419.0238539920574</v>
      </c>
      <c r="V388" s="33">
        <f t="shared" ref="V388:V451" si="95">5*(P388-Q388)</f>
        <v>811.55</v>
      </c>
      <c r="W388" s="37">
        <f t="shared" si="93"/>
        <v>7.1870289863253028E-2</v>
      </c>
      <c r="X388" s="37">
        <f t="shared" si="94"/>
        <v>0.21422702923114123</v>
      </c>
    </row>
    <row r="389" spans="5:24" x14ac:dyDescent="0.2">
      <c r="E389" s="28"/>
      <c r="F389" s="28">
        <f>+'CPT C9 &amp; Bearing Capacity'!I389</f>
        <v>7.73</v>
      </c>
      <c r="G389" s="29">
        <f>'CPT C9 &amp; Bearing Capacity'!H389</f>
        <v>2.0000000000000462E-2</v>
      </c>
      <c r="H389" s="29">
        <f t="shared" si="84"/>
        <v>7.2728000000000002</v>
      </c>
      <c r="I389" s="30">
        <f t="shared" si="85"/>
        <v>6.8173978252718417</v>
      </c>
      <c r="J389" s="31">
        <f t="shared" si="86"/>
        <v>0.97915435331976231</v>
      </c>
      <c r="K389" s="31">
        <f t="shared" si="87"/>
        <v>4.2125737944451562E-2</v>
      </c>
      <c r="L389" s="31">
        <f t="shared" si="88"/>
        <v>2.1064426687379199E-2</v>
      </c>
      <c r="M389" s="32">
        <f t="shared" si="89"/>
        <v>3.9669068051387611E-2</v>
      </c>
      <c r="N389" s="33">
        <f t="shared" si="90"/>
        <v>8.6467083553306932</v>
      </c>
      <c r="O389" s="59">
        <f>+'CPT C9 &amp; Bearing Capacity'!N389</f>
        <v>227</v>
      </c>
      <c r="P389" s="59">
        <f>+'CPT C9 &amp; Bearing Capacity'!O389</f>
        <v>309</v>
      </c>
      <c r="Q389" s="35">
        <f>+'CPT C9 &amp; Bearing Capacity'!K389</f>
        <v>146.87</v>
      </c>
      <c r="R389" s="34">
        <f>+'CPT C9 &amp; Bearing Capacity'!L389</f>
        <v>30.979980000000005</v>
      </c>
      <c r="S389" s="35">
        <f>+'CPT C9 &amp; Bearing Capacity'!M389</f>
        <v>115.89001999999999</v>
      </c>
      <c r="T389" s="34">
        <f t="shared" si="91"/>
        <v>8.3147941048748528</v>
      </c>
      <c r="U389" s="36">
        <f t="shared" si="92"/>
        <v>2419.1617181096472</v>
      </c>
      <c r="V389" s="33">
        <f t="shared" si="95"/>
        <v>810.65</v>
      </c>
      <c r="W389" s="37">
        <f t="shared" si="93"/>
        <v>7.1485161910444767E-2</v>
      </c>
      <c r="X389" s="37">
        <f t="shared" si="94"/>
        <v>0.21332778277507911</v>
      </c>
    </row>
    <row r="390" spans="5:24" x14ac:dyDescent="0.2">
      <c r="E390" s="28"/>
      <c r="F390" s="28">
        <f>+'CPT C9 &amp; Bearing Capacity'!I390</f>
        <v>7.75</v>
      </c>
      <c r="G390" s="29">
        <f>'CPT C9 &amp; Bearing Capacity'!H390</f>
        <v>1.9999999999999574E-2</v>
      </c>
      <c r="H390" s="29">
        <f t="shared" si="84"/>
        <v>7.2927999999999997</v>
      </c>
      <c r="I390" s="30">
        <f t="shared" si="85"/>
        <v>6.8361454818147731</v>
      </c>
      <c r="J390" s="31">
        <f t="shared" si="86"/>
        <v>0.97926500539998029</v>
      </c>
      <c r="K390" s="31">
        <f t="shared" si="87"/>
        <v>4.1899834840620404E-2</v>
      </c>
      <c r="L390" s="31">
        <f t="shared" si="88"/>
        <v>2.0951450206168731E-2</v>
      </c>
      <c r="M390" s="32">
        <f t="shared" si="89"/>
        <v>3.9459280073628783E-2</v>
      </c>
      <c r="N390" s="33">
        <f t="shared" si="90"/>
        <v>8.6009806498603911</v>
      </c>
      <c r="O390" s="59">
        <f>+'CPT C9 &amp; Bearing Capacity'!N390</f>
        <v>227</v>
      </c>
      <c r="P390" s="59">
        <f>+'CPT C9 &amp; Bearing Capacity'!O390</f>
        <v>309.2</v>
      </c>
      <c r="Q390" s="35">
        <f>+'CPT C9 &amp; Bearing Capacity'!K390</f>
        <v>147.25</v>
      </c>
      <c r="R390" s="34">
        <f>+'CPT C9 &amp; Bearing Capacity'!L390</f>
        <v>31.176180000000002</v>
      </c>
      <c r="S390" s="35">
        <f>+'CPT C9 &amp; Bearing Capacity'!M390</f>
        <v>116.07382</v>
      </c>
      <c r="T390" s="34">
        <f t="shared" si="91"/>
        <v>8.3115005812346148</v>
      </c>
      <c r="U390" s="36">
        <f t="shared" si="92"/>
        <v>2419.2993170182908</v>
      </c>
      <c r="V390" s="33">
        <f t="shared" si="95"/>
        <v>809.75</v>
      </c>
      <c r="W390" s="37">
        <f t="shared" si="93"/>
        <v>7.1103071780805036E-2</v>
      </c>
      <c r="X390" s="37">
        <f t="shared" si="94"/>
        <v>0.21243545908885969</v>
      </c>
    </row>
    <row r="391" spans="5:24" x14ac:dyDescent="0.2">
      <c r="E391" s="28"/>
      <c r="F391" s="28">
        <f>+'CPT C9 &amp; Bearing Capacity'!I391</f>
        <v>7.77</v>
      </c>
      <c r="G391" s="29">
        <f>'CPT C9 &amp; Bearing Capacity'!H391</f>
        <v>2.0000000000000462E-2</v>
      </c>
      <c r="H391" s="29">
        <f t="shared" si="84"/>
        <v>7.3127999999999993</v>
      </c>
      <c r="I391" s="30">
        <f t="shared" si="85"/>
        <v>6.8548931383577045</v>
      </c>
      <c r="J391" s="31">
        <f t="shared" si="86"/>
        <v>0.97937478790716692</v>
      </c>
      <c r="K391" s="31">
        <f t="shared" si="87"/>
        <v>4.1675731191768477E-2</v>
      </c>
      <c r="L391" s="31">
        <f t="shared" si="88"/>
        <v>2.0839373915297631E-2</v>
      </c>
      <c r="M391" s="32">
        <f t="shared" si="89"/>
        <v>3.925113221897833E-2</v>
      </c>
      <c r="N391" s="33">
        <f t="shared" si="90"/>
        <v>8.5556104437436566</v>
      </c>
      <c r="O391" s="59">
        <f>+'CPT C9 &amp; Bearing Capacity'!N391</f>
        <v>227</v>
      </c>
      <c r="P391" s="59">
        <f>+'CPT C9 &amp; Bearing Capacity'!O391</f>
        <v>309</v>
      </c>
      <c r="Q391" s="35">
        <f>+'CPT C9 &amp; Bearing Capacity'!K391</f>
        <v>147.63</v>
      </c>
      <c r="R391" s="34">
        <f>+'CPT C9 &amp; Bearing Capacity'!L391</f>
        <v>31.372379999999996</v>
      </c>
      <c r="S391" s="35">
        <f>+'CPT C9 &amp; Bearing Capacity'!M391</f>
        <v>116.25762</v>
      </c>
      <c r="T391" s="34">
        <f t="shared" si="91"/>
        <v>8.3082135701670783</v>
      </c>
      <c r="U391" s="36">
        <f t="shared" si="92"/>
        <v>2419.436651643819</v>
      </c>
      <c r="V391" s="33">
        <f t="shared" si="95"/>
        <v>806.85</v>
      </c>
      <c r="W391" s="37">
        <f t="shared" si="93"/>
        <v>7.0723988064998369E-2</v>
      </c>
      <c r="X391" s="37">
        <f t="shared" si="94"/>
        <v>0.2120743742639612</v>
      </c>
    </row>
    <row r="392" spans="5:24" x14ac:dyDescent="0.2">
      <c r="E392" s="28"/>
      <c r="F392" s="28">
        <f>+'CPT C9 &amp; Bearing Capacity'!I392</f>
        <v>7.79</v>
      </c>
      <c r="G392" s="29">
        <f>'CPT C9 &amp; Bearing Capacity'!H392</f>
        <v>1.9999999999999574E-2</v>
      </c>
      <c r="H392" s="29">
        <f t="shared" si="84"/>
        <v>7.3327999999999998</v>
      </c>
      <c r="I392" s="30">
        <f t="shared" si="85"/>
        <v>6.8736407949006377</v>
      </c>
      <c r="J392" s="31">
        <f t="shared" si="86"/>
        <v>0.97948370983307731</v>
      </c>
      <c r="K392" s="31">
        <f t="shared" si="87"/>
        <v>4.1453408073912394E-2</v>
      </c>
      <c r="L392" s="31">
        <f t="shared" si="88"/>
        <v>2.0728188343007867E-2</v>
      </c>
      <c r="M392" s="32">
        <f t="shared" si="89"/>
        <v>3.90446076440795E-2</v>
      </c>
      <c r="N392" s="33">
        <f t="shared" si="90"/>
        <v>8.5105940656163579</v>
      </c>
      <c r="O392" s="59">
        <f>+'CPT C9 &amp; Bearing Capacity'!N392</f>
        <v>217.5</v>
      </c>
      <c r="P392" s="59">
        <f>+'CPT C9 &amp; Bearing Capacity'!O392</f>
        <v>299.3</v>
      </c>
      <c r="Q392" s="35">
        <f>+'CPT C9 &amp; Bearing Capacity'!K392</f>
        <v>148.01</v>
      </c>
      <c r="R392" s="34">
        <f>+'CPT C9 &amp; Bearing Capacity'!L392</f>
        <v>31.568580000000001</v>
      </c>
      <c r="S392" s="35">
        <f>+'CPT C9 &amp; Bearing Capacity'!M392</f>
        <v>116.44141999999999</v>
      </c>
      <c r="T392" s="34">
        <f t="shared" si="91"/>
        <v>8.1292941386033331</v>
      </c>
      <c r="U392" s="36">
        <f t="shared" si="92"/>
        <v>2325.3565605545482</v>
      </c>
      <c r="V392" s="33">
        <f t="shared" si="95"/>
        <v>756.45</v>
      </c>
      <c r="W392" s="37">
        <f t="shared" si="93"/>
        <v>7.3198185688878439E-2</v>
      </c>
      <c r="X392" s="37">
        <f t="shared" si="94"/>
        <v>0.22501405421683324</v>
      </c>
    </row>
    <row r="393" spans="5:24" x14ac:dyDescent="0.2">
      <c r="E393" s="28"/>
      <c r="F393" s="28">
        <f>+'CPT C9 &amp; Bearing Capacity'!I393</f>
        <v>7.8100000000000005</v>
      </c>
      <c r="G393" s="29">
        <f>'CPT C9 &amp; Bearing Capacity'!H393</f>
        <v>2.0000000000000462E-2</v>
      </c>
      <c r="H393" s="29">
        <f t="shared" si="84"/>
        <v>7.3528000000000002</v>
      </c>
      <c r="I393" s="30">
        <f t="shared" si="85"/>
        <v>6.89238845144357</v>
      </c>
      <c r="J393" s="31">
        <f t="shared" si="86"/>
        <v>0.97959178005480041</v>
      </c>
      <c r="K393" s="31">
        <f t="shared" si="87"/>
        <v>4.1232846809354927E-2</v>
      </c>
      <c r="L393" s="31">
        <f t="shared" si="88"/>
        <v>2.0617884140915057E-2</v>
      </c>
      <c r="M393" s="32">
        <f t="shared" si="89"/>
        <v>3.8839689718464757E-2</v>
      </c>
      <c r="N393" s="33">
        <f t="shared" si="90"/>
        <v>8.4659278905180475</v>
      </c>
      <c r="O393" s="59">
        <f>+'CPT C9 &amp; Bearing Capacity'!N393</f>
        <v>217.5</v>
      </c>
      <c r="P393" s="59">
        <f>+'CPT C9 &amp; Bearing Capacity'!O393</f>
        <v>299.7</v>
      </c>
      <c r="Q393" s="35">
        <f>+'CPT C9 &amp; Bearing Capacity'!K393</f>
        <v>148.39000000000001</v>
      </c>
      <c r="R393" s="34">
        <f>+'CPT C9 &amp; Bearing Capacity'!L393</f>
        <v>31.764780000000005</v>
      </c>
      <c r="S393" s="35">
        <f>+'CPT C9 &amp; Bearing Capacity'!M393</f>
        <v>116.62522000000001</v>
      </c>
      <c r="T393" s="34">
        <f t="shared" si="91"/>
        <v>8.1260893255278006</v>
      </c>
      <c r="U393" s="36">
        <f t="shared" si="92"/>
        <v>2325.4852613494613</v>
      </c>
      <c r="V393" s="33">
        <f t="shared" si="95"/>
        <v>756.54999999999984</v>
      </c>
      <c r="W393" s="37">
        <f t="shared" si="93"/>
        <v>7.2809989650121712E-2</v>
      </c>
      <c r="X393" s="37">
        <f t="shared" si="94"/>
        <v>0.22380352628427058</v>
      </c>
    </row>
    <row r="394" spans="5:24" x14ac:dyDescent="0.2">
      <c r="E394" s="28"/>
      <c r="F394" s="28">
        <f>+'CPT C9 &amp; Bearing Capacity'!I394</f>
        <v>7.83</v>
      </c>
      <c r="G394" s="29">
        <f>'CPT C9 &amp; Bearing Capacity'!H394</f>
        <v>1.9999999999999574E-2</v>
      </c>
      <c r="H394" s="29">
        <f t="shared" si="84"/>
        <v>7.3727999999999998</v>
      </c>
      <c r="I394" s="30">
        <f t="shared" si="85"/>
        <v>6.9111361079865015</v>
      </c>
      <c r="J394" s="31">
        <f t="shared" si="86"/>
        <v>0.97969900733649018</v>
      </c>
      <c r="K394" s="31">
        <f t="shared" si="87"/>
        <v>4.1014028962877841E-2</v>
      </c>
      <c r="L394" s="31">
        <f t="shared" si="88"/>
        <v>2.0508452082098842E-2</v>
      </c>
      <c r="M394" s="32">
        <f t="shared" si="89"/>
        <v>3.8636362021379218E-2</v>
      </c>
      <c r="N394" s="33">
        <f t="shared" si="90"/>
        <v>8.4216083391995689</v>
      </c>
      <c r="O394" s="59">
        <f>+'CPT C9 &amp; Bearing Capacity'!N394</f>
        <v>227</v>
      </c>
      <c r="P394" s="59">
        <f>+'CPT C9 &amp; Bearing Capacity'!O394</f>
        <v>309.60000000000002</v>
      </c>
      <c r="Q394" s="35">
        <f>+'CPT C9 &amp; Bearing Capacity'!K394</f>
        <v>148.77000000000001</v>
      </c>
      <c r="R394" s="34">
        <f>+'CPT C9 &amp; Bearing Capacity'!L394</f>
        <v>31.960980000000003</v>
      </c>
      <c r="S394" s="35">
        <f>+'CPT C9 &amp; Bearing Capacity'!M394</f>
        <v>116.80902</v>
      </c>
      <c r="T394" s="34">
        <f t="shared" si="91"/>
        <v>8.2983913815571437</v>
      </c>
      <c r="U394" s="36">
        <f t="shared" si="92"/>
        <v>2419.8470790099786</v>
      </c>
      <c r="V394" s="33">
        <f t="shared" si="95"/>
        <v>804.15000000000009</v>
      </c>
      <c r="W394" s="37">
        <f t="shared" si="93"/>
        <v>6.9604467259516953E-2</v>
      </c>
      <c r="X394" s="37">
        <f t="shared" si="94"/>
        <v>0.2094536675794165</v>
      </c>
    </row>
    <row r="395" spans="5:24" x14ac:dyDescent="0.2">
      <c r="E395" s="28"/>
      <c r="F395" s="28">
        <f>+'CPT C9 &amp; Bearing Capacity'!I395</f>
        <v>7.85</v>
      </c>
      <c r="G395" s="29">
        <f>'CPT C9 &amp; Bearing Capacity'!H395</f>
        <v>2.0000000000000462E-2</v>
      </c>
      <c r="H395" s="29">
        <f t="shared" si="84"/>
        <v>7.3927999999999994</v>
      </c>
      <c r="I395" s="30">
        <f t="shared" si="85"/>
        <v>6.9298837645294338</v>
      </c>
      <c r="J395" s="31">
        <f t="shared" si="86"/>
        <v>0.97980540033106489</v>
      </c>
      <c r="K395" s="31">
        <f t="shared" si="87"/>
        <v>4.0796936338002798E-2</v>
      </c>
      <c r="L395" s="31">
        <f t="shared" si="88"/>
        <v>2.0399883059227481E-2</v>
      </c>
      <c r="M395" s="32">
        <f t="shared" si="89"/>
        <v>3.8434608338658506E-2</v>
      </c>
      <c r="N395" s="33">
        <f t="shared" si="90"/>
        <v>8.3776318774425125</v>
      </c>
      <c r="O395" s="59">
        <f>+'CPT C9 &amp; Bearing Capacity'!N395</f>
        <v>227</v>
      </c>
      <c r="P395" s="59">
        <f>+'CPT C9 &amp; Bearing Capacity'!O395</f>
        <v>310</v>
      </c>
      <c r="Q395" s="35">
        <f>+'CPT C9 &amp; Bearing Capacity'!K395</f>
        <v>149.15</v>
      </c>
      <c r="R395" s="34">
        <f>+'CPT C9 &amp; Bearing Capacity'!L395</f>
        <v>32.157179999999997</v>
      </c>
      <c r="S395" s="35">
        <f>+'CPT C9 &amp; Bearing Capacity'!M395</f>
        <v>116.99282000000001</v>
      </c>
      <c r="T395" s="34">
        <f t="shared" si="91"/>
        <v>8.2951301905267734</v>
      </c>
      <c r="U395" s="36">
        <f t="shared" si="92"/>
        <v>2419.9833656681822</v>
      </c>
      <c r="V395" s="33">
        <f t="shared" si="95"/>
        <v>804.25</v>
      </c>
      <c r="W395" s="37">
        <f t="shared" si="93"/>
        <v>6.9237103000743608E-2</v>
      </c>
      <c r="X395" s="37">
        <f t="shared" si="94"/>
        <v>0.20833402244184532</v>
      </c>
    </row>
    <row r="396" spans="5:24" x14ac:dyDescent="0.2">
      <c r="E396" s="28"/>
      <c r="F396" s="28">
        <f>+'CPT C9 &amp; Bearing Capacity'!I396</f>
        <v>7.87</v>
      </c>
      <c r="G396" s="29">
        <f>'CPT C9 &amp; Bearing Capacity'!H396</f>
        <v>1.9999999999999574E-2</v>
      </c>
      <c r="H396" s="29">
        <f t="shared" si="84"/>
        <v>7.4127999999999998</v>
      </c>
      <c r="I396" s="30">
        <f t="shared" si="85"/>
        <v>6.9486314210723661</v>
      </c>
      <c r="J396" s="31">
        <f t="shared" si="86"/>
        <v>0.97991096758187912</v>
      </c>
      <c r="K396" s="31">
        <f t="shared" si="87"/>
        <v>4.0581550973318732E-2</v>
      </c>
      <c r="L396" s="31">
        <f t="shared" si="88"/>
        <v>2.0292168082715889E-2</v>
      </c>
      <c r="M396" s="32">
        <f t="shared" si="89"/>
        <v>3.8234412659659857E-2</v>
      </c>
      <c r="N396" s="33">
        <f t="shared" si="90"/>
        <v>8.333995015390288</v>
      </c>
      <c r="O396" s="59">
        <f>+'CPT C9 &amp; Bearing Capacity'!N396</f>
        <v>227</v>
      </c>
      <c r="P396" s="59">
        <f>+'CPT C9 &amp; Bearing Capacity'!O396</f>
        <v>310.39999999999998</v>
      </c>
      <c r="Q396" s="35">
        <f>+'CPT C9 &amp; Bearing Capacity'!K396</f>
        <v>149.53</v>
      </c>
      <c r="R396" s="34">
        <f>+'CPT C9 &amp; Bearing Capacity'!L396</f>
        <v>32.353380000000001</v>
      </c>
      <c r="S396" s="35">
        <f>+'CPT C9 &amp; Bearing Capacity'!M396</f>
        <v>117.17662</v>
      </c>
      <c r="T396" s="34">
        <f t="shared" si="91"/>
        <v>8.2918753975294202</v>
      </c>
      <c r="U396" s="36">
        <f t="shared" si="92"/>
        <v>2420.1193926028113</v>
      </c>
      <c r="V396" s="33">
        <f t="shared" si="95"/>
        <v>804.34999999999991</v>
      </c>
      <c r="W396" s="37">
        <f t="shared" si="93"/>
        <v>6.8872593979150701E-2</v>
      </c>
      <c r="X396" s="37">
        <f t="shared" si="94"/>
        <v>0.20722309977970069</v>
      </c>
    </row>
    <row r="397" spans="5:24" x14ac:dyDescent="0.2">
      <c r="E397" s="28"/>
      <c r="F397" s="28">
        <f>+'CPT C9 &amp; Bearing Capacity'!I397</f>
        <v>7.8900000000000006</v>
      </c>
      <c r="G397" s="29">
        <f>'CPT C9 &amp; Bearing Capacity'!H397</f>
        <v>2.0000000000000462E-2</v>
      </c>
      <c r="H397" s="29">
        <f t="shared" si="84"/>
        <v>7.4328000000000003</v>
      </c>
      <c r="I397" s="30">
        <f t="shared" si="85"/>
        <v>6.9673790776152984</v>
      </c>
      <c r="J397" s="31">
        <f t="shared" si="86"/>
        <v>0.98001571752436567</v>
      </c>
      <c r="K397" s="31">
        <f t="shared" si="87"/>
        <v>4.0367855138874524E-2</v>
      </c>
      <c r="L397" s="31">
        <f t="shared" si="88"/>
        <v>2.0185298278916464E-2</v>
      </c>
      <c r="M397" s="32">
        <f t="shared" si="89"/>
        <v>3.8035759174245572E-2</v>
      </c>
      <c r="N397" s="33">
        <f t="shared" si="90"/>
        <v>8.2906943068906038</v>
      </c>
      <c r="O397" s="59">
        <f>+'CPT C9 &amp; Bearing Capacity'!N397</f>
        <v>227</v>
      </c>
      <c r="P397" s="59">
        <f>+'CPT C9 &amp; Bearing Capacity'!O397</f>
        <v>310.60000000000002</v>
      </c>
      <c r="Q397" s="35">
        <f>+'CPT C9 &amp; Bearing Capacity'!K397</f>
        <v>149.91000000000003</v>
      </c>
      <c r="R397" s="34">
        <f>+'CPT C9 &amp; Bearing Capacity'!L397</f>
        <v>32.549580000000006</v>
      </c>
      <c r="S397" s="35">
        <f>+'CPT C9 &amp; Bearing Capacity'!M397</f>
        <v>117.36042000000002</v>
      </c>
      <c r="T397" s="34">
        <f t="shared" si="91"/>
        <v>8.2886269800066863</v>
      </c>
      <c r="U397" s="36">
        <f t="shared" si="92"/>
        <v>2420.2551607120658</v>
      </c>
      <c r="V397" s="33">
        <f t="shared" si="95"/>
        <v>803.45</v>
      </c>
      <c r="W397" s="37">
        <f t="shared" si="93"/>
        <v>6.8510911092957497E-2</v>
      </c>
      <c r="X397" s="37">
        <f t="shared" si="94"/>
        <v>0.20637735532742035</v>
      </c>
    </row>
    <row r="398" spans="5:24" x14ac:dyDescent="0.2">
      <c r="E398" s="28"/>
      <c r="F398" s="28">
        <f>+'CPT C9 &amp; Bearing Capacity'!I398</f>
        <v>7.91</v>
      </c>
      <c r="G398" s="29">
        <f>'CPT C9 &amp; Bearing Capacity'!H398</f>
        <v>1.9999999999999574E-2</v>
      </c>
      <c r="H398" s="29">
        <f t="shared" si="84"/>
        <v>7.4527999999999999</v>
      </c>
      <c r="I398" s="30">
        <f t="shared" si="85"/>
        <v>6.9861267341582307</v>
      </c>
      <c r="J398" s="31">
        <f t="shared" si="86"/>
        <v>0.98011965848764881</v>
      </c>
      <c r="K398" s="31">
        <f t="shared" si="87"/>
        <v>4.0155831332635519E-2</v>
      </c>
      <c r="L398" s="31">
        <f t="shared" si="88"/>
        <v>2.0079264888341948E-2</v>
      </c>
      <c r="M398" s="32">
        <f t="shared" si="89"/>
        <v>3.7838632269817582E-2</v>
      </c>
      <c r="N398" s="33">
        <f t="shared" si="90"/>
        <v>8.2477263488490902</v>
      </c>
      <c r="O398" s="59">
        <f>+'CPT C9 &amp; Bearing Capacity'!N398</f>
        <v>227</v>
      </c>
      <c r="P398" s="59">
        <f>+'CPT C9 &amp; Bearing Capacity'!O398</f>
        <v>310.60000000000002</v>
      </c>
      <c r="Q398" s="35">
        <f>+'CPT C9 &amp; Bearing Capacity'!K398</f>
        <v>150.29</v>
      </c>
      <c r="R398" s="34">
        <f>+'CPT C9 &amp; Bearing Capacity'!L398</f>
        <v>32.745780000000003</v>
      </c>
      <c r="S398" s="35">
        <f>+'CPT C9 &amp; Bearing Capacity'!M398</f>
        <v>117.54422</v>
      </c>
      <c r="T398" s="34">
        <f t="shared" si="91"/>
        <v>8.2853849155148858</v>
      </c>
      <c r="U398" s="36">
        <f t="shared" si="92"/>
        <v>2420.3906708896461</v>
      </c>
      <c r="V398" s="33">
        <f t="shared" si="95"/>
        <v>801.55000000000018</v>
      </c>
      <c r="W398" s="37">
        <f t="shared" si="93"/>
        <v>6.8152025605166908E-2</v>
      </c>
      <c r="X398" s="37">
        <f t="shared" si="94"/>
        <v>0.20579443200920497</v>
      </c>
    </row>
    <row r="399" spans="5:24" x14ac:dyDescent="0.2">
      <c r="E399" s="28"/>
      <c r="F399" s="28">
        <f>+'CPT C9 &amp; Bearing Capacity'!I399</f>
        <v>7.93</v>
      </c>
      <c r="G399" s="29">
        <f>'CPT C9 &amp; Bearing Capacity'!H399</f>
        <v>2.0000000000000462E-2</v>
      </c>
      <c r="H399" s="29">
        <f t="shared" si="84"/>
        <v>7.4727999999999994</v>
      </c>
      <c r="I399" s="30">
        <f t="shared" si="85"/>
        <v>7.0048743907011621</v>
      </c>
      <c r="J399" s="31">
        <f t="shared" si="86"/>
        <v>0.9802227986961316</v>
      </c>
      <c r="K399" s="31">
        <f t="shared" si="87"/>
        <v>3.9945462277002755E-2</v>
      </c>
      <c r="L399" s="31">
        <f t="shared" si="88"/>
        <v>1.9974059263919878E-2</v>
      </c>
      <c r="M399" s="32">
        <f t="shared" si="89"/>
        <v>3.7643016528402524E-2</v>
      </c>
      <c r="N399" s="33">
        <f t="shared" si="90"/>
        <v>8.205087780593928</v>
      </c>
      <c r="O399" s="59">
        <f>+'CPT C9 &amp; Bearing Capacity'!N399</f>
        <v>227</v>
      </c>
      <c r="P399" s="59">
        <f>+'CPT C9 &amp; Bearing Capacity'!O399</f>
        <v>310.60000000000002</v>
      </c>
      <c r="Q399" s="35">
        <f>+'CPT C9 &amp; Bearing Capacity'!K399</f>
        <v>150.66999999999999</v>
      </c>
      <c r="R399" s="34">
        <f>+'CPT C9 &amp; Bearing Capacity'!L399</f>
        <v>32.941980000000001</v>
      </c>
      <c r="S399" s="35">
        <f>+'CPT C9 &amp; Bearing Capacity'!M399</f>
        <v>117.72801999999999</v>
      </c>
      <c r="T399" s="34">
        <f t="shared" si="91"/>
        <v>8.2821491817242769</v>
      </c>
      <c r="U399" s="36">
        <f t="shared" si="92"/>
        <v>2420.5259240247806</v>
      </c>
      <c r="V399" s="33">
        <f t="shared" si="95"/>
        <v>799.6500000000002</v>
      </c>
      <c r="W399" s="37">
        <f t="shared" si="93"/>
        <v>6.7795909138216828E-2</v>
      </c>
      <c r="X399" s="37">
        <f t="shared" si="94"/>
        <v>0.20521697694226512</v>
      </c>
    </row>
    <row r="400" spans="5:24" x14ac:dyDescent="0.2">
      <c r="E400" s="28"/>
      <c r="F400" s="28">
        <f>+'CPT C9 &amp; Bearing Capacity'!I400</f>
        <v>7.95</v>
      </c>
      <c r="G400" s="29">
        <f>'CPT C9 &amp; Bearing Capacity'!H400</f>
        <v>1.9999999999999574E-2</v>
      </c>
      <c r="H400" s="29">
        <f t="shared" si="84"/>
        <v>7.4927999999999999</v>
      </c>
      <c r="I400" s="30">
        <f t="shared" si="85"/>
        <v>7.0236220472440944</v>
      </c>
      <c r="J400" s="31">
        <f t="shared" si="86"/>
        <v>0.98032514627105349</v>
      </c>
      <c r="K400" s="31">
        <f t="shared" si="87"/>
        <v>3.973673091539346E-2</v>
      </c>
      <c r="L400" s="31">
        <f t="shared" si="88"/>
        <v>1.9869672869277766E-2</v>
      </c>
      <c r="M400" s="32">
        <f t="shared" si="89"/>
        <v>3.7448896723785915E-2</v>
      </c>
      <c r="N400" s="33">
        <f t="shared" si="90"/>
        <v>8.1627752832511806</v>
      </c>
      <c r="O400" s="59">
        <f>+'CPT C9 &amp; Bearing Capacity'!N400</f>
        <v>236.5</v>
      </c>
      <c r="P400" s="59">
        <f>+'CPT C9 &amp; Bearing Capacity'!O400</f>
        <v>320.3</v>
      </c>
      <c r="Q400" s="35">
        <f>+'CPT C9 &amp; Bearing Capacity'!K400</f>
        <v>151.05000000000001</v>
      </c>
      <c r="R400" s="34">
        <f>+'CPT C9 &amp; Bearing Capacity'!L400</f>
        <v>33.138180000000006</v>
      </c>
      <c r="S400" s="35">
        <f>+'CPT C9 &amp; Bearing Capacity'!M400</f>
        <v>117.91182000000001</v>
      </c>
      <c r="T400" s="34">
        <f t="shared" si="91"/>
        <v>8.4503815222383594</v>
      </c>
      <c r="U400" s="36">
        <f t="shared" si="92"/>
        <v>2514.5095167953709</v>
      </c>
      <c r="V400" s="33">
        <f t="shared" si="95"/>
        <v>846.25</v>
      </c>
      <c r="W400" s="37">
        <f t="shared" si="93"/>
        <v>6.4925387863746048E-2</v>
      </c>
      <c r="X400" s="37">
        <f t="shared" si="94"/>
        <v>0.19291640255836942</v>
      </c>
    </row>
    <row r="401" spans="5:24" x14ac:dyDescent="0.2">
      <c r="E401" s="28"/>
      <c r="F401" s="28">
        <f>+'CPT C9 &amp; Bearing Capacity'!I401</f>
        <v>7.9700000000000006</v>
      </c>
      <c r="G401" s="29">
        <f>'CPT C9 &amp; Bearing Capacity'!H401</f>
        <v>2.0000000000000462E-2</v>
      </c>
      <c r="H401" s="29">
        <f t="shared" si="84"/>
        <v>7.5128000000000004</v>
      </c>
      <c r="I401" s="30">
        <f t="shared" si="85"/>
        <v>7.0423697037870268</v>
      </c>
      <c r="J401" s="31">
        <f t="shared" si="86"/>
        <v>0.98042670923202346</v>
      </c>
      <c r="K401" s="31">
        <f t="shared" si="87"/>
        <v>3.9529620408881867E-2</v>
      </c>
      <c r="L401" s="31">
        <f t="shared" si="88"/>
        <v>1.976609727705856E-2</v>
      </c>
      <c r="M401" s="32">
        <f t="shared" si="89"/>
        <v>3.7256257818694932E-2</v>
      </c>
      <c r="N401" s="33">
        <f t="shared" si="90"/>
        <v>8.1207855791307253</v>
      </c>
      <c r="O401" s="59">
        <f>+'CPT C9 &amp; Bearing Capacity'!N401</f>
        <v>246</v>
      </c>
      <c r="P401" s="59">
        <f>+'CPT C9 &amp; Bearing Capacity'!O401</f>
        <v>330</v>
      </c>
      <c r="Q401" s="35">
        <f>+'CPT C9 &amp; Bearing Capacity'!K401</f>
        <v>151.43</v>
      </c>
      <c r="R401" s="34">
        <f>+'CPT C9 &amp; Bearing Capacity'!L401</f>
        <v>33.33438000000001</v>
      </c>
      <c r="S401" s="35">
        <f>+'CPT C9 &amp; Bearing Capacity'!M401</f>
        <v>118.09562</v>
      </c>
      <c r="T401" s="34">
        <f t="shared" si="91"/>
        <v>8.6150774521988964</v>
      </c>
      <c r="U401" s="36">
        <f t="shared" si="92"/>
        <v>2608.086710598473</v>
      </c>
      <c r="V401" s="33">
        <f t="shared" si="95"/>
        <v>892.84999999999991</v>
      </c>
      <c r="W401" s="37">
        <f t="shared" si="93"/>
        <v>6.2273892552195488E-2</v>
      </c>
      <c r="X401" s="37">
        <f t="shared" si="94"/>
        <v>0.18190705222895032</v>
      </c>
    </row>
    <row r="402" spans="5:24" x14ac:dyDescent="0.2">
      <c r="E402" s="28"/>
      <c r="F402" s="28">
        <f>+'CPT C9 &amp; Bearing Capacity'!I402</f>
        <v>7.99</v>
      </c>
      <c r="G402" s="29">
        <f>'CPT C9 &amp; Bearing Capacity'!H402</f>
        <v>1.9999999999999574E-2</v>
      </c>
      <c r="H402" s="29">
        <f t="shared" si="84"/>
        <v>7.5327999999999999</v>
      </c>
      <c r="I402" s="30">
        <f t="shared" si="85"/>
        <v>7.0611173603299591</v>
      </c>
      <c r="J402" s="31">
        <f t="shared" si="86"/>
        <v>0.98052749549852547</v>
      </c>
      <c r="K402" s="31">
        <f t="shared" si="87"/>
        <v>3.9324114132898887E-2</v>
      </c>
      <c r="L402" s="31">
        <f t="shared" si="88"/>
        <v>1.9663324167265749E-2</v>
      </c>
      <c r="M402" s="32">
        <f t="shared" si="89"/>
        <v>3.7065084962028587E-2</v>
      </c>
      <c r="N402" s="33">
        <f t="shared" si="90"/>
        <v>8.07911543112251</v>
      </c>
      <c r="O402" s="59">
        <f>+'CPT C9 &amp; Bearing Capacity'!N402</f>
        <v>246</v>
      </c>
      <c r="P402" s="59">
        <f>+'CPT C9 &amp; Bearing Capacity'!O402</f>
        <v>330.2</v>
      </c>
      <c r="Q402" s="35">
        <f>+'CPT C9 &amp; Bearing Capacity'!K402</f>
        <v>151.81</v>
      </c>
      <c r="R402" s="34">
        <f>+'CPT C9 &amp; Bearing Capacity'!L402</f>
        <v>33.53058</v>
      </c>
      <c r="S402" s="35">
        <f>+'CPT C9 &amp; Bearing Capacity'!M402</f>
        <v>118.27942</v>
      </c>
      <c r="T402" s="34">
        <f t="shared" si="91"/>
        <v>8.611728655768335</v>
      </c>
      <c r="U402" s="36">
        <f t="shared" si="92"/>
        <v>2608.2375449583133</v>
      </c>
      <c r="V402" s="33">
        <f t="shared" si="95"/>
        <v>891.94999999999993</v>
      </c>
      <c r="W402" s="37">
        <f t="shared" si="93"/>
        <v>6.1950764007205984E-2</v>
      </c>
      <c r="X402" s="37">
        <f t="shared" si="94"/>
        <v>0.18115624039738412</v>
      </c>
    </row>
    <row r="403" spans="5:24" x14ac:dyDescent="0.2">
      <c r="E403" s="28"/>
      <c r="F403" s="28">
        <f>+'CPT C9 &amp; Bearing Capacity'!I403</f>
        <v>8.01</v>
      </c>
      <c r="G403" s="29">
        <f>'CPT C9 &amp; Bearing Capacity'!H403</f>
        <v>1.9999999999999574E-2</v>
      </c>
      <c r="H403" s="29">
        <f t="shared" si="84"/>
        <v>7.5527999999999995</v>
      </c>
      <c r="I403" s="30">
        <f t="shared" si="85"/>
        <v>7.0798650168728905</v>
      </c>
      <c r="J403" s="31">
        <f t="shared" si="86"/>
        <v>0.98062751289139893</v>
      </c>
      <c r="K403" s="31">
        <f t="shared" si="87"/>
        <v>3.9120195673989576E-2</v>
      </c>
      <c r="L403" s="31">
        <f t="shared" si="88"/>
        <v>1.9561345325637403E-2</v>
      </c>
      <c r="M403" s="32">
        <f t="shared" si="89"/>
        <v>3.6875363486134467E-2</v>
      </c>
      <c r="N403" s="33">
        <f t="shared" si="90"/>
        <v>8.0377616421029572</v>
      </c>
      <c r="O403" s="59">
        <f>+'CPT C9 &amp; Bearing Capacity'!N403</f>
        <v>246</v>
      </c>
      <c r="P403" s="59">
        <f>+'CPT C9 &amp; Bearing Capacity'!O403</f>
        <v>330.4</v>
      </c>
      <c r="Q403" s="35">
        <f>+'CPT C9 &amp; Bearing Capacity'!K403</f>
        <v>152.19</v>
      </c>
      <c r="R403" s="34">
        <f>+'CPT C9 &amp; Bearing Capacity'!L403</f>
        <v>33.726779999999998</v>
      </c>
      <c r="S403" s="35">
        <f>+'CPT C9 &amp; Bearing Capacity'!M403</f>
        <v>118.46322000000001</v>
      </c>
      <c r="T403" s="34">
        <f t="shared" si="91"/>
        <v>8.6083863578455038</v>
      </c>
      <c r="U403" s="36">
        <f t="shared" si="92"/>
        <v>2608.3880953143798</v>
      </c>
      <c r="V403" s="33">
        <f t="shared" si="95"/>
        <v>891.05</v>
      </c>
      <c r="W403" s="37">
        <f t="shared" si="93"/>
        <v>6.1630105248076765E-2</v>
      </c>
      <c r="X403" s="37">
        <f t="shared" si="94"/>
        <v>0.18041101267275206</v>
      </c>
    </row>
    <row r="404" spans="5:24" x14ac:dyDescent="0.2">
      <c r="E404" s="28"/>
      <c r="F404" s="28">
        <f>+'CPT C9 &amp; Bearing Capacity'!I404</f>
        <v>8.0299999999999994</v>
      </c>
      <c r="G404" s="29">
        <f>'CPT C9 &amp; Bearing Capacity'!H404</f>
        <v>1.9999999999999574E-2</v>
      </c>
      <c r="H404" s="29">
        <f t="shared" si="84"/>
        <v>7.5727999999999991</v>
      </c>
      <c r="I404" s="30">
        <f t="shared" si="85"/>
        <v>7.0986126734158228</v>
      </c>
      <c r="J404" s="31">
        <f t="shared" si="86"/>
        <v>0.98072676913429391</v>
      </c>
      <c r="K404" s="31">
        <f t="shared" si="87"/>
        <v>3.8917848826627292E-2</v>
      </c>
      <c r="L404" s="31">
        <f t="shared" si="88"/>
        <v>1.9460152642048745E-2</v>
      </c>
      <c r="M404" s="32">
        <f t="shared" si="89"/>
        <v>3.6687078904131185E-2</v>
      </c>
      <c r="N404" s="33">
        <f t="shared" si="90"/>
        <v>7.9967210543513429</v>
      </c>
      <c r="O404" s="59">
        <f>+'CPT C9 &amp; Bearing Capacity'!N404</f>
        <v>161</v>
      </c>
      <c r="P404" s="59">
        <f>+'CPT C9 &amp; Bearing Capacity'!O404</f>
        <v>233.2</v>
      </c>
      <c r="Q404" s="35">
        <f>+'CPT C9 &amp; Bearing Capacity'!K404</f>
        <v>152.57</v>
      </c>
      <c r="R404" s="34">
        <f>+'CPT C9 &amp; Bearing Capacity'!L404</f>
        <v>33.922979999999995</v>
      </c>
      <c r="S404" s="35">
        <f>+'CPT C9 &amp; Bearing Capacity'!M404</f>
        <v>118.64702</v>
      </c>
      <c r="T404" s="34">
        <f t="shared" si="91"/>
        <v>6.9614355969731312</v>
      </c>
      <c r="U404" s="36">
        <f t="shared" si="92"/>
        <v>1756.3663545915965</v>
      </c>
      <c r="V404" s="33">
        <f t="shared" si="95"/>
        <v>403.15</v>
      </c>
      <c r="W404" s="37">
        <f t="shared" si="93"/>
        <v>9.105982966988263E-2</v>
      </c>
      <c r="X404" s="37">
        <f t="shared" si="94"/>
        <v>0.39671194614169275</v>
      </c>
    </row>
    <row r="405" spans="5:24" x14ac:dyDescent="0.2">
      <c r="E405" s="28"/>
      <c r="F405" s="28">
        <f>+'CPT C9 &amp; Bearing Capacity'!I405</f>
        <v>8.0500000000000007</v>
      </c>
      <c r="G405" s="29">
        <f>'CPT C9 &amp; Bearing Capacity'!H405</f>
        <v>2.000000000000135E-2</v>
      </c>
      <c r="H405" s="29">
        <f t="shared" si="84"/>
        <v>7.5928000000000004</v>
      </c>
      <c r="I405" s="30">
        <f t="shared" si="85"/>
        <v>7.117360329958756</v>
      </c>
      <c r="J405" s="31">
        <f t="shared" si="86"/>
        <v>0.98082527185510171</v>
      </c>
      <c r="K405" s="31">
        <f t="shared" si="87"/>
        <v>3.8717057590083336E-2</v>
      </c>
      <c r="L405" s="31">
        <f t="shared" si="88"/>
        <v>1.9359738108942627E-2</v>
      </c>
      <c r="M405" s="32">
        <f t="shared" si="89"/>
        <v>3.6500216907275763E-2</v>
      </c>
      <c r="N405" s="33">
        <f t="shared" si="90"/>
        <v>7.9559905489759579</v>
      </c>
      <c r="O405" s="59">
        <f>+'CPT C9 &amp; Bearing Capacity'!N405</f>
        <v>189.5</v>
      </c>
      <c r="P405" s="59">
        <f>+'CPT C9 &amp; Bearing Capacity'!O405</f>
        <v>250.3</v>
      </c>
      <c r="Q405" s="35">
        <f>+'CPT C9 &amp; Bearing Capacity'!K405</f>
        <v>152.95000000000002</v>
      </c>
      <c r="R405" s="34">
        <f>+'CPT C9 &amp; Bearing Capacity'!L405</f>
        <v>34.119180000000007</v>
      </c>
      <c r="S405" s="35">
        <f>+'CPT C9 &amp; Bearing Capacity'!M405</f>
        <v>118.83082000000002</v>
      </c>
      <c r="T405" s="34">
        <f t="shared" si="91"/>
        <v>7.5495734367829428</v>
      </c>
      <c r="U405" s="36">
        <f t="shared" si="92"/>
        <v>2046.3853287078716</v>
      </c>
      <c r="V405" s="33">
        <f t="shared" si="95"/>
        <v>486.75</v>
      </c>
      <c r="W405" s="37">
        <f t="shared" si="93"/>
        <v>7.775652451535181E-2</v>
      </c>
      <c r="X405" s="37">
        <f t="shared" si="94"/>
        <v>0.32690253924916263</v>
      </c>
    </row>
    <row r="406" spans="5:24" x14ac:dyDescent="0.2">
      <c r="E406" s="28"/>
      <c r="F406" s="28">
        <f>+'CPT C9 &amp; Bearing Capacity'!I406</f>
        <v>8.07</v>
      </c>
      <c r="G406" s="29">
        <f>'CPT C9 &amp; Bearing Capacity'!H406</f>
        <v>1.9999999999999574E-2</v>
      </c>
      <c r="H406" s="29">
        <f t="shared" si="84"/>
        <v>7.6128</v>
      </c>
      <c r="I406" s="30">
        <f t="shared" si="85"/>
        <v>7.1361079865016874</v>
      </c>
      <c r="J406" s="31">
        <f t="shared" si="86"/>
        <v>0.98092302858736047</v>
      </c>
      <c r="K406" s="31">
        <f t="shared" si="87"/>
        <v>3.8517806165351137E-2</v>
      </c>
      <c r="L406" s="31">
        <f t="shared" si="88"/>
        <v>1.9260093819787286E-2</v>
      </c>
      <c r="M406" s="32">
        <f t="shared" si="89"/>
        <v>3.6314763362374936E-2</v>
      </c>
      <c r="N406" s="33">
        <f t="shared" si="90"/>
        <v>7.9155670453498477</v>
      </c>
      <c r="O406" s="59">
        <f>+'CPT C9 &amp; Bearing Capacity'!N406</f>
        <v>293.5</v>
      </c>
      <c r="P406" s="59">
        <f>+'CPT C9 &amp; Bearing Capacity'!O406</f>
        <v>357.1</v>
      </c>
      <c r="Q406" s="35">
        <f>+'CPT C9 &amp; Bearing Capacity'!K406</f>
        <v>153.33000000000001</v>
      </c>
      <c r="R406" s="34">
        <f>+'CPT C9 &amp; Bearing Capacity'!L406</f>
        <v>34.315380000000005</v>
      </c>
      <c r="S406" s="35">
        <f>+'CPT C9 &amp; Bearing Capacity'!M406</f>
        <v>119.01462000000001</v>
      </c>
      <c r="T406" s="34">
        <f t="shared" si="91"/>
        <v>9.3919128619793657</v>
      </c>
      <c r="U406" s="36">
        <f t="shared" si="92"/>
        <v>3070.2147875383653</v>
      </c>
      <c r="V406" s="33">
        <f t="shared" si="95"/>
        <v>1018.85</v>
      </c>
      <c r="W406" s="37">
        <f t="shared" si="93"/>
        <v>5.1563604458411308E-2</v>
      </c>
      <c r="X406" s="37">
        <f t="shared" si="94"/>
        <v>0.1553823829876759</v>
      </c>
    </row>
    <row r="407" spans="5:24" x14ac:dyDescent="0.2">
      <c r="E407" s="28"/>
      <c r="F407" s="28">
        <f>+'CPT C9 &amp; Bearing Capacity'!I407</f>
        <v>8.09</v>
      </c>
      <c r="G407" s="29">
        <f>'CPT C9 &amp; Bearing Capacity'!H407</f>
        <v>1.9999999999999574E-2</v>
      </c>
      <c r="H407" s="29">
        <f t="shared" si="84"/>
        <v>7.6327999999999996</v>
      </c>
      <c r="I407" s="30">
        <f t="shared" si="85"/>
        <v>7.1548556430446189</v>
      </c>
      <c r="J407" s="31">
        <f t="shared" si="86"/>
        <v>0.98102004677163834</v>
      </c>
      <c r="K407" s="31">
        <f t="shared" si="87"/>
        <v>3.8320078952123603E-2</v>
      </c>
      <c r="L407" s="31">
        <f t="shared" si="88"/>
        <v>1.9161211967560904E-2</v>
      </c>
      <c r="M407" s="32">
        <f t="shared" si="89"/>
        <v>3.6130704309239585E-2</v>
      </c>
      <c r="N407" s="33">
        <f t="shared" si="90"/>
        <v>7.8754475005559526</v>
      </c>
      <c r="O407" s="59">
        <f>+'CPT C9 &amp; Bearing Capacity'!N407</f>
        <v>284</v>
      </c>
      <c r="P407" s="59">
        <f>+'CPT C9 &amp; Bearing Capacity'!O407</f>
        <v>350.8</v>
      </c>
      <c r="Q407" s="35">
        <f>+'CPT C9 &amp; Bearing Capacity'!K407</f>
        <v>153.71</v>
      </c>
      <c r="R407" s="34">
        <f>+'CPT C9 &amp; Bearing Capacity'!L407</f>
        <v>34.511580000000002</v>
      </c>
      <c r="S407" s="35">
        <f>+'CPT C9 &amp; Bearing Capacity'!M407</f>
        <v>119.19842</v>
      </c>
      <c r="T407" s="34">
        <f t="shared" si="91"/>
        <v>9.2351004934092202</v>
      </c>
      <c r="U407" s="36">
        <f t="shared" si="92"/>
        <v>2978.8942513933807</v>
      </c>
      <c r="V407" s="33">
        <f t="shared" si="95"/>
        <v>985.45</v>
      </c>
      <c r="W407" s="37">
        <f t="shared" si="93"/>
        <v>5.2874971958954478E-2</v>
      </c>
      <c r="X407" s="37">
        <f t="shared" si="94"/>
        <v>0.1598345426060335</v>
      </c>
    </row>
    <row r="408" spans="5:24" x14ac:dyDescent="0.2">
      <c r="E408" s="28"/>
      <c r="F408" s="28">
        <f>+'CPT C9 &amp; Bearing Capacity'!I408</f>
        <v>8.11</v>
      </c>
      <c r="G408" s="29">
        <f>'CPT C9 &amp; Bearing Capacity'!H408</f>
        <v>1.9999999999999574E-2</v>
      </c>
      <c r="H408" s="29">
        <f t="shared" si="84"/>
        <v>7.6527999999999992</v>
      </c>
      <c r="I408" s="30">
        <f t="shared" si="85"/>
        <v>7.1736032995875512</v>
      </c>
      <c r="J408" s="31">
        <f t="shared" si="86"/>
        <v>0.98111633375689233</v>
      </c>
      <c r="K408" s="31">
        <f t="shared" si="87"/>
        <v>3.8123860545822952E-2</v>
      </c>
      <c r="L408" s="31">
        <f t="shared" si="88"/>
        <v>1.9063084843262509E-2</v>
      </c>
      <c r="M408" s="32">
        <f t="shared" si="89"/>
        <v>3.5948025958181674E-2</v>
      </c>
      <c r="N408" s="33">
        <f t="shared" si="90"/>
        <v>7.8356289088415148</v>
      </c>
      <c r="O408" s="59">
        <f>+'CPT C9 &amp; Bearing Capacity'!N408</f>
        <v>284</v>
      </c>
      <c r="P408" s="59">
        <f>+'CPT C9 &amp; Bearing Capacity'!O408</f>
        <v>352.8</v>
      </c>
      <c r="Q408" s="35">
        <f>+'CPT C9 &amp; Bearing Capacity'!K408</f>
        <v>154.08999999999997</v>
      </c>
      <c r="R408" s="34">
        <f>+'CPT C9 &amp; Bearing Capacity'!L408</f>
        <v>34.707779999999993</v>
      </c>
      <c r="S408" s="35">
        <f>+'CPT C9 &amp; Bearing Capacity'!M408</f>
        <v>119.38221999999999</v>
      </c>
      <c r="T408" s="34">
        <f t="shared" si="91"/>
        <v>9.2315438659071365</v>
      </c>
      <c r="U408" s="36">
        <f t="shared" si="92"/>
        <v>2979.0772230239127</v>
      </c>
      <c r="V408" s="33">
        <f t="shared" si="95"/>
        <v>993.55000000000018</v>
      </c>
      <c r="W408" s="37">
        <f t="shared" si="93"/>
        <v>5.2604402788107595E-2</v>
      </c>
      <c r="X408" s="37">
        <f t="shared" si="94"/>
        <v>0.15772993626574094</v>
      </c>
    </row>
    <row r="409" spans="5:24" x14ac:dyDescent="0.2">
      <c r="E409" s="28"/>
      <c r="F409" s="28">
        <f>+'CPT C9 &amp; Bearing Capacity'!I409</f>
        <v>8.129999999999999</v>
      </c>
      <c r="G409" s="29">
        <f>'CPT C9 &amp; Bearing Capacity'!H409</f>
        <v>2.000000000000135E-2</v>
      </c>
      <c r="H409" s="29">
        <f t="shared" si="84"/>
        <v>7.6727999999999987</v>
      </c>
      <c r="I409" s="30">
        <f t="shared" si="85"/>
        <v>7.1923509561304826</v>
      </c>
      <c r="J409" s="31">
        <f t="shared" si="86"/>
        <v>0.98121189680180421</v>
      </c>
      <c r="K409" s="31">
        <f t="shared" si="87"/>
        <v>3.7929135734681839E-2</v>
      </c>
      <c r="L409" s="31">
        <f t="shared" si="88"/>
        <v>1.8965704834448555E-2</v>
      </c>
      <c r="M409" s="32">
        <f t="shared" si="89"/>
        <v>3.5766714687552673E-2</v>
      </c>
      <c r="N409" s="33">
        <f t="shared" si="90"/>
        <v>7.79610830108152</v>
      </c>
      <c r="O409" s="59">
        <f>+'CPT C9 &amp; Bearing Capacity'!N409</f>
        <v>284</v>
      </c>
      <c r="P409" s="59">
        <f>+'CPT C9 &amp; Bearing Capacity'!O409</f>
        <v>354.4</v>
      </c>
      <c r="Q409" s="35">
        <f>+'CPT C9 &amp; Bearing Capacity'!K409</f>
        <v>154.46999999999997</v>
      </c>
      <c r="R409" s="34">
        <f>+'CPT C9 &amp; Bearing Capacity'!L409</f>
        <v>34.90397999999999</v>
      </c>
      <c r="S409" s="35">
        <f>+'CPT C9 &amp; Bearing Capacity'!M409</f>
        <v>119.56601999999998</v>
      </c>
      <c r="T409" s="34">
        <f t="shared" si="91"/>
        <v>9.2279940765247641</v>
      </c>
      <c r="U409" s="36">
        <f t="shared" si="92"/>
        <v>2979.2598540718045</v>
      </c>
      <c r="V409" s="33">
        <f t="shared" si="95"/>
        <v>999.65000000000009</v>
      </c>
      <c r="W409" s="37">
        <f t="shared" si="93"/>
        <v>5.2335873223189798E-2</v>
      </c>
      <c r="X409" s="37">
        <f t="shared" si="94"/>
        <v>0.15597675788690132</v>
      </c>
    </row>
    <row r="410" spans="5:24" x14ac:dyDescent="0.2">
      <c r="E410" s="28"/>
      <c r="F410" s="28">
        <f>+'CPT C9 &amp; Bearing Capacity'!I410</f>
        <v>8.15</v>
      </c>
      <c r="G410" s="29">
        <f>'CPT C9 &amp; Bearing Capacity'!H410</f>
        <v>1.9999999999999574E-2</v>
      </c>
      <c r="H410" s="29">
        <f t="shared" si="84"/>
        <v>7.6928000000000001</v>
      </c>
      <c r="I410" s="30">
        <f t="shared" si="85"/>
        <v>7.2110986126734158</v>
      </c>
      <c r="J410" s="31">
        <f t="shared" si="86"/>
        <v>0.98130674307609467</v>
      </c>
      <c r="K410" s="31">
        <f t="shared" si="87"/>
        <v>3.7735889496874626E-2</v>
      </c>
      <c r="L410" s="31">
        <f t="shared" si="88"/>
        <v>1.8869064423794792E-2</v>
      </c>
      <c r="M410" s="32">
        <f t="shared" si="89"/>
        <v>3.5586757041322775E-2</v>
      </c>
      <c r="N410" s="33">
        <f t="shared" si="90"/>
        <v>7.7568827442510448</v>
      </c>
      <c r="O410" s="59">
        <f>+'CPT C9 &amp; Bearing Capacity'!N410</f>
        <v>274.49999999999994</v>
      </c>
      <c r="P410" s="59">
        <f>+'CPT C9 &amp; Bearing Capacity'!O410</f>
        <v>347.29999999999995</v>
      </c>
      <c r="Q410" s="35">
        <f>+'CPT C9 &amp; Bearing Capacity'!K410</f>
        <v>154.85</v>
      </c>
      <c r="R410" s="34">
        <f>+'CPT C9 &amp; Bearing Capacity'!L410</f>
        <v>35.100180000000002</v>
      </c>
      <c r="S410" s="35">
        <f>+'CPT C9 &amp; Bearing Capacity'!M410</f>
        <v>119.74982</v>
      </c>
      <c r="T410" s="34">
        <f t="shared" si="91"/>
        <v>9.0688566556766386</v>
      </c>
      <c r="U410" s="36">
        <f t="shared" si="92"/>
        <v>2887.5261360042809</v>
      </c>
      <c r="V410" s="33">
        <f t="shared" si="95"/>
        <v>962.24999999999977</v>
      </c>
      <c r="W410" s="37">
        <f t="shared" si="93"/>
        <v>5.3726840062370808E-2</v>
      </c>
      <c r="X410" s="37">
        <f t="shared" si="94"/>
        <v>0.16122385542740206</v>
      </c>
    </row>
    <row r="411" spans="5:24" x14ac:dyDescent="0.2">
      <c r="E411" s="28"/>
      <c r="F411" s="28">
        <f>+'CPT C9 &amp; Bearing Capacity'!I411</f>
        <v>8.17</v>
      </c>
      <c r="G411" s="29">
        <f>'CPT C9 &amp; Bearing Capacity'!H411</f>
        <v>1.9999999999999574E-2</v>
      </c>
      <c r="H411" s="29">
        <f t="shared" si="84"/>
        <v>7.7127999999999997</v>
      </c>
      <c r="I411" s="30">
        <f t="shared" si="85"/>
        <v>7.2298462692163481</v>
      </c>
      <c r="J411" s="31">
        <f t="shared" si="86"/>
        <v>0.98140087966181511</v>
      </c>
      <c r="K411" s="31">
        <f t="shared" si="87"/>
        <v>3.7544106997698147E-2</v>
      </c>
      <c r="L411" s="31">
        <f t="shared" si="88"/>
        <v>1.8773156187682931E-2</v>
      </c>
      <c r="M411" s="32">
        <f t="shared" si="89"/>
        <v>3.5408139726700247E-2</v>
      </c>
      <c r="N411" s="33">
        <f t="shared" si="90"/>
        <v>7.7179493409063369</v>
      </c>
      <c r="O411" s="59">
        <f>+'CPT C9 &amp; Bearing Capacity'!N411</f>
        <v>274.49999999999994</v>
      </c>
      <c r="P411" s="59">
        <f>+'CPT C9 &amp; Bearing Capacity'!O411</f>
        <v>349.7</v>
      </c>
      <c r="Q411" s="35">
        <f>+'CPT C9 &amp; Bearing Capacity'!K411</f>
        <v>155.22999999999999</v>
      </c>
      <c r="R411" s="34">
        <f>+'CPT C9 &amp; Bearing Capacity'!L411</f>
        <v>35.296379999999999</v>
      </c>
      <c r="S411" s="35">
        <f>+'CPT C9 &amp; Bearing Capacity'!M411</f>
        <v>119.93361999999999</v>
      </c>
      <c r="T411" s="34">
        <f t="shared" si="91"/>
        <v>9.0653801187372895</v>
      </c>
      <c r="U411" s="36">
        <f t="shared" si="92"/>
        <v>2887.6995015381453</v>
      </c>
      <c r="V411" s="33">
        <f t="shared" si="95"/>
        <v>972.35</v>
      </c>
      <c r="W411" s="37">
        <f t="shared" si="93"/>
        <v>5.3453964561029799E-2</v>
      </c>
      <c r="X411" s="37">
        <f t="shared" si="94"/>
        <v>0.15874837951161971</v>
      </c>
    </row>
    <row r="412" spans="5:24" x14ac:dyDescent="0.2">
      <c r="E412" s="28"/>
      <c r="F412" s="28">
        <f>+'CPT C9 &amp; Bearing Capacity'!I412</f>
        <v>8.19</v>
      </c>
      <c r="G412" s="29">
        <f>'CPT C9 &amp; Bearing Capacity'!H412</f>
        <v>1.9999999999999574E-2</v>
      </c>
      <c r="H412" s="29">
        <f t="shared" si="84"/>
        <v>7.7327999999999992</v>
      </c>
      <c r="I412" s="30">
        <f t="shared" si="85"/>
        <v>7.2485939257592795</v>
      </c>
      <c r="J412" s="31">
        <f t="shared" si="86"/>
        <v>0.98149431355461791</v>
      </c>
      <c r="K412" s="31">
        <f t="shared" si="87"/>
        <v>3.7353773586800684E-2</v>
      </c>
      <c r="L412" s="31">
        <f t="shared" si="88"/>
        <v>1.8677972794811482E-2</v>
      </c>
      <c r="M412" s="32">
        <f t="shared" si="89"/>
        <v>3.523084961178994E-2</v>
      </c>
      <c r="N412" s="33">
        <f t="shared" si="90"/>
        <v>7.6793052286744423</v>
      </c>
      <c r="O412" s="59">
        <f>+'CPT C9 &amp; Bearing Capacity'!N412</f>
        <v>274.49999999999994</v>
      </c>
      <c r="P412" s="59">
        <f>+'CPT C9 &amp; Bearing Capacity'!O412</f>
        <v>351.3</v>
      </c>
      <c r="Q412" s="35">
        <f>+'CPT C9 &amp; Bearing Capacity'!K412</f>
        <v>155.60999999999999</v>
      </c>
      <c r="R412" s="34">
        <f>+'CPT C9 &amp; Bearing Capacity'!L412</f>
        <v>35.492579999999997</v>
      </c>
      <c r="S412" s="35">
        <f>+'CPT C9 &amp; Bearing Capacity'!M412</f>
        <v>120.11741999999998</v>
      </c>
      <c r="T412" s="34">
        <f t="shared" si="91"/>
        <v>9.0619102352309966</v>
      </c>
      <c r="U412" s="36">
        <f t="shared" si="92"/>
        <v>2887.8725456621364</v>
      </c>
      <c r="V412" s="33">
        <f t="shared" si="95"/>
        <v>978.45000000000016</v>
      </c>
      <c r="W412" s="37">
        <f t="shared" si="93"/>
        <v>5.3183131230700169E-2</v>
      </c>
      <c r="X412" s="37">
        <f t="shared" si="94"/>
        <v>0.15696878182174415</v>
      </c>
    </row>
    <row r="413" spans="5:24" x14ac:dyDescent="0.2">
      <c r="E413" s="28"/>
      <c r="F413" s="28">
        <f>+'CPT C9 &amp; Bearing Capacity'!I413</f>
        <v>8.2100000000000009</v>
      </c>
      <c r="G413" s="29">
        <f>'CPT C9 &amp; Bearing Capacity'!H413</f>
        <v>2.000000000000135E-2</v>
      </c>
      <c r="H413" s="29">
        <f t="shared" si="84"/>
        <v>7.7528000000000006</v>
      </c>
      <c r="I413" s="30">
        <f t="shared" si="85"/>
        <v>7.2673415823022127</v>
      </c>
      <c r="J413" s="31">
        <f t="shared" si="86"/>
        <v>0.98158705166500559</v>
      </c>
      <c r="K413" s="31">
        <f t="shared" si="87"/>
        <v>3.7164874795458387E-2</v>
      </c>
      <c r="L413" s="31">
        <f t="shared" si="88"/>
        <v>1.8583507004830489E-2</v>
      </c>
      <c r="M413" s="32">
        <f t="shared" si="89"/>
        <v>3.5054873723290442E-2</v>
      </c>
      <c r="N413" s="33">
        <f t="shared" si="90"/>
        <v>7.6409475797512503</v>
      </c>
      <c r="O413" s="59">
        <f>+'CPT C9 &amp; Bearing Capacity'!N413</f>
        <v>265</v>
      </c>
      <c r="P413" s="59">
        <f>+'CPT C9 &amp; Bearing Capacity'!O413</f>
        <v>345.6</v>
      </c>
      <c r="Q413" s="35">
        <f>+'CPT C9 &amp; Bearing Capacity'!K413</f>
        <v>155.99</v>
      </c>
      <c r="R413" s="34">
        <f>+'CPT C9 &amp; Bearing Capacity'!L413</f>
        <v>35.688780000000008</v>
      </c>
      <c r="S413" s="35">
        <f>+'CPT C9 &amp; Bearing Capacity'!M413</f>
        <v>120.30122</v>
      </c>
      <c r="T413" s="34">
        <f t="shared" si="91"/>
        <v>8.900317703467806</v>
      </c>
      <c r="U413" s="36">
        <f t="shared" si="92"/>
        <v>2795.7188273923271</v>
      </c>
      <c r="V413" s="33">
        <f t="shared" si="95"/>
        <v>948.05000000000007</v>
      </c>
      <c r="W413" s="37">
        <f t="shared" si="93"/>
        <v>5.4661774316401963E-2</v>
      </c>
      <c r="X413" s="37">
        <f t="shared" si="94"/>
        <v>0.16119292399666188</v>
      </c>
    </row>
    <row r="414" spans="5:24" x14ac:dyDescent="0.2">
      <c r="E414" s="28"/>
      <c r="F414" s="28">
        <f>+'CPT C9 &amp; Bearing Capacity'!I414</f>
        <v>8.23</v>
      </c>
      <c r="G414" s="29">
        <f>'CPT C9 &amp; Bearing Capacity'!H414</f>
        <v>1.9999999999999574E-2</v>
      </c>
      <c r="H414" s="29">
        <f t="shared" si="84"/>
        <v>7.7728000000000002</v>
      </c>
      <c r="I414" s="30">
        <f t="shared" si="85"/>
        <v>7.286089238845145</v>
      </c>
      <c r="J414" s="31">
        <f t="shared" si="86"/>
        <v>0.98167910081955778</v>
      </c>
      <c r="K414" s="31">
        <f t="shared" si="87"/>
        <v>3.697739633389828E-2</v>
      </c>
      <c r="L414" s="31">
        <f t="shared" si="88"/>
        <v>1.8489751666999611E-2</v>
      </c>
      <c r="M414" s="32">
        <f t="shared" si="89"/>
        <v>3.4880199244229158E-2</v>
      </c>
      <c r="N414" s="33">
        <f t="shared" si="90"/>
        <v>7.602873600407805</v>
      </c>
      <c r="O414" s="59">
        <f>+'CPT C9 &amp; Bearing Capacity'!N414</f>
        <v>274.49999999999994</v>
      </c>
      <c r="P414" s="59">
        <f>+'CPT C9 &amp; Bearing Capacity'!O414</f>
        <v>367.1</v>
      </c>
      <c r="Q414" s="35">
        <f>+'CPT C9 &amp; Bearing Capacity'!K414</f>
        <v>156.37</v>
      </c>
      <c r="R414" s="34">
        <f>+'CPT C9 &amp; Bearing Capacity'!L414</f>
        <v>35.884980000000006</v>
      </c>
      <c r="S414" s="35">
        <f>+'CPT C9 &amp; Bearing Capacity'!M414</f>
        <v>120.48501999999999</v>
      </c>
      <c r="T414" s="34">
        <f t="shared" si="91"/>
        <v>9.0549903370907039</v>
      </c>
      <c r="U414" s="36">
        <f t="shared" si="92"/>
        <v>2888.2176740046584</v>
      </c>
      <c r="V414" s="33">
        <f t="shared" si="95"/>
        <v>1053.6500000000001</v>
      </c>
      <c r="W414" s="37">
        <f t="shared" si="93"/>
        <v>5.2647511085034515E-2</v>
      </c>
      <c r="X414" s="37">
        <f t="shared" si="94"/>
        <v>0.1443149736707188</v>
      </c>
    </row>
    <row r="415" spans="5:24" x14ac:dyDescent="0.2">
      <c r="E415" s="28"/>
      <c r="F415" s="28">
        <f>+'CPT C9 &amp; Bearing Capacity'!I415</f>
        <v>8.25</v>
      </c>
      <c r="G415" s="29">
        <f>'CPT C9 &amp; Bearing Capacity'!H415</f>
        <v>1.9999999999999574E-2</v>
      </c>
      <c r="H415" s="29">
        <f t="shared" si="84"/>
        <v>7.7927999999999997</v>
      </c>
      <c r="I415" s="30">
        <f t="shared" si="85"/>
        <v>7.3048368953880765</v>
      </c>
      <c r="J415" s="31">
        <f t="shared" si="86"/>
        <v>0.98177046776214116</v>
      </c>
      <c r="K415" s="31">
        <f t="shared" si="87"/>
        <v>3.6791324088666741E-2</v>
      </c>
      <c r="L415" s="31">
        <f t="shared" si="88"/>
        <v>1.8396699718869036E-2</v>
      </c>
      <c r="M415" s="32">
        <f t="shared" si="89"/>
        <v>3.4706813511734422E-2</v>
      </c>
      <c r="N415" s="33">
        <f t="shared" si="90"/>
        <v>7.5650805305046935</v>
      </c>
      <c r="O415" s="59">
        <f>+'CPT C9 &amp; Bearing Capacity'!N415</f>
        <v>274.49999999999994</v>
      </c>
      <c r="P415" s="59">
        <f>+'CPT C9 &amp; Bearing Capacity'!O415</f>
        <v>366.70000000000005</v>
      </c>
      <c r="Q415" s="35">
        <f>+'CPT C9 &amp; Bearing Capacity'!K415</f>
        <v>156.75</v>
      </c>
      <c r="R415" s="34">
        <f>+'CPT C9 &amp; Bearing Capacity'!L415</f>
        <v>36.081180000000003</v>
      </c>
      <c r="S415" s="35">
        <f>+'CPT C9 &amp; Bearing Capacity'!M415</f>
        <v>120.66882</v>
      </c>
      <c r="T415" s="34">
        <f t="shared" si="91"/>
        <v>9.0515402770263389</v>
      </c>
      <c r="U415" s="36">
        <f t="shared" si="92"/>
        <v>2888.3897603721034</v>
      </c>
      <c r="V415" s="33">
        <f t="shared" si="95"/>
        <v>1049.7500000000002</v>
      </c>
      <c r="W415" s="37">
        <f t="shared" si="93"/>
        <v>5.2382684873733543E-2</v>
      </c>
      <c r="X415" s="37">
        <f t="shared" si="94"/>
        <v>0.14413108893554713</v>
      </c>
    </row>
    <row r="416" spans="5:24" x14ac:dyDescent="0.2">
      <c r="E416" s="28"/>
      <c r="F416" s="28">
        <f>+'CPT C9 &amp; Bearing Capacity'!I416</f>
        <v>8.27</v>
      </c>
      <c r="G416" s="29">
        <f>'CPT C9 &amp; Bearing Capacity'!H416</f>
        <v>1.9999999999999574E-2</v>
      </c>
      <c r="H416" s="29">
        <f t="shared" si="84"/>
        <v>7.8127999999999993</v>
      </c>
      <c r="I416" s="30">
        <f t="shared" si="85"/>
        <v>7.3235845519310079</v>
      </c>
      <c r="J416" s="31">
        <f t="shared" si="86"/>
        <v>0.98186115915509509</v>
      </c>
      <c r="K416" s="31">
        <f t="shared" si="87"/>
        <v>3.660664412004272E-2</v>
      </c>
      <c r="L416" s="31">
        <f t="shared" si="88"/>
        <v>1.8304344184982859E-2</v>
      </c>
      <c r="M416" s="32">
        <f t="shared" si="89"/>
        <v>3.4534704014844084E-2</v>
      </c>
      <c r="N416" s="33">
        <f t="shared" si="90"/>
        <v>7.5275656430143787</v>
      </c>
      <c r="O416" s="59">
        <f>+'CPT C9 &amp; Bearing Capacity'!N416</f>
        <v>274.49999999999994</v>
      </c>
      <c r="P416" s="59">
        <f>+'CPT C9 &amp; Bearing Capacity'!O416</f>
        <v>355.9</v>
      </c>
      <c r="Q416" s="35">
        <f>+'CPT C9 &amp; Bearing Capacity'!K416</f>
        <v>157.13</v>
      </c>
      <c r="R416" s="34">
        <f>+'CPT C9 &amp; Bearing Capacity'!L416</f>
        <v>36.277379999999994</v>
      </c>
      <c r="S416" s="35">
        <f>+'CPT C9 &amp; Bearing Capacity'!M416</f>
        <v>120.85262</v>
      </c>
      <c r="T416" s="34">
        <f t="shared" si="91"/>
        <v>9.0480967795328411</v>
      </c>
      <c r="U416" s="36">
        <f t="shared" si="92"/>
        <v>2888.5615296275578</v>
      </c>
      <c r="V416" s="33">
        <f t="shared" si="95"/>
        <v>993.84999999999991</v>
      </c>
      <c r="W416" s="37">
        <f t="shared" si="93"/>
        <v>5.211982203463604E-2</v>
      </c>
      <c r="X416" s="37">
        <f t="shared" si="94"/>
        <v>0.15148293289760467</v>
      </c>
    </row>
    <row r="417" spans="5:24" x14ac:dyDescent="0.2">
      <c r="E417" s="28"/>
      <c r="F417" s="28">
        <f>+'CPT C9 &amp; Bearing Capacity'!I417</f>
        <v>8.2899999999999991</v>
      </c>
      <c r="G417" s="29">
        <f>'CPT C9 &amp; Bearing Capacity'!H417</f>
        <v>2.000000000000135E-2</v>
      </c>
      <c r="H417" s="29">
        <f t="shared" si="84"/>
        <v>7.8327999999999989</v>
      </c>
      <c r="I417" s="30">
        <f t="shared" si="85"/>
        <v>7.3423322084739402</v>
      </c>
      <c r="J417" s="31">
        <f t="shared" si="86"/>
        <v>0.98195118158040162</v>
      </c>
      <c r="K417" s="31">
        <f t="shared" si="87"/>
        <v>3.6423342659494921E-2</v>
      </c>
      <c r="L417" s="31">
        <f t="shared" si="88"/>
        <v>1.821267817560451E-2</v>
      </c>
      <c r="M417" s="32">
        <f t="shared" si="89"/>
        <v>3.4363858392350025E-2</v>
      </c>
      <c r="N417" s="33">
        <f t="shared" si="90"/>
        <v>7.4903262435513662</v>
      </c>
      <c r="O417" s="59">
        <f>+'CPT C9 &amp; Bearing Capacity'!N417</f>
        <v>284</v>
      </c>
      <c r="P417" s="59">
        <f>+'CPT C9 &amp; Bearing Capacity'!O417</f>
        <v>363.8</v>
      </c>
      <c r="Q417" s="35">
        <f>+'CPT C9 &amp; Bearing Capacity'!K417</f>
        <v>157.51</v>
      </c>
      <c r="R417" s="34">
        <f>+'CPT C9 &amp; Bearing Capacity'!L417</f>
        <v>36.473579999999991</v>
      </c>
      <c r="S417" s="35">
        <f>+'CPT C9 &amp; Bearing Capacity'!M417</f>
        <v>121.03641999999999</v>
      </c>
      <c r="T417" s="34">
        <f t="shared" si="91"/>
        <v>9.1998391228662388</v>
      </c>
      <c r="U417" s="36">
        <f t="shared" si="92"/>
        <v>2980.708778514288</v>
      </c>
      <c r="V417" s="33">
        <f t="shared" si="95"/>
        <v>1031.45</v>
      </c>
      <c r="W417" s="37">
        <f t="shared" si="93"/>
        <v>5.0258692144258182E-2</v>
      </c>
      <c r="X417" s="37">
        <f t="shared" si="94"/>
        <v>0.14523876569008426</v>
      </c>
    </row>
    <row r="418" spans="5:24" x14ac:dyDescent="0.2">
      <c r="E418" s="28"/>
      <c r="F418" s="28">
        <f>+'CPT C9 &amp; Bearing Capacity'!I418</f>
        <v>8.31</v>
      </c>
      <c r="G418" s="29">
        <f>'CPT C9 &amp; Bearing Capacity'!H418</f>
        <v>1.9999999999999574E-2</v>
      </c>
      <c r="H418" s="29">
        <f t="shared" si="84"/>
        <v>7.8528000000000002</v>
      </c>
      <c r="I418" s="30">
        <f t="shared" si="85"/>
        <v>7.3610798650168734</v>
      </c>
      <c r="J418" s="31">
        <f t="shared" si="86"/>
        <v>0.9820405415408332</v>
      </c>
      <c r="K418" s="31">
        <f t="shared" si="87"/>
        <v>3.6241406107181878E-2</v>
      </c>
      <c r="L418" s="31">
        <f t="shared" si="88"/>
        <v>1.8121694885463755E-2</v>
      </c>
      <c r="M418" s="32">
        <f t="shared" si="89"/>
        <v>3.4194264430677697E-2</v>
      </c>
      <c r="N418" s="33">
        <f t="shared" si="90"/>
        <v>7.4533596699100064</v>
      </c>
      <c r="O418" s="59">
        <f>+'CPT C9 &amp; Bearing Capacity'!N418</f>
        <v>284</v>
      </c>
      <c r="P418" s="59">
        <f>+'CPT C9 &amp; Bearing Capacity'!O418</f>
        <v>363.8</v>
      </c>
      <c r="Q418" s="35">
        <f>+'CPT C9 &amp; Bearing Capacity'!K418</f>
        <v>157.89000000000001</v>
      </c>
      <c r="R418" s="34">
        <f>+'CPT C9 &amp; Bearing Capacity'!L418</f>
        <v>36.669780000000003</v>
      </c>
      <c r="S418" s="35">
        <f>+'CPT C9 &amp; Bearing Capacity'!M418</f>
        <v>121.22022000000001</v>
      </c>
      <c r="T418" s="34">
        <f t="shared" si="91"/>
        <v>9.1963498272402724</v>
      </c>
      <c r="U418" s="36">
        <f t="shared" si="92"/>
        <v>2980.8883954775765</v>
      </c>
      <c r="V418" s="33">
        <f t="shared" si="95"/>
        <v>1029.55</v>
      </c>
      <c r="W418" s="37">
        <f t="shared" si="93"/>
        <v>5.0007639878216395E-2</v>
      </c>
      <c r="X418" s="37">
        <f t="shared" si="94"/>
        <v>0.1447886876773318</v>
      </c>
    </row>
    <row r="419" spans="5:24" x14ac:dyDescent="0.2">
      <c r="E419" s="28"/>
      <c r="F419" s="28">
        <f>+'CPT C9 &amp; Bearing Capacity'!I419</f>
        <v>8.33</v>
      </c>
      <c r="G419" s="29">
        <f>'CPT C9 &amp; Bearing Capacity'!H419</f>
        <v>1.9999999999999574E-2</v>
      </c>
      <c r="H419" s="29">
        <f t="shared" si="84"/>
        <v>7.8727999999999998</v>
      </c>
      <c r="I419" s="30">
        <f t="shared" si="85"/>
        <v>7.3798275215598048</v>
      </c>
      <c r="J419" s="31">
        <f t="shared" si="86"/>
        <v>0.98212924546108282</v>
      </c>
      <c r="K419" s="31">
        <f t="shared" si="87"/>
        <v>3.606082102949431E-2</v>
      </c>
      <c r="L419" s="31">
        <f t="shared" si="88"/>
        <v>1.8031387592524883E-2</v>
      </c>
      <c r="M419" s="32">
        <f t="shared" si="89"/>
        <v>3.402591006180021E-2</v>
      </c>
      <c r="N419" s="33">
        <f t="shared" si="90"/>
        <v>7.4166632916098241</v>
      </c>
      <c r="O419" s="59">
        <f>+'CPT C9 &amp; Bearing Capacity'!N419</f>
        <v>293.5</v>
      </c>
      <c r="P419" s="59">
        <f>+'CPT C9 &amp; Bearing Capacity'!O419</f>
        <v>373.7</v>
      </c>
      <c r="Q419" s="35">
        <f>+'CPT C9 &amp; Bearing Capacity'!K419</f>
        <v>158.27000000000001</v>
      </c>
      <c r="R419" s="34">
        <f>+'CPT C9 &amp; Bearing Capacity'!L419</f>
        <v>36.86598</v>
      </c>
      <c r="S419" s="35">
        <f>+'CPT C9 &amp; Bearing Capacity'!M419</f>
        <v>121.40402</v>
      </c>
      <c r="T419" s="34">
        <f t="shared" si="91"/>
        <v>9.3453563501114587</v>
      </c>
      <c r="U419" s="36">
        <f t="shared" si="92"/>
        <v>3072.6842404212271</v>
      </c>
      <c r="V419" s="33">
        <f t="shared" si="95"/>
        <v>1077.1499999999999</v>
      </c>
      <c r="W419" s="37">
        <f t="shared" si="93"/>
        <v>4.8274815837197331E-2</v>
      </c>
      <c r="X419" s="37">
        <f t="shared" si="94"/>
        <v>0.13770901530166954</v>
      </c>
    </row>
    <row r="420" spans="5:24" x14ac:dyDescent="0.2">
      <c r="E420" s="28"/>
      <c r="F420" s="28">
        <f>+'CPT C9 &amp; Bearing Capacity'!I420</f>
        <v>8.35</v>
      </c>
      <c r="G420" s="29">
        <f>'CPT C9 &amp; Bearing Capacity'!H420</f>
        <v>1.9999999999999574E-2</v>
      </c>
      <c r="H420" s="29">
        <f t="shared" si="84"/>
        <v>7.8927999999999994</v>
      </c>
      <c r="I420" s="30">
        <f t="shared" si="85"/>
        <v>7.3985751781027371</v>
      </c>
      <c r="J420" s="31">
        <f t="shared" si="86"/>
        <v>0.98221729968887539</v>
      </c>
      <c r="K420" s="31">
        <f t="shared" si="87"/>
        <v>3.588157415663875E-2</v>
      </c>
      <c r="L420" s="31">
        <f t="shared" si="88"/>
        <v>1.7941749656775616E-2</v>
      </c>
      <c r="M420" s="32">
        <f t="shared" si="89"/>
        <v>3.3858783361186216E-2</v>
      </c>
      <c r="N420" s="33">
        <f t="shared" si="90"/>
        <v>7.3802345094482193</v>
      </c>
      <c r="O420" s="59">
        <f>+'CPT C9 &amp; Bearing Capacity'!N420</f>
        <v>322</v>
      </c>
      <c r="P420" s="59">
        <f>+'CPT C9 &amp; Bearing Capacity'!O420</f>
        <v>403</v>
      </c>
      <c r="Q420" s="35">
        <f>+'CPT C9 &amp; Bearing Capacity'!K420</f>
        <v>158.65</v>
      </c>
      <c r="R420" s="34">
        <f>+'CPT C9 &amp; Bearing Capacity'!L420</f>
        <v>37.062179999999998</v>
      </c>
      <c r="S420" s="35">
        <f>+'CPT C9 &amp; Bearing Capacity'!M420</f>
        <v>121.58782000000001</v>
      </c>
      <c r="T420" s="34">
        <f t="shared" si="91"/>
        <v>9.7848798712819693</v>
      </c>
      <c r="U420" s="36">
        <f t="shared" si="92"/>
        <v>3345.5634638082715</v>
      </c>
      <c r="V420" s="33">
        <f t="shared" si="95"/>
        <v>1221.75</v>
      </c>
      <c r="W420" s="37">
        <f t="shared" si="93"/>
        <v>4.4119530771340405E-2</v>
      </c>
      <c r="X420" s="37">
        <f t="shared" si="94"/>
        <v>0.12081415198605382</v>
      </c>
    </row>
    <row r="421" spans="5:24" x14ac:dyDescent="0.2">
      <c r="E421" s="28"/>
      <c r="F421" s="28">
        <f>+'CPT C9 &amp; Bearing Capacity'!I421</f>
        <v>8.370000000000001</v>
      </c>
      <c r="G421" s="29">
        <f>'CPT C9 &amp; Bearing Capacity'!H421</f>
        <v>2.000000000000135E-2</v>
      </c>
      <c r="H421" s="29">
        <f t="shared" si="84"/>
        <v>7.9128000000000007</v>
      </c>
      <c r="I421" s="30">
        <f t="shared" si="85"/>
        <v>7.4173228346456703</v>
      </c>
      <c r="J421" s="31">
        <f t="shared" si="86"/>
        <v>0.98230471049606161</v>
      </c>
      <c r="K421" s="31">
        <f t="shared" si="87"/>
        <v>3.5703652380261929E-2</v>
      </c>
      <c r="L421" s="31">
        <f t="shared" si="88"/>
        <v>1.7852774519036503E-2</v>
      </c>
      <c r="M421" s="32">
        <f t="shared" si="89"/>
        <v>3.3692872545781197E-2</v>
      </c>
      <c r="N421" s="33">
        <f t="shared" si="90"/>
        <v>7.3440707550604447</v>
      </c>
      <c r="O421" s="59">
        <f>+'CPT C9 &amp; Bearing Capacity'!N421</f>
        <v>322</v>
      </c>
      <c r="P421" s="59">
        <f>+'CPT C9 &amp; Bearing Capacity'!O421</f>
        <v>398.8</v>
      </c>
      <c r="Q421" s="35">
        <f>+'CPT C9 &amp; Bearing Capacity'!K421</f>
        <v>159.03000000000003</v>
      </c>
      <c r="R421" s="34">
        <f>+'CPT C9 &amp; Bearing Capacity'!L421</f>
        <v>37.25838000000001</v>
      </c>
      <c r="S421" s="35">
        <f>+'CPT C9 &amp; Bearing Capacity'!M421</f>
        <v>121.77162000000001</v>
      </c>
      <c r="T421" s="34">
        <f t="shared" si="91"/>
        <v>9.7811854969690835</v>
      </c>
      <c r="U421" s="36">
        <f t="shared" si="92"/>
        <v>3345.7769161750439</v>
      </c>
      <c r="V421" s="33">
        <f t="shared" si="95"/>
        <v>1198.8499999999999</v>
      </c>
      <c r="W421" s="37">
        <f t="shared" si="93"/>
        <v>4.3900540526514382E-2</v>
      </c>
      <c r="X421" s="37">
        <f t="shared" si="94"/>
        <v>0.1225185929025473</v>
      </c>
    </row>
    <row r="422" spans="5:24" x14ac:dyDescent="0.2">
      <c r="E422" s="28"/>
      <c r="F422" s="28">
        <f>+'CPT C9 &amp; Bearing Capacity'!I422</f>
        <v>8.39</v>
      </c>
      <c r="G422" s="29">
        <f>'CPT C9 &amp; Bearing Capacity'!H422</f>
        <v>1.9999999999999574E-2</v>
      </c>
      <c r="H422" s="29">
        <f t="shared" si="84"/>
        <v>7.9328000000000003</v>
      </c>
      <c r="I422" s="30">
        <f t="shared" si="85"/>
        <v>7.4360704911886017</v>
      </c>
      <c r="J422" s="31">
        <f t="shared" si="86"/>
        <v>0.98239148407969212</v>
      </c>
      <c r="K422" s="31">
        <f t="shared" si="87"/>
        <v>3.5527042751114873E-2</v>
      </c>
      <c r="L422" s="31">
        <f t="shared" si="88"/>
        <v>1.7764455699790183E-2</v>
      </c>
      <c r="M422" s="32">
        <f t="shared" si="89"/>
        <v>3.3528165972021233E-2</v>
      </c>
      <c r="N422" s="33">
        <f t="shared" si="90"/>
        <v>7.3081694904866641</v>
      </c>
      <c r="O422" s="59">
        <f>+'CPT C9 &amp; Bearing Capacity'!N422</f>
        <v>293.5</v>
      </c>
      <c r="P422" s="59">
        <f>+'CPT C9 &amp; Bearing Capacity'!O422</f>
        <v>364.5</v>
      </c>
      <c r="Q422" s="35">
        <f>+'CPT C9 &amp; Bearing Capacity'!K422</f>
        <v>159.41000000000003</v>
      </c>
      <c r="R422" s="34">
        <f>+'CPT C9 &amp; Bearing Capacity'!L422</f>
        <v>37.454580000000007</v>
      </c>
      <c r="S422" s="35">
        <f>+'CPT C9 &amp; Bearing Capacity'!M422</f>
        <v>121.95542000000002</v>
      </c>
      <c r="T422" s="34">
        <f t="shared" si="91"/>
        <v>9.3347750459954426</v>
      </c>
      <c r="U422" s="36">
        <f t="shared" si="92"/>
        <v>3073.2457714536849</v>
      </c>
      <c r="V422" s="33">
        <f t="shared" si="95"/>
        <v>1025.4499999999998</v>
      </c>
      <c r="W422" s="37">
        <f t="shared" si="93"/>
        <v>4.7559941729161795E-2</v>
      </c>
      <c r="X422" s="37">
        <f t="shared" si="94"/>
        <v>0.14253585236699029</v>
      </c>
    </row>
    <row r="423" spans="5:24" x14ac:dyDescent="0.2">
      <c r="E423" s="28"/>
      <c r="F423" s="28">
        <f>+'CPT C9 &amp; Bearing Capacity'!I423</f>
        <v>8.41</v>
      </c>
      <c r="G423" s="29">
        <f>'CPT C9 &amp; Bearing Capacity'!H423</f>
        <v>1.9999999999999574E-2</v>
      </c>
      <c r="H423" s="29">
        <f t="shared" ref="H423:H486" si="96">IF(F423&lt;$B$4,0,F423-$B$4)</f>
        <v>7.9527999999999999</v>
      </c>
      <c r="I423" s="30">
        <f t="shared" ref="I423:I486" si="97">+H423*2/$B$2</f>
        <v>7.4548181477315341</v>
      </c>
      <c r="J423" s="31">
        <f t="shared" ref="J423:J486" si="98">+$D$2*I423/SQRT($D$2^2+I423^2+1)</f>
        <v>0.9824776265630758</v>
      </c>
      <c r="K423" s="31">
        <f t="shared" ref="K423:K486" si="99">+($D$2^2+2*I423^2+1)/($D$2^2+I423^2)/(I423^2+1)</f>
        <v>3.5351732476756048E-2</v>
      </c>
      <c r="L423" s="31">
        <f t="shared" ref="L423:L486" si="100">ASIN($D$2/SQRT($D$2^2+I423^2)/SQRT(1+I423^2))</f>
        <v>1.767678679803034E-2</v>
      </c>
      <c r="M423" s="32">
        <f t="shared" ref="M423:M486" si="101">2/PI()*(J423*K423+L423)</f>
        <v>3.3364652133878868E-2</v>
      </c>
      <c r="N423" s="33">
        <f t="shared" ref="N423:N486" si="102">+$D$4*M423</f>
        <v>7.2725282077460092</v>
      </c>
      <c r="O423" s="59">
        <f>+'CPT C9 &amp; Bearing Capacity'!N423</f>
        <v>274.49999999999994</v>
      </c>
      <c r="P423" s="59">
        <f>+'CPT C9 &amp; Bearing Capacity'!O423</f>
        <v>345.3</v>
      </c>
      <c r="Q423" s="35">
        <f>+'CPT C9 &amp; Bearing Capacity'!K423</f>
        <v>159.79</v>
      </c>
      <c r="R423" s="34">
        <f>+'CPT C9 &amp; Bearing Capacity'!L423</f>
        <v>37.650780000000005</v>
      </c>
      <c r="S423" s="35">
        <f>+'CPT C9 &amp; Bearing Capacity'!M423</f>
        <v>122.13921999999999</v>
      </c>
      <c r="T423" s="34">
        <f t="shared" ref="T423:T486" si="103">100*SQRT(O423/(305*SQRT(100*S423)))</f>
        <v>9.0241741783391287</v>
      </c>
      <c r="U423" s="36">
        <f t="shared" ref="U423:U486" si="104">+O423*10^(1.09-0.0075*T423)</f>
        <v>2889.7551237957841</v>
      </c>
      <c r="V423" s="33">
        <f t="shared" si="95"/>
        <v>927.55000000000007</v>
      </c>
      <c r="W423" s="37">
        <f t="shared" ref="W423:W486" si="105">IF(F423&lt;$B$4,0,N423/U423*G423*1000)</f>
        <v>5.0333179776099225E-2</v>
      </c>
      <c r="X423" s="37">
        <f t="shared" ref="X423:X486" si="106">IF(F423&lt;$B$4,0,N423/V423*G423*1000)</f>
        <v>0.15681156180789937</v>
      </c>
    </row>
    <row r="424" spans="5:24" x14ac:dyDescent="0.2">
      <c r="E424" s="28"/>
      <c r="F424" s="28">
        <f>+'CPT C9 &amp; Bearing Capacity'!I424</f>
        <v>8.43</v>
      </c>
      <c r="G424" s="29">
        <f>'CPT C9 &amp; Bearing Capacity'!H424</f>
        <v>1.9999999999999574E-2</v>
      </c>
      <c r="H424" s="29">
        <f t="shared" si="96"/>
        <v>7.9727999999999994</v>
      </c>
      <c r="I424" s="30">
        <f t="shared" si="97"/>
        <v>7.4735658042744655</v>
      </c>
      <c r="J424" s="31">
        <f t="shared" si="98"/>
        <v>0.98256314399682043</v>
      </c>
      <c r="K424" s="31">
        <f t="shared" si="99"/>
        <v>3.5177708919292984E-2</v>
      </c>
      <c r="L424" s="31">
        <f t="shared" si="100"/>
        <v>1.7589761490129852E-2</v>
      </c>
      <c r="M424" s="32">
        <f t="shared" si="101"/>
        <v>3.3202319660940532E-2</v>
      </c>
      <c r="N424" s="33">
        <f t="shared" si="102"/>
        <v>7.2371444284175128</v>
      </c>
      <c r="O424" s="59">
        <f>+'CPT C9 &amp; Bearing Capacity'!N424</f>
        <v>265</v>
      </c>
      <c r="P424" s="59">
        <f>+'CPT C9 &amp; Bearing Capacity'!O424</f>
        <v>338.6</v>
      </c>
      <c r="Q424" s="35">
        <f>+'CPT C9 &amp; Bearing Capacity'!K424</f>
        <v>160.16999999999999</v>
      </c>
      <c r="R424" s="34">
        <f>+'CPT C9 &amp; Bearing Capacity'!L424</f>
        <v>37.846979999999995</v>
      </c>
      <c r="S424" s="35">
        <f>+'CPT C9 &amp; Bearing Capacity'!M424</f>
        <v>122.32301999999999</v>
      </c>
      <c r="T424" s="34">
        <f t="shared" si="103"/>
        <v>8.8633105982901821</v>
      </c>
      <c r="U424" s="36">
        <f t="shared" si="104"/>
        <v>2797.5061145784093</v>
      </c>
      <c r="V424" s="33">
        <f t="shared" si="95"/>
        <v>892.1500000000002</v>
      </c>
      <c r="W424" s="37">
        <f t="shared" si="105"/>
        <v>5.1739972189537201E-2</v>
      </c>
      <c r="X424" s="37">
        <f t="shared" si="106"/>
        <v>0.16224052969606809</v>
      </c>
    </row>
    <row r="425" spans="5:24" x14ac:dyDescent="0.2">
      <c r="E425" s="28"/>
      <c r="F425" s="28">
        <f>+'CPT C9 &amp; Bearing Capacity'!I425</f>
        <v>8.4499999999999993</v>
      </c>
      <c r="G425" s="29">
        <f>'CPT C9 &amp; Bearing Capacity'!H425</f>
        <v>2.000000000000135E-2</v>
      </c>
      <c r="H425" s="29">
        <f t="shared" si="96"/>
        <v>7.992799999999999</v>
      </c>
      <c r="I425" s="30">
        <f t="shared" si="97"/>
        <v>7.4923134608173969</v>
      </c>
      <c r="J425" s="31">
        <f t="shared" si="98"/>
        <v>0.98264804235985592</v>
      </c>
      <c r="K425" s="31">
        <f t="shared" si="99"/>
        <v>3.5004959593161321E-2</v>
      </c>
      <c r="L425" s="31">
        <f t="shared" si="100"/>
        <v>1.7503373528727842E-2</v>
      </c>
      <c r="M425" s="32">
        <f t="shared" si="101"/>
        <v>3.304115731651474E-2</v>
      </c>
      <c r="N425" s="33">
        <f t="shared" si="102"/>
        <v>7.2020157032277501</v>
      </c>
      <c r="O425" s="59">
        <f>+'CPT C9 &amp; Bearing Capacity'!N425</f>
        <v>265</v>
      </c>
      <c r="P425" s="59">
        <f>+'CPT C9 &amp; Bearing Capacity'!O425</f>
        <v>341.4</v>
      </c>
      <c r="Q425" s="35">
        <f>+'CPT C9 &amp; Bearing Capacity'!K425</f>
        <v>160.54999999999998</v>
      </c>
      <c r="R425" s="34">
        <f>+'CPT C9 &amp; Bearing Capacity'!L425</f>
        <v>38.043179999999992</v>
      </c>
      <c r="S425" s="35">
        <f>+'CPT C9 &amp; Bearing Capacity'!M425</f>
        <v>122.50681999999999</v>
      </c>
      <c r="T425" s="34">
        <f t="shared" si="103"/>
        <v>8.8599842654280643</v>
      </c>
      <c r="U425" s="36">
        <f t="shared" si="104"/>
        <v>2797.666818389705</v>
      </c>
      <c r="V425" s="33">
        <f t="shared" si="95"/>
        <v>904.25</v>
      </c>
      <c r="W425" s="37">
        <f t="shared" si="105"/>
        <v>5.1485871411761662E-2</v>
      </c>
      <c r="X425" s="37">
        <f t="shared" si="106"/>
        <v>0.15929257845127426</v>
      </c>
    </row>
    <row r="426" spans="5:24" x14ac:dyDescent="0.2">
      <c r="E426" s="28"/>
      <c r="F426" s="28">
        <f>+'CPT C9 &amp; Bearing Capacity'!I426</f>
        <v>8.4700000000000006</v>
      </c>
      <c r="G426" s="29">
        <f>'CPT C9 &amp; Bearing Capacity'!H426</f>
        <v>1.9999999999999574E-2</v>
      </c>
      <c r="H426" s="29">
        <f t="shared" si="96"/>
        <v>8.0128000000000004</v>
      </c>
      <c r="I426" s="30">
        <f t="shared" si="97"/>
        <v>7.5110611173603301</v>
      </c>
      <c r="J426" s="31">
        <f t="shared" si="98"/>
        <v>0.98273232756044104</v>
      </c>
      <c r="K426" s="31">
        <f t="shared" si="99"/>
        <v>3.483347216294088E-2</v>
      </c>
      <c r="L426" s="31">
        <f t="shared" si="100"/>
        <v>1.7417616741635198E-2</v>
      </c>
      <c r="M426" s="32">
        <f t="shared" si="101"/>
        <v>3.2881153995770684E-2</v>
      </c>
      <c r="N426" s="33">
        <f t="shared" si="102"/>
        <v>7.1671396116451076</v>
      </c>
      <c r="O426" s="59">
        <f>+'CPT C9 &amp; Bearing Capacity'!N426</f>
        <v>265</v>
      </c>
      <c r="P426" s="59">
        <f>+'CPT C9 &amp; Bearing Capacity'!O426</f>
        <v>343.2</v>
      </c>
      <c r="Q426" s="35">
        <f>+'CPT C9 &amp; Bearing Capacity'!K426</f>
        <v>160.93</v>
      </c>
      <c r="R426" s="34">
        <f>+'CPT C9 &amp; Bearing Capacity'!L426</f>
        <v>38.239380000000004</v>
      </c>
      <c r="S426" s="35">
        <f>+'CPT C9 &amp; Bearing Capacity'!M426</f>
        <v>122.69062</v>
      </c>
      <c r="T426" s="34">
        <f t="shared" si="103"/>
        <v>8.8566641649477216</v>
      </c>
      <c r="U426" s="36">
        <f t="shared" si="104"/>
        <v>2797.8272303041531</v>
      </c>
      <c r="V426" s="33">
        <f t="shared" si="95"/>
        <v>911.34999999999991</v>
      </c>
      <c r="W426" s="37">
        <f t="shared" si="105"/>
        <v>5.1233611096606645E-2</v>
      </c>
      <c r="X426" s="37">
        <f t="shared" si="106"/>
        <v>0.15728621521138872</v>
      </c>
    </row>
    <row r="427" spans="5:24" x14ac:dyDescent="0.2">
      <c r="E427" s="28"/>
      <c r="F427" s="28">
        <f>+'CPT C9 &amp; Bearing Capacity'!I427</f>
        <v>8.49</v>
      </c>
      <c r="G427" s="29">
        <f>'CPT C9 &amp; Bearing Capacity'!H427</f>
        <v>1.9999999999999574E-2</v>
      </c>
      <c r="H427" s="29">
        <f t="shared" si="96"/>
        <v>8.0327999999999999</v>
      </c>
      <c r="I427" s="30">
        <f t="shared" si="97"/>
        <v>7.5298087739032624</v>
      </c>
      <c r="J427" s="31">
        <f t="shared" si="98"/>
        <v>0.98281600543715497</v>
      </c>
      <c r="K427" s="31">
        <f t="shared" si="99"/>
        <v>3.4663234441207912E-2</v>
      </c>
      <c r="L427" s="31">
        <f t="shared" si="100"/>
        <v>1.7332485030758314E-2</v>
      </c>
      <c r="M427" s="32">
        <f t="shared" si="101"/>
        <v>3.2722298723906647E-2</v>
      </c>
      <c r="N427" s="33">
        <f t="shared" si="102"/>
        <v>7.1325137614805474</v>
      </c>
      <c r="O427" s="59">
        <f>+'CPT C9 &amp; Bearing Capacity'!N427</f>
        <v>265</v>
      </c>
      <c r="P427" s="59">
        <f>+'CPT C9 &amp; Bearing Capacity'!O427</f>
        <v>344.6</v>
      </c>
      <c r="Q427" s="35">
        <f>+'CPT C9 &amp; Bearing Capacity'!K427</f>
        <v>161.31</v>
      </c>
      <c r="R427" s="34">
        <f>+'CPT C9 &amp; Bearing Capacity'!L427</f>
        <v>38.435580000000002</v>
      </c>
      <c r="S427" s="35">
        <f>+'CPT C9 &amp; Bearing Capacity'!M427</f>
        <v>122.87442</v>
      </c>
      <c r="T427" s="34">
        <f t="shared" si="103"/>
        <v>8.8533502758614659</v>
      </c>
      <c r="U427" s="36">
        <f t="shared" si="104"/>
        <v>2797.9873512846029</v>
      </c>
      <c r="V427" s="33">
        <f t="shared" si="95"/>
        <v>916.45</v>
      </c>
      <c r="W427" s="37">
        <f t="shared" si="105"/>
        <v>5.09831737316878E-2</v>
      </c>
      <c r="X427" s="37">
        <f t="shared" si="106"/>
        <v>0.15565527331508308</v>
      </c>
    </row>
    <row r="428" spans="5:24" x14ac:dyDescent="0.2">
      <c r="E428" s="28"/>
      <c r="F428" s="28">
        <f>+'CPT C9 &amp; Bearing Capacity'!I428</f>
        <v>8.51</v>
      </c>
      <c r="G428" s="29">
        <f>'CPT C9 &amp; Bearing Capacity'!H428</f>
        <v>1.9999999999999574E-2</v>
      </c>
      <c r="H428" s="29">
        <f t="shared" si="96"/>
        <v>8.0527999999999995</v>
      </c>
      <c r="I428" s="30">
        <f t="shared" si="97"/>
        <v>7.5485564304461938</v>
      </c>
      <c r="J428" s="31">
        <f t="shared" si="98"/>
        <v>0.98289908175987073</v>
      </c>
      <c r="K428" s="31">
        <f t="shared" si="99"/>
        <v>3.449423438642283E-2</v>
      </c>
      <c r="L428" s="31">
        <f t="shared" si="100"/>
        <v>1.7247972371040646E-2</v>
      </c>
      <c r="M428" s="32">
        <f t="shared" si="101"/>
        <v>3.2564580654347627E-2</v>
      </c>
      <c r="N428" s="33">
        <f t="shared" si="102"/>
        <v>7.0981357884947442</v>
      </c>
      <c r="O428" s="59">
        <f>+'CPT C9 &amp; Bearing Capacity'!N428</f>
        <v>265</v>
      </c>
      <c r="P428" s="59">
        <f>+'CPT C9 &amp; Bearing Capacity'!O428</f>
        <v>346</v>
      </c>
      <c r="Q428" s="35">
        <f>+'CPT C9 &amp; Bearing Capacity'!K428</f>
        <v>161.69</v>
      </c>
      <c r="R428" s="34">
        <f>+'CPT C9 &amp; Bearing Capacity'!L428</f>
        <v>38.631779999999999</v>
      </c>
      <c r="S428" s="35">
        <f>+'CPT C9 &amp; Bearing Capacity'!M428</f>
        <v>123.05822000000001</v>
      </c>
      <c r="T428" s="34">
        <f t="shared" si="103"/>
        <v>8.8500425772835545</v>
      </c>
      <c r="U428" s="36">
        <f t="shared" si="104"/>
        <v>2798.1471822892959</v>
      </c>
      <c r="V428" s="33">
        <f t="shared" si="95"/>
        <v>921.55</v>
      </c>
      <c r="W428" s="37">
        <f t="shared" si="105"/>
        <v>5.0734542009954413E-2</v>
      </c>
      <c r="X428" s="37">
        <f t="shared" si="106"/>
        <v>0.15404776275827886</v>
      </c>
    </row>
    <row r="429" spans="5:24" x14ac:dyDescent="0.2">
      <c r="E429" s="28"/>
      <c r="F429" s="28">
        <f>+'CPT C9 &amp; Bearing Capacity'!I429</f>
        <v>8.5299999999999994</v>
      </c>
      <c r="G429" s="29">
        <f>'CPT C9 &amp; Bearing Capacity'!H429</f>
        <v>1.9999999999999574E-2</v>
      </c>
      <c r="H429" s="29">
        <f t="shared" si="96"/>
        <v>8.0727999999999991</v>
      </c>
      <c r="I429" s="30">
        <f t="shared" si="97"/>
        <v>7.5673040869891262</v>
      </c>
      <c r="J429" s="31">
        <f t="shared" si="98"/>
        <v>0.98298156223071509</v>
      </c>
      <c r="K429" s="31">
        <f t="shared" si="99"/>
        <v>3.4326460100852794E-2</v>
      </c>
      <c r="L429" s="31">
        <f t="shared" si="100"/>
        <v>1.7164072809421706E-2</v>
      </c>
      <c r="M429" s="32">
        <f t="shared" si="101"/>
        <v>3.240798906697169E-2</v>
      </c>
      <c r="N429" s="33">
        <f t="shared" si="102"/>
        <v>7.0640033560114794</v>
      </c>
      <c r="O429" s="59">
        <f>+'CPT C9 &amp; Bearing Capacity'!N429</f>
        <v>265</v>
      </c>
      <c r="P429" s="59">
        <f>+'CPT C9 &amp; Bearing Capacity'!O429</f>
        <v>349.4</v>
      </c>
      <c r="Q429" s="35">
        <f>+'CPT C9 &amp; Bearing Capacity'!K429</f>
        <v>162.07</v>
      </c>
      <c r="R429" s="34">
        <f>+'CPT C9 &amp; Bearing Capacity'!L429</f>
        <v>38.827979999999997</v>
      </c>
      <c r="S429" s="35">
        <f>+'CPT C9 &amp; Bearing Capacity'!M429</f>
        <v>123.24202</v>
      </c>
      <c r="T429" s="34">
        <f t="shared" si="103"/>
        <v>8.8467410484295321</v>
      </c>
      <c r="U429" s="36">
        <f t="shared" si="104"/>
        <v>2798.3067242719048</v>
      </c>
      <c r="V429" s="33">
        <f t="shared" si="95"/>
        <v>936.64999999999986</v>
      </c>
      <c r="W429" s="37">
        <f t="shared" si="105"/>
        <v>5.0487698826863388E-2</v>
      </c>
      <c r="X429" s="37">
        <f t="shared" si="106"/>
        <v>0.15083549577774685</v>
      </c>
    </row>
    <row r="430" spans="5:24" x14ac:dyDescent="0.2">
      <c r="E430" s="28"/>
      <c r="F430" s="28">
        <f>+'CPT C9 &amp; Bearing Capacity'!I430</f>
        <v>8.5500000000000007</v>
      </c>
      <c r="G430" s="29">
        <f>'CPT C9 &amp; Bearing Capacity'!H430</f>
        <v>2.000000000000135E-2</v>
      </c>
      <c r="H430" s="29">
        <f t="shared" si="96"/>
        <v>8.0928000000000004</v>
      </c>
      <c r="I430" s="30">
        <f t="shared" si="97"/>
        <v>7.5860517435320594</v>
      </c>
      <c r="J430" s="31">
        <f t="shared" si="98"/>
        <v>0.98306345248501159</v>
      </c>
      <c r="K430" s="31">
        <f t="shared" si="99"/>
        <v>3.4159899828528593E-2</v>
      </c>
      <c r="L430" s="31">
        <f t="shared" si="100"/>
        <v>1.7080780463813255E-2</v>
      </c>
      <c r="M430" s="32">
        <f t="shared" si="101"/>
        <v>3.2252513366364546E-2</v>
      </c>
      <c r="N430" s="33">
        <f t="shared" si="102"/>
        <v>7.0301141545371921</v>
      </c>
      <c r="O430" s="59">
        <f>+'CPT C9 &amp; Bearing Capacity'!N430</f>
        <v>255.5</v>
      </c>
      <c r="P430" s="59">
        <f>+'CPT C9 &amp; Bearing Capacity'!O430</f>
        <v>342.9</v>
      </c>
      <c r="Q430" s="35">
        <f>+'CPT C9 &amp; Bearing Capacity'!K430</f>
        <v>162.45000000000002</v>
      </c>
      <c r="R430" s="34">
        <f>+'CPT C9 &amp; Bearing Capacity'!L430</f>
        <v>39.024180000000008</v>
      </c>
      <c r="S430" s="35">
        <f>+'CPT C9 &amp; Bearing Capacity'!M430</f>
        <v>123.42582000000002</v>
      </c>
      <c r="T430" s="34">
        <f t="shared" si="103"/>
        <v>8.6834843770586208</v>
      </c>
      <c r="U430" s="36">
        <f t="shared" si="104"/>
        <v>2705.6073599156775</v>
      </c>
      <c r="V430" s="33">
        <f t="shared" si="95"/>
        <v>902.24999999999977</v>
      </c>
      <c r="W430" s="37">
        <f t="shared" si="105"/>
        <v>5.196699461045793E-2</v>
      </c>
      <c r="X430" s="37">
        <f t="shared" si="106"/>
        <v>0.15583517106207079</v>
      </c>
    </row>
    <row r="431" spans="5:24" x14ac:dyDescent="0.2">
      <c r="E431" s="28"/>
      <c r="F431" s="28">
        <f>+'CPT C9 &amp; Bearing Capacity'!I431</f>
        <v>8.57</v>
      </c>
      <c r="G431" s="29">
        <f>'CPT C9 &amp; Bearing Capacity'!H431</f>
        <v>1.9999999999999574E-2</v>
      </c>
      <c r="H431" s="29">
        <f t="shared" si="96"/>
        <v>8.1128</v>
      </c>
      <c r="I431" s="30">
        <f t="shared" si="97"/>
        <v>7.6047994000749908</v>
      </c>
      <c r="J431" s="31">
        <f t="shared" si="98"/>
        <v>0.98314475809220914</v>
      </c>
      <c r="K431" s="31">
        <f t="shared" si="99"/>
        <v>3.3994541953235036E-2</v>
      </c>
      <c r="L431" s="31">
        <f t="shared" si="100"/>
        <v>1.6998089522092402E-2</v>
      </c>
      <c r="M431" s="32">
        <f t="shared" si="101"/>
        <v>3.2098143080101914E-2</v>
      </c>
      <c r="N431" s="33">
        <f t="shared" si="102"/>
        <v>6.9964659013865811</v>
      </c>
      <c r="O431" s="59">
        <f>+'CPT C9 &amp; Bearing Capacity'!N431</f>
        <v>255.5</v>
      </c>
      <c r="P431" s="59">
        <f>+'CPT C9 &amp; Bearing Capacity'!O431</f>
        <v>342.9</v>
      </c>
      <c r="Q431" s="35">
        <f>+'CPT C9 &amp; Bearing Capacity'!K431</f>
        <v>162.83000000000001</v>
      </c>
      <c r="R431" s="34">
        <f>+'CPT C9 &amp; Bearing Capacity'!L431</f>
        <v>39.220380000000006</v>
      </c>
      <c r="S431" s="35">
        <f>+'CPT C9 &amp; Bearing Capacity'!M431</f>
        <v>123.60962000000001</v>
      </c>
      <c r="T431" s="34">
        <f t="shared" si="103"/>
        <v>8.6802546220686772</v>
      </c>
      <c r="U431" s="36">
        <f t="shared" si="104"/>
        <v>2705.758271790065</v>
      </c>
      <c r="V431" s="33">
        <f t="shared" si="95"/>
        <v>900.3499999999998</v>
      </c>
      <c r="W431" s="37">
        <f t="shared" si="105"/>
        <v>5.171538030082589E-2</v>
      </c>
      <c r="X431" s="37">
        <f t="shared" si="106"/>
        <v>0.15541658024960145</v>
      </c>
    </row>
    <row r="432" spans="5:24" x14ac:dyDescent="0.2">
      <c r="E432" s="28"/>
      <c r="F432" s="28">
        <f>+'CPT C9 &amp; Bearing Capacity'!I432</f>
        <v>8.59</v>
      </c>
      <c r="G432" s="29">
        <f>'CPT C9 &amp; Bearing Capacity'!H432</f>
        <v>1.9999999999999574E-2</v>
      </c>
      <c r="H432" s="29">
        <f t="shared" si="96"/>
        <v>8.1327999999999996</v>
      </c>
      <c r="I432" s="30">
        <f t="shared" si="97"/>
        <v>7.6235470566179222</v>
      </c>
      <c r="J432" s="31">
        <f t="shared" si="98"/>
        <v>0.98322548455679515</v>
      </c>
      <c r="K432" s="31">
        <f t="shared" si="99"/>
        <v>3.3830374996534213E-2</v>
      </c>
      <c r="L432" s="31">
        <f t="shared" si="100"/>
        <v>1.6915994241111107E-2</v>
      </c>
      <c r="M432" s="32">
        <f t="shared" si="101"/>
        <v>3.1944867857058939E-2</v>
      </c>
      <c r="N432" s="33">
        <f t="shared" si="102"/>
        <v>6.9630563403141101</v>
      </c>
      <c r="O432" s="59">
        <f>+'CPT C9 &amp; Bearing Capacity'!N432</f>
        <v>274.49999999999994</v>
      </c>
      <c r="P432" s="59">
        <f>+'CPT C9 &amp; Bearing Capacity'!O432</f>
        <v>361.1</v>
      </c>
      <c r="Q432" s="35">
        <f>+'CPT C9 &amp; Bearing Capacity'!K432</f>
        <v>163.21</v>
      </c>
      <c r="R432" s="34">
        <f>+'CPT C9 &amp; Bearing Capacity'!L432</f>
        <v>39.416580000000003</v>
      </c>
      <c r="S432" s="35">
        <f>+'CPT C9 &amp; Bearing Capacity'!M432</f>
        <v>123.79342</v>
      </c>
      <c r="T432" s="34">
        <f t="shared" si="103"/>
        <v>8.9938753544992895</v>
      </c>
      <c r="U432" s="36">
        <f t="shared" si="104"/>
        <v>2891.2675611330687</v>
      </c>
      <c r="V432" s="33">
        <f t="shared" si="95"/>
        <v>989.45</v>
      </c>
      <c r="W432" s="37">
        <f t="shared" si="105"/>
        <v>4.8166115332371293E-2</v>
      </c>
      <c r="X432" s="37">
        <f t="shared" si="106"/>
        <v>0.14074599707542496</v>
      </c>
    </row>
    <row r="433" spans="5:24" x14ac:dyDescent="0.2">
      <c r="E433" s="28"/>
      <c r="F433" s="28">
        <f>+'CPT C9 &amp; Bearing Capacity'!I433</f>
        <v>8.61</v>
      </c>
      <c r="G433" s="29">
        <f>'CPT C9 &amp; Bearing Capacity'!H433</f>
        <v>1.9999999999999574E-2</v>
      </c>
      <c r="H433" s="29">
        <f t="shared" si="96"/>
        <v>8.1527999999999992</v>
      </c>
      <c r="I433" s="30">
        <f t="shared" si="97"/>
        <v>7.6422947131608545</v>
      </c>
      <c r="J433" s="31">
        <f t="shared" si="98"/>
        <v>0.98330563731919485</v>
      </c>
      <c r="K433" s="31">
        <f t="shared" si="99"/>
        <v>3.3667387615821227E-2</v>
      </c>
      <c r="L433" s="31">
        <f t="shared" si="100"/>
        <v>1.6834488945721978E-2</v>
      </c>
      <c r="M433" s="32">
        <f t="shared" si="101"/>
        <v>3.1792677465746474E-2</v>
      </c>
      <c r="N433" s="33">
        <f t="shared" si="102"/>
        <v>6.9298832411513605</v>
      </c>
      <c r="O433" s="59">
        <f>+'CPT C9 &amp; Bearing Capacity'!N433</f>
        <v>284</v>
      </c>
      <c r="P433" s="59">
        <f>+'CPT C9 &amp; Bearing Capacity'!O433</f>
        <v>370.2</v>
      </c>
      <c r="Q433" s="35">
        <f>+'CPT C9 &amp; Bearing Capacity'!K433</f>
        <v>163.58999999999997</v>
      </c>
      <c r="R433" s="34">
        <f>+'CPT C9 &amp; Bearing Capacity'!L433</f>
        <v>39.612779999999994</v>
      </c>
      <c r="S433" s="35">
        <f>+'CPT C9 &amp; Bearing Capacity'!M433</f>
        <v>123.97721999999999</v>
      </c>
      <c r="T433" s="34">
        <f t="shared" si="103"/>
        <v>9.14479084400954</v>
      </c>
      <c r="U433" s="36">
        <f t="shared" si="104"/>
        <v>2983.5437369174779</v>
      </c>
      <c r="V433" s="33">
        <f t="shared" si="95"/>
        <v>1033.0500000000002</v>
      </c>
      <c r="W433" s="37">
        <f t="shared" si="105"/>
        <v>4.645404158419339E-2</v>
      </c>
      <c r="X433" s="37">
        <f t="shared" si="106"/>
        <v>0.13416355919173731</v>
      </c>
    </row>
    <row r="434" spans="5:24" x14ac:dyDescent="0.2">
      <c r="E434" s="28"/>
      <c r="F434" s="28">
        <f>+'CPT C9 &amp; Bearing Capacity'!I434</f>
        <v>8.629999999999999</v>
      </c>
      <c r="G434" s="29">
        <f>'CPT C9 &amp; Bearing Capacity'!H434</f>
        <v>2.000000000000135E-2</v>
      </c>
      <c r="H434" s="29">
        <f t="shared" si="96"/>
        <v>8.1727999999999987</v>
      </c>
      <c r="I434" s="30">
        <f t="shared" si="97"/>
        <v>7.6610423697037859</v>
      </c>
      <c r="J434" s="31">
        <f t="shared" si="98"/>
        <v>0.98338522175665555</v>
      </c>
      <c r="K434" s="31">
        <f t="shared" si="99"/>
        <v>3.3505568602411592E-2</v>
      </c>
      <c r="L434" s="31">
        <f t="shared" si="100"/>
        <v>1.6753568027820014E-2</v>
      </c>
      <c r="M434" s="32">
        <f t="shared" si="101"/>
        <v>3.1641561792673564E-2</v>
      </c>
      <c r="N434" s="33">
        <f t="shared" si="102"/>
        <v>6.8969443994501063</v>
      </c>
      <c r="O434" s="59">
        <f>+'CPT C9 &amp; Bearing Capacity'!N434</f>
        <v>284</v>
      </c>
      <c r="P434" s="59">
        <f>+'CPT C9 &amp; Bearing Capacity'!O434</f>
        <v>369.4</v>
      </c>
      <c r="Q434" s="35">
        <f>+'CPT C9 &amp; Bearing Capacity'!K434</f>
        <v>163.96999999999997</v>
      </c>
      <c r="R434" s="34">
        <f>+'CPT C9 &amp; Bearing Capacity'!L434</f>
        <v>39.808979999999991</v>
      </c>
      <c r="S434" s="35">
        <f>+'CPT C9 &amp; Bearing Capacity'!M434</f>
        <v>124.16101999999998</v>
      </c>
      <c r="T434" s="34">
        <f t="shared" si="103"/>
        <v>9.1414046233859327</v>
      </c>
      <c r="U434" s="36">
        <f t="shared" si="104"/>
        <v>2983.7182135656922</v>
      </c>
      <c r="V434" s="33">
        <f t="shared" si="95"/>
        <v>1027.1500000000001</v>
      </c>
      <c r="W434" s="37">
        <f t="shared" si="105"/>
        <v>4.6230534559819431E-2</v>
      </c>
      <c r="X434" s="37">
        <f t="shared" si="106"/>
        <v>0.13429283745218459</v>
      </c>
    </row>
    <row r="435" spans="5:24" x14ac:dyDescent="0.2">
      <c r="E435" s="28"/>
      <c r="F435" s="28">
        <f>+'CPT C9 &amp; Bearing Capacity'!I435</f>
        <v>8.65</v>
      </c>
      <c r="G435" s="29">
        <f>'CPT C9 &amp; Bearing Capacity'!H435</f>
        <v>1.9999999999999574E-2</v>
      </c>
      <c r="H435" s="29">
        <f t="shared" si="96"/>
        <v>8.1928000000000001</v>
      </c>
      <c r="I435" s="30">
        <f t="shared" si="97"/>
        <v>7.6797900262467191</v>
      </c>
      <c r="J435" s="31">
        <f t="shared" si="98"/>
        <v>0.98346424318411707</v>
      </c>
      <c r="K435" s="31">
        <f t="shared" si="99"/>
        <v>3.3344906879659734E-2</v>
      </c>
      <c r="L435" s="31">
        <f t="shared" si="100"/>
        <v>1.667322594539989E-2</v>
      </c>
      <c r="M435" s="32">
        <f t="shared" si="101"/>
        <v>3.1491510840735704E-2</v>
      </c>
      <c r="N435" s="33">
        <f t="shared" si="102"/>
        <v>6.8642376361309951</v>
      </c>
      <c r="O435" s="59">
        <f>+'CPT C9 &amp; Bearing Capacity'!N435</f>
        <v>293.5</v>
      </c>
      <c r="P435" s="59">
        <f>+'CPT C9 &amp; Bearing Capacity'!O435</f>
        <v>378.5</v>
      </c>
      <c r="Q435" s="35">
        <f>+'CPT C9 &amp; Bearing Capacity'!K435</f>
        <v>164.35</v>
      </c>
      <c r="R435" s="34">
        <f>+'CPT C9 &amp; Bearing Capacity'!L435</f>
        <v>40.005180000000003</v>
      </c>
      <c r="S435" s="35">
        <f>+'CPT C9 &amp; Bearing Capacity'!M435</f>
        <v>124.34482</v>
      </c>
      <c r="T435" s="34">
        <f t="shared" si="103"/>
        <v>9.2896041597112582</v>
      </c>
      <c r="U435" s="36">
        <f t="shared" si="104"/>
        <v>3075.6440645564535</v>
      </c>
      <c r="V435" s="33">
        <f t="shared" si="95"/>
        <v>1070.75</v>
      </c>
      <c r="W435" s="37">
        <f t="shared" si="105"/>
        <v>4.4636098924670325E-2</v>
      </c>
      <c r="X435" s="37">
        <f t="shared" si="106"/>
        <v>0.12821363784507772</v>
      </c>
    </row>
    <row r="436" spans="5:24" x14ac:dyDescent="0.2">
      <c r="E436" s="28"/>
      <c r="F436" s="28">
        <f>+'CPT C9 &amp; Bearing Capacity'!I436</f>
        <v>8.67</v>
      </c>
      <c r="G436" s="29">
        <f>'CPT C9 &amp; Bearing Capacity'!H436</f>
        <v>1.9999999999999574E-2</v>
      </c>
      <c r="H436" s="29">
        <f t="shared" si="96"/>
        <v>8.2127999999999997</v>
      </c>
      <c r="I436" s="30">
        <f t="shared" si="97"/>
        <v>7.6985376827896514</v>
      </c>
      <c r="J436" s="31">
        <f t="shared" si="98"/>
        <v>0.98354270685506828</v>
      </c>
      <c r="K436" s="31">
        <f t="shared" si="99"/>
        <v>3.3185391501108205E-2</v>
      </c>
      <c r="L436" s="31">
        <f t="shared" si="100"/>
        <v>1.6593457221628662E-2</v>
      </c>
      <c r="M436" s="32">
        <f t="shared" si="101"/>
        <v>3.1342514727628501E-2</v>
      </c>
      <c r="N436" s="33">
        <f t="shared" si="102"/>
        <v>6.831760797137779</v>
      </c>
      <c r="O436" s="59">
        <f>+'CPT C9 &amp; Bearing Capacity'!N436</f>
        <v>303</v>
      </c>
      <c r="P436" s="59">
        <f>+'CPT C9 &amp; Bearing Capacity'!O436</f>
        <v>388.2</v>
      </c>
      <c r="Q436" s="35">
        <f>+'CPT C9 &amp; Bearing Capacity'!K436</f>
        <v>164.73</v>
      </c>
      <c r="R436" s="34">
        <f>+'CPT C9 &amp; Bearing Capacity'!L436</f>
        <v>40.20138</v>
      </c>
      <c r="S436" s="35">
        <f>+'CPT C9 &amp; Bearing Capacity'!M436</f>
        <v>124.52861999999999</v>
      </c>
      <c r="T436" s="34">
        <f t="shared" si="103"/>
        <v>9.4352649656025811</v>
      </c>
      <c r="U436" s="36">
        <f t="shared" si="104"/>
        <v>3167.2193441895211</v>
      </c>
      <c r="V436" s="33">
        <f t="shared" si="95"/>
        <v>1117.3499999999999</v>
      </c>
      <c r="W436" s="37">
        <f t="shared" si="105"/>
        <v>4.3140433640448436E-2</v>
      </c>
      <c r="X436" s="37">
        <f t="shared" si="106"/>
        <v>0.12228506371571367</v>
      </c>
    </row>
    <row r="437" spans="5:24" x14ac:dyDescent="0.2">
      <c r="E437" s="28"/>
      <c r="F437" s="28">
        <f>+'CPT C9 &amp; Bearing Capacity'!I437</f>
        <v>8.69</v>
      </c>
      <c r="G437" s="29">
        <f>'CPT C9 &amp; Bearing Capacity'!H437</f>
        <v>1.9999999999999574E-2</v>
      </c>
      <c r="H437" s="29">
        <f t="shared" si="96"/>
        <v>8.2327999999999992</v>
      </c>
      <c r="I437" s="30">
        <f t="shared" si="97"/>
        <v>7.7172853393325829</v>
      </c>
      <c r="J437" s="31">
        <f t="shared" si="98"/>
        <v>0.98362061796239098</v>
      </c>
      <c r="K437" s="31">
        <f t="shared" si="99"/>
        <v>3.3027011648666713E-2</v>
      </c>
      <c r="L437" s="31">
        <f t="shared" si="100"/>
        <v>1.6514256443933506E-2</v>
      </c>
      <c r="M437" s="32">
        <f t="shared" si="101"/>
        <v>3.119456368428614E-2</v>
      </c>
      <c r="N437" s="33">
        <f t="shared" si="102"/>
        <v>6.7995117530969393</v>
      </c>
      <c r="O437" s="59">
        <f>+'CPT C9 &amp; Bearing Capacity'!N437</f>
        <v>303</v>
      </c>
      <c r="P437" s="59">
        <f>+'CPT C9 &amp; Bearing Capacity'!O437</f>
        <v>386.79999999999995</v>
      </c>
      <c r="Q437" s="35">
        <f>+'CPT C9 &amp; Bearing Capacity'!K437</f>
        <v>165.10999999999999</v>
      </c>
      <c r="R437" s="34">
        <f>+'CPT C9 &amp; Bearing Capacity'!L437</f>
        <v>40.397579999999998</v>
      </c>
      <c r="S437" s="35">
        <f>+'CPT C9 &amp; Bearing Capacity'!M437</f>
        <v>124.71241999999998</v>
      </c>
      <c r="T437" s="34">
        <f t="shared" si="103"/>
        <v>9.4317866412918381</v>
      </c>
      <c r="U437" s="36">
        <f t="shared" si="104"/>
        <v>3167.409600122719</v>
      </c>
      <c r="V437" s="33">
        <f t="shared" si="95"/>
        <v>1108.4499999999998</v>
      </c>
      <c r="W437" s="37">
        <f t="shared" si="105"/>
        <v>4.2934211936677541E-2</v>
      </c>
      <c r="X437" s="37">
        <f t="shared" si="106"/>
        <v>0.1226850422318877</v>
      </c>
    </row>
    <row r="438" spans="5:24" x14ac:dyDescent="0.2">
      <c r="E438" s="28"/>
      <c r="F438" s="28">
        <f>+'CPT C9 &amp; Bearing Capacity'!I438</f>
        <v>8.7100000000000009</v>
      </c>
      <c r="G438" s="29">
        <f>'CPT C9 &amp; Bearing Capacity'!H438</f>
        <v>2.000000000000135E-2</v>
      </c>
      <c r="H438" s="29">
        <f t="shared" si="96"/>
        <v>8.2528000000000006</v>
      </c>
      <c r="I438" s="30">
        <f t="shared" si="97"/>
        <v>7.7360329958755161</v>
      </c>
      <c r="J438" s="31">
        <f t="shared" si="98"/>
        <v>0.98369798163918809</v>
      </c>
      <c r="K438" s="31">
        <f t="shared" si="99"/>
        <v>3.2869756630820743E-2</v>
      </c>
      <c r="L438" s="31">
        <f t="shared" si="100"/>
        <v>1.6435618263104117E-2</v>
      </c>
      <c r="M438" s="32">
        <f t="shared" si="101"/>
        <v>3.1047648053344205E-2</v>
      </c>
      <c r="N438" s="33">
        <f t="shared" si="102"/>
        <v>6.7674883989826276</v>
      </c>
      <c r="O438" s="59">
        <f>+'CPT C9 &amp; Bearing Capacity'!N438</f>
        <v>293.5</v>
      </c>
      <c r="P438" s="59">
        <f>+'CPT C9 &amp; Bearing Capacity'!O438</f>
        <v>376.29999999999995</v>
      </c>
      <c r="Q438" s="35">
        <f>+'CPT C9 &amp; Bearing Capacity'!K438</f>
        <v>165.49</v>
      </c>
      <c r="R438" s="34">
        <f>+'CPT C9 &amp; Bearing Capacity'!L438</f>
        <v>40.59378000000001</v>
      </c>
      <c r="S438" s="35">
        <f>+'CPT C9 &amp; Bearing Capacity'!M438</f>
        <v>124.89622</v>
      </c>
      <c r="T438" s="34">
        <f t="shared" si="103"/>
        <v>9.2793340531200297</v>
      </c>
      <c r="U438" s="36">
        <f t="shared" si="104"/>
        <v>3076.1896044203504</v>
      </c>
      <c r="V438" s="33">
        <f t="shared" si="95"/>
        <v>1054.0499999999997</v>
      </c>
      <c r="W438" s="37">
        <f t="shared" si="105"/>
        <v>4.3999163050668262E-2</v>
      </c>
      <c r="X438" s="37">
        <f t="shared" si="106"/>
        <v>0.1284092481188385</v>
      </c>
    </row>
    <row r="439" spans="5:24" x14ac:dyDescent="0.2">
      <c r="E439" s="28"/>
      <c r="F439" s="28">
        <f>+'CPT C9 &amp; Bearing Capacity'!I439</f>
        <v>8.73</v>
      </c>
      <c r="G439" s="29">
        <f>'CPT C9 &amp; Bearing Capacity'!H439</f>
        <v>1.9999999999999574E-2</v>
      </c>
      <c r="H439" s="29">
        <f t="shared" si="96"/>
        <v>8.2728000000000002</v>
      </c>
      <c r="I439" s="30">
        <f t="shared" si="97"/>
        <v>7.7547806524184484</v>
      </c>
      <c r="J439" s="31">
        <f t="shared" si="98"/>
        <v>0.98377480295960162</v>
      </c>
      <c r="K439" s="31">
        <f t="shared" si="99"/>
        <v>3.2713615880869136E-2</v>
      </c>
      <c r="L439" s="31">
        <f t="shared" si="100"/>
        <v>1.6357537392409863E-2</v>
      </c>
      <c r="M439" s="32">
        <f t="shared" si="101"/>
        <v>3.090175828762684E-2</v>
      </c>
      <c r="N439" s="33">
        <f t="shared" si="102"/>
        <v>6.7356886537869132</v>
      </c>
      <c r="O439" s="59">
        <f>+'CPT C9 &amp; Bearing Capacity'!N439</f>
        <v>284</v>
      </c>
      <c r="P439" s="59">
        <f>+'CPT C9 &amp; Bearing Capacity'!O439</f>
        <v>366.79999999999995</v>
      </c>
      <c r="Q439" s="35">
        <f>+'CPT C9 &amp; Bearing Capacity'!K439</f>
        <v>165.87</v>
      </c>
      <c r="R439" s="34">
        <f>+'CPT C9 &amp; Bearing Capacity'!L439</f>
        <v>40.789980000000007</v>
      </c>
      <c r="S439" s="35">
        <f>+'CPT C9 &amp; Bearing Capacity'!M439</f>
        <v>125.08001999999999</v>
      </c>
      <c r="T439" s="34">
        <f t="shared" si="103"/>
        <v>9.1245670078313061</v>
      </c>
      <c r="U439" s="36">
        <f t="shared" si="104"/>
        <v>2984.5859313313822</v>
      </c>
      <c r="V439" s="33">
        <f t="shared" si="95"/>
        <v>1004.6499999999997</v>
      </c>
      <c r="W439" s="37">
        <f t="shared" si="105"/>
        <v>4.5136503412934556E-2</v>
      </c>
      <c r="X439" s="37">
        <f t="shared" si="106"/>
        <v>0.13409025339743733</v>
      </c>
    </row>
    <row r="440" spans="5:24" x14ac:dyDescent="0.2">
      <c r="E440" s="28"/>
      <c r="F440" s="28">
        <f>+'CPT C9 &amp; Bearing Capacity'!I440</f>
        <v>8.75</v>
      </c>
      <c r="G440" s="29">
        <f>'CPT C9 &amp; Bearing Capacity'!H440</f>
        <v>1.9999999999999574E-2</v>
      </c>
      <c r="H440" s="29">
        <f t="shared" si="96"/>
        <v>8.2927999999999997</v>
      </c>
      <c r="I440" s="30">
        <f t="shared" si="97"/>
        <v>7.7735283089613798</v>
      </c>
      <c r="J440" s="31">
        <f t="shared" si="98"/>
        <v>0.98385108693961598</v>
      </c>
      <c r="K440" s="31">
        <f t="shared" si="99"/>
        <v>3.2558578955189883E-2</v>
      </c>
      <c r="L440" s="31">
        <f t="shared" si="100"/>
        <v>1.6280008606730911E-2</v>
      </c>
      <c r="M440" s="32">
        <f t="shared" si="101"/>
        <v>3.0756884948657085E-2</v>
      </c>
      <c r="N440" s="33">
        <f t="shared" si="102"/>
        <v>6.7041104601950767</v>
      </c>
      <c r="O440" s="59">
        <f>+'CPT C9 &amp; Bearing Capacity'!N440</f>
        <v>284</v>
      </c>
      <c r="P440" s="59">
        <f>+'CPT C9 &amp; Bearing Capacity'!O440</f>
        <v>367.2</v>
      </c>
      <c r="Q440" s="35">
        <f>+'CPT C9 &amp; Bearing Capacity'!K440</f>
        <v>166.25</v>
      </c>
      <c r="R440" s="34">
        <f>+'CPT C9 &amp; Bearing Capacity'!L440</f>
        <v>40.986180000000004</v>
      </c>
      <c r="S440" s="35">
        <f>+'CPT C9 &amp; Bearing Capacity'!M440</f>
        <v>125.26382</v>
      </c>
      <c r="T440" s="34">
        <f t="shared" si="103"/>
        <v>9.1212180380141028</v>
      </c>
      <c r="U440" s="36">
        <f t="shared" si="104"/>
        <v>2984.7585488350583</v>
      </c>
      <c r="V440" s="33">
        <f t="shared" si="95"/>
        <v>1004.75</v>
      </c>
      <c r="W440" s="37">
        <f t="shared" si="105"/>
        <v>4.4922296731918408E-2</v>
      </c>
      <c r="X440" s="37">
        <f t="shared" si="106"/>
        <v>0.13344832963811762</v>
      </c>
    </row>
    <row r="441" spans="5:24" x14ac:dyDescent="0.2">
      <c r="E441" s="28"/>
      <c r="F441" s="28">
        <f>+'CPT C9 &amp; Bearing Capacity'!I441</f>
        <v>8.77</v>
      </c>
      <c r="G441" s="29">
        <f>'CPT C9 &amp; Bearing Capacity'!H441</f>
        <v>1.9999999999999574E-2</v>
      </c>
      <c r="H441" s="29">
        <f t="shared" si="96"/>
        <v>8.3127999999999993</v>
      </c>
      <c r="I441" s="30">
        <f t="shared" si="97"/>
        <v>7.7922759655043112</v>
      </c>
      <c r="J441" s="31">
        <f t="shared" si="98"/>
        <v>0.98392683853784868</v>
      </c>
      <c r="K441" s="31">
        <f t="shared" si="99"/>
        <v>3.2404635531533943E-2</v>
      </c>
      <c r="L441" s="31">
        <f t="shared" si="100"/>
        <v>1.620302674170351E-2</v>
      </c>
      <c r="M441" s="32">
        <f t="shared" si="101"/>
        <v>3.0613018705190651E-2</v>
      </c>
      <c r="N441" s="33">
        <f t="shared" si="102"/>
        <v>6.6727517842660182</v>
      </c>
      <c r="O441" s="59">
        <f>+'CPT C9 &amp; Bearing Capacity'!N441</f>
        <v>274.49999999999994</v>
      </c>
      <c r="P441" s="59">
        <f>+'CPT C9 &amp; Bearing Capacity'!O441</f>
        <v>358.5</v>
      </c>
      <c r="Q441" s="35">
        <f>+'CPT C9 &amp; Bearing Capacity'!K441</f>
        <v>166.63</v>
      </c>
      <c r="R441" s="34">
        <f>+'CPT C9 &amp; Bearing Capacity'!L441</f>
        <v>41.182379999999995</v>
      </c>
      <c r="S441" s="35">
        <f>+'CPT C9 &amp; Bearing Capacity'!M441</f>
        <v>125.44762</v>
      </c>
      <c r="T441" s="34">
        <f t="shared" si="103"/>
        <v>8.9640784397429609</v>
      </c>
      <c r="U441" s="36">
        <f t="shared" si="104"/>
        <v>2892.7557165086068</v>
      </c>
      <c r="V441" s="33">
        <f t="shared" si="95"/>
        <v>959.35</v>
      </c>
      <c r="W441" s="37">
        <f t="shared" si="105"/>
        <v>4.6134222438384886E-2</v>
      </c>
      <c r="X441" s="37">
        <f t="shared" si="106"/>
        <v>0.139109851133911</v>
      </c>
    </row>
    <row r="442" spans="5:24" x14ac:dyDescent="0.2">
      <c r="E442" s="28"/>
      <c r="F442" s="28">
        <f>+'CPT C9 &amp; Bearing Capacity'!I442</f>
        <v>8.7899999999999991</v>
      </c>
      <c r="G442" s="29">
        <f>'CPT C9 &amp; Bearing Capacity'!H442</f>
        <v>2.000000000000135E-2</v>
      </c>
      <c r="H442" s="29">
        <f t="shared" si="96"/>
        <v>8.3327999999999989</v>
      </c>
      <c r="I442" s="30">
        <f t="shared" si="97"/>
        <v>7.8110236220472435</v>
      </c>
      <c r="J442" s="31">
        <f t="shared" si="98"/>
        <v>0.9840020626563295</v>
      </c>
      <c r="K442" s="31">
        <f t="shared" si="99"/>
        <v>3.2251775407346389E-2</v>
      </c>
      <c r="L442" s="31">
        <f t="shared" si="100"/>
        <v>1.6126586692878891E-2</v>
      </c>
      <c r="M442" s="32">
        <f t="shared" si="101"/>
        <v>3.0470150331772423E-2</v>
      </c>
      <c r="N442" s="33">
        <f t="shared" si="102"/>
        <v>6.641610615117612</v>
      </c>
      <c r="O442" s="59">
        <f>+'CPT C9 &amp; Bearing Capacity'!N442</f>
        <v>274.49999999999994</v>
      </c>
      <c r="P442" s="59">
        <f>+'CPT C9 &amp; Bearing Capacity'!O442</f>
        <v>358.5</v>
      </c>
      <c r="Q442" s="35">
        <f>+'CPT C9 &amp; Bearing Capacity'!K442</f>
        <v>167.01</v>
      </c>
      <c r="R442" s="34">
        <f>+'CPT C9 &amp; Bearing Capacity'!L442</f>
        <v>41.378579999999992</v>
      </c>
      <c r="S442" s="35">
        <f>+'CPT C9 &amp; Bearing Capacity'!M442</f>
        <v>125.63141999999999</v>
      </c>
      <c r="T442" s="34">
        <f t="shared" si="103"/>
        <v>8.9607980057784093</v>
      </c>
      <c r="U442" s="36">
        <f t="shared" si="104"/>
        <v>2892.9195989080949</v>
      </c>
      <c r="V442" s="33">
        <f t="shared" si="95"/>
        <v>957.45</v>
      </c>
      <c r="W442" s="37">
        <f t="shared" si="105"/>
        <v>4.5916316634758002E-2</v>
      </c>
      <c r="X442" s="37">
        <f t="shared" si="106"/>
        <v>0.13873540373112039</v>
      </c>
    </row>
    <row r="443" spans="5:24" x14ac:dyDescent="0.2">
      <c r="E443" s="28"/>
      <c r="F443" s="28">
        <f>+'CPT C9 &amp; Bearing Capacity'!I443</f>
        <v>8.81</v>
      </c>
      <c r="G443" s="29">
        <f>'CPT C9 &amp; Bearing Capacity'!H443</f>
        <v>1.9999999999999574E-2</v>
      </c>
      <c r="H443" s="29">
        <f t="shared" si="96"/>
        <v>8.3528000000000002</v>
      </c>
      <c r="I443" s="30">
        <f t="shared" si="97"/>
        <v>7.8297712785901767</v>
      </c>
      <c r="J443" s="31">
        <f t="shared" si="98"/>
        <v>0.98407676414126688</v>
      </c>
      <c r="K443" s="31">
        <f t="shared" si="99"/>
        <v>3.2099988498114379E-2</v>
      </c>
      <c r="L443" s="31">
        <f t="shared" si="100"/>
        <v>1.605068341489577E-2</v>
      </c>
      <c r="M443" s="32">
        <f t="shared" si="101"/>
        <v>3.0328270707315249E-2</v>
      </c>
      <c r="N443" s="33">
        <f t="shared" si="102"/>
        <v>6.6106849646169286</v>
      </c>
      <c r="O443" s="59">
        <f>+'CPT C9 &amp; Bearing Capacity'!N443</f>
        <v>284</v>
      </c>
      <c r="P443" s="59">
        <f>+'CPT C9 &amp; Bearing Capacity'!O443</f>
        <v>369</v>
      </c>
      <c r="Q443" s="35">
        <f>+'CPT C9 &amp; Bearing Capacity'!K443</f>
        <v>167.39000000000001</v>
      </c>
      <c r="R443" s="34">
        <f>+'CPT C9 &amp; Bearing Capacity'!L443</f>
        <v>41.574780000000004</v>
      </c>
      <c r="S443" s="35">
        <f>+'CPT C9 &amp; Bearing Capacity'!M443</f>
        <v>125.81522000000001</v>
      </c>
      <c r="T443" s="34">
        <f t="shared" si="103"/>
        <v>9.1112078687093057</v>
      </c>
      <c r="U443" s="36">
        <f t="shared" si="104"/>
        <v>2985.274567152589</v>
      </c>
      <c r="V443" s="33">
        <f t="shared" si="95"/>
        <v>1008.05</v>
      </c>
      <c r="W443" s="37">
        <f t="shared" si="105"/>
        <v>4.4288622811148537E-2</v>
      </c>
      <c r="X443" s="37">
        <f t="shared" si="106"/>
        <v>0.1311578783714456</v>
      </c>
    </row>
    <row r="444" spans="5:24" x14ac:dyDescent="0.2">
      <c r="E444" s="28"/>
      <c r="F444" s="28">
        <f>+'CPT C9 &amp; Bearing Capacity'!I444</f>
        <v>8.83</v>
      </c>
      <c r="G444" s="29">
        <f>'CPT C9 &amp; Bearing Capacity'!H444</f>
        <v>1.9999999999999574E-2</v>
      </c>
      <c r="H444" s="29">
        <f t="shared" si="96"/>
        <v>8.3727999999999998</v>
      </c>
      <c r="I444" s="30">
        <f t="shared" si="97"/>
        <v>7.8485189351331082</v>
      </c>
      <c r="J444" s="31">
        <f t="shared" si="98"/>
        <v>0.98415094778380219</v>
      </c>
      <c r="K444" s="31">
        <f t="shared" si="99"/>
        <v>3.1949264835741599E-2</v>
      </c>
      <c r="L444" s="31">
        <f t="shared" si="100"/>
        <v>1.5975311920665938E-2</v>
      </c>
      <c r="M444" s="32">
        <f t="shared" si="101"/>
        <v>3.0187370813700831E-2</v>
      </c>
      <c r="N444" s="33">
        <f t="shared" si="102"/>
        <v>6.5799728670752682</v>
      </c>
      <c r="O444" s="59">
        <f>+'CPT C9 &amp; Bearing Capacity'!N444</f>
        <v>284</v>
      </c>
      <c r="P444" s="59">
        <f>+'CPT C9 &amp; Bearing Capacity'!O444</f>
        <v>369.6</v>
      </c>
      <c r="Q444" s="35">
        <f>+'CPT C9 &amp; Bearing Capacity'!K444</f>
        <v>167.77</v>
      </c>
      <c r="R444" s="34">
        <f>+'CPT C9 &amp; Bearing Capacity'!L444</f>
        <v>41.770980000000002</v>
      </c>
      <c r="S444" s="35">
        <f>+'CPT C9 &amp; Bearing Capacity'!M444</f>
        <v>125.99902</v>
      </c>
      <c r="T444" s="34">
        <f t="shared" si="103"/>
        <v>9.1078833252691069</v>
      </c>
      <c r="U444" s="36">
        <f t="shared" si="104"/>
        <v>2985.4459651377183</v>
      </c>
      <c r="V444" s="33">
        <f t="shared" si="95"/>
        <v>1009.1500000000001</v>
      </c>
      <c r="W444" s="37">
        <f t="shared" si="105"/>
        <v>4.4080334689772849E-2</v>
      </c>
      <c r="X444" s="37">
        <f t="shared" si="106"/>
        <v>0.13040624024327657</v>
      </c>
    </row>
    <row r="445" spans="5:24" x14ac:dyDescent="0.2">
      <c r="E445" s="28"/>
      <c r="F445" s="28">
        <f>+'CPT C9 &amp; Bearing Capacity'!I445</f>
        <v>8.85</v>
      </c>
      <c r="G445" s="29">
        <f>'CPT C9 &amp; Bearing Capacity'!H445</f>
        <v>1.9999999999999574E-2</v>
      </c>
      <c r="H445" s="29">
        <f t="shared" si="96"/>
        <v>8.3927999999999994</v>
      </c>
      <c r="I445" s="30">
        <f t="shared" si="97"/>
        <v>7.8672665916760405</v>
      </c>
      <c r="J445" s="31">
        <f t="shared" si="98"/>
        <v>0.98422461832075292</v>
      </c>
      <c r="K445" s="31">
        <f t="shared" si="99"/>
        <v>3.1799594566948447E-2</v>
      </c>
      <c r="L445" s="31">
        <f t="shared" si="100"/>
        <v>1.590046728057291E-2</v>
      </c>
      <c r="M445" s="32">
        <f t="shared" si="101"/>
        <v>3.0047441734402058E-2</v>
      </c>
      <c r="N445" s="33">
        <f t="shared" si="102"/>
        <v>6.5494723789478666</v>
      </c>
      <c r="O445" s="59">
        <f>+'CPT C9 &amp; Bearing Capacity'!N445</f>
        <v>284</v>
      </c>
      <c r="P445" s="59">
        <f>+'CPT C9 &amp; Bearing Capacity'!O445</f>
        <v>369.79999999999995</v>
      </c>
      <c r="Q445" s="35">
        <f>+'CPT C9 &amp; Bearing Capacity'!K445</f>
        <v>168.15</v>
      </c>
      <c r="R445" s="34">
        <f>+'CPT C9 &amp; Bearing Capacity'!L445</f>
        <v>41.967179999999999</v>
      </c>
      <c r="S445" s="35">
        <f>+'CPT C9 &amp; Bearing Capacity'!M445</f>
        <v>126.18282000000001</v>
      </c>
      <c r="T445" s="34">
        <f t="shared" si="103"/>
        <v>9.1045648383707611</v>
      </c>
      <c r="U445" s="36">
        <f t="shared" si="104"/>
        <v>2985.6170606895898</v>
      </c>
      <c r="V445" s="33">
        <f t="shared" si="95"/>
        <v>1008.2499999999998</v>
      </c>
      <c r="W445" s="37">
        <f t="shared" si="105"/>
        <v>4.3873492452746042E-2</v>
      </c>
      <c r="X445" s="37">
        <f t="shared" si="106"/>
        <v>0.12991762715492641</v>
      </c>
    </row>
    <row r="446" spans="5:24" x14ac:dyDescent="0.2">
      <c r="E446" s="28"/>
      <c r="F446" s="28">
        <f>+'CPT C9 &amp; Bearing Capacity'!I446</f>
        <v>8.870000000000001</v>
      </c>
      <c r="G446" s="29">
        <f>'CPT C9 &amp; Bearing Capacity'!H446</f>
        <v>2.000000000000135E-2</v>
      </c>
      <c r="H446" s="29">
        <f t="shared" si="96"/>
        <v>8.4128000000000007</v>
      </c>
      <c r="I446" s="30">
        <f t="shared" si="97"/>
        <v>7.8860142482189737</v>
      </c>
      <c r="J446" s="31">
        <f t="shared" si="98"/>
        <v>0.98429778043534366</v>
      </c>
      <c r="K446" s="31">
        <f t="shared" si="99"/>
        <v>3.1650967951697841E-2</v>
      </c>
      <c r="L446" s="31">
        <f t="shared" si="100"/>
        <v>1.5826144621683341E-2</v>
      </c>
      <c r="M446" s="32">
        <f t="shared" si="101"/>
        <v>2.990847465312672E-2</v>
      </c>
      <c r="N446" s="33">
        <f t="shared" si="102"/>
        <v>6.5191815785382676</v>
      </c>
      <c r="O446" s="59">
        <f>+'CPT C9 &amp; Bearing Capacity'!N446</f>
        <v>274.49999999999994</v>
      </c>
      <c r="P446" s="59">
        <f>+'CPT C9 &amp; Bearing Capacity'!O446</f>
        <v>362.7</v>
      </c>
      <c r="Q446" s="35">
        <f>+'CPT C9 &amp; Bearing Capacity'!K446</f>
        <v>168.53000000000003</v>
      </c>
      <c r="R446" s="34">
        <f>+'CPT C9 &amp; Bearing Capacity'!L446</f>
        <v>42.163380000000011</v>
      </c>
      <c r="S446" s="35">
        <f>+'CPT C9 &amp; Bearing Capacity'!M446</f>
        <v>126.36662000000001</v>
      </c>
      <c r="T446" s="34">
        <f t="shared" si="103"/>
        <v>8.9477360101077821</v>
      </c>
      <c r="U446" s="36">
        <f t="shared" si="104"/>
        <v>2893.5722361231024</v>
      </c>
      <c r="V446" s="33">
        <f t="shared" si="95"/>
        <v>970.8499999999998</v>
      </c>
      <c r="W446" s="37">
        <f t="shared" si="105"/>
        <v>4.5059746545490151E-2</v>
      </c>
      <c r="X446" s="37">
        <f t="shared" si="106"/>
        <v>0.13429843082945275</v>
      </c>
    </row>
    <row r="447" spans="5:24" x14ac:dyDescent="0.2">
      <c r="E447" s="28"/>
      <c r="F447" s="28">
        <f>+'CPT C9 &amp; Bearing Capacity'!I447</f>
        <v>8.89</v>
      </c>
      <c r="G447" s="29">
        <f>'CPT C9 &amp; Bearing Capacity'!H447</f>
        <v>1.9999999999999574E-2</v>
      </c>
      <c r="H447" s="29">
        <f t="shared" si="96"/>
        <v>8.4328000000000003</v>
      </c>
      <c r="I447" s="30">
        <f t="shared" si="97"/>
        <v>7.9047619047619051</v>
      </c>
      <c r="J447" s="31">
        <f t="shared" si="98"/>
        <v>0.98437043875792574</v>
      </c>
      <c r="K447" s="31">
        <f t="shared" si="99"/>
        <v>3.1503375361645887E-2</v>
      </c>
      <c r="L447" s="31">
        <f t="shared" si="100"/>
        <v>1.5752339126970955E-2</v>
      </c>
      <c r="M447" s="32">
        <f t="shared" si="101"/>
        <v>2.9770460852481972E-2</v>
      </c>
      <c r="N447" s="33">
        <f t="shared" si="102"/>
        <v>6.4890985657072129</v>
      </c>
      <c r="O447" s="59">
        <f>+'CPT C9 &amp; Bearing Capacity'!N447</f>
        <v>274.49999999999994</v>
      </c>
      <c r="P447" s="59">
        <f>+'CPT C9 &amp; Bearing Capacity'!O447</f>
        <v>364.9</v>
      </c>
      <c r="Q447" s="35">
        <f>+'CPT C9 &amp; Bearing Capacity'!K447</f>
        <v>168.91000000000003</v>
      </c>
      <c r="R447" s="34">
        <f>+'CPT C9 &amp; Bearing Capacity'!L447</f>
        <v>42.359580000000008</v>
      </c>
      <c r="S447" s="35">
        <f>+'CPT C9 &amp; Bearing Capacity'!M447</f>
        <v>126.55042000000002</v>
      </c>
      <c r="T447" s="34">
        <f t="shared" si="103"/>
        <v>8.9444853485188478</v>
      </c>
      <c r="U447" s="36">
        <f t="shared" si="104"/>
        <v>2893.7346769644955</v>
      </c>
      <c r="V447" s="33">
        <f t="shared" si="95"/>
        <v>979.94999999999982</v>
      </c>
      <c r="W447" s="37">
        <f t="shared" si="105"/>
        <v>4.4849298848048419E-2</v>
      </c>
      <c r="X447" s="37">
        <f t="shared" si="106"/>
        <v>0.13243733998075566</v>
      </c>
    </row>
    <row r="448" spans="5:24" x14ac:dyDescent="0.2">
      <c r="E448" s="28"/>
      <c r="F448" s="28">
        <f>+'CPT C9 &amp; Bearing Capacity'!I448</f>
        <v>8.91</v>
      </c>
      <c r="G448" s="29">
        <f>'CPT C9 &amp; Bearing Capacity'!H448</f>
        <v>1.9999999999999574E-2</v>
      </c>
      <c r="H448" s="29">
        <f t="shared" si="96"/>
        <v>8.4527999999999999</v>
      </c>
      <c r="I448" s="30">
        <f t="shared" si="97"/>
        <v>7.9235095613048374</v>
      </c>
      <c r="J448" s="31">
        <f t="shared" si="98"/>
        <v>0.98444259786668631</v>
      </c>
      <c r="K448" s="31">
        <f t="shared" si="99"/>
        <v>3.1356807278617067E-2</v>
      </c>
      <c r="L448" s="31">
        <f t="shared" si="100"/>
        <v>1.5679046034552752E-2</v>
      </c>
      <c r="M448" s="32">
        <f t="shared" si="101"/>
        <v>2.9633391712659302E-2</v>
      </c>
      <c r="N448" s="33">
        <f t="shared" si="102"/>
        <v>6.4592214615860026</v>
      </c>
      <c r="O448" s="59">
        <f>+'CPT C9 &amp; Bearing Capacity'!N448</f>
        <v>293.5</v>
      </c>
      <c r="P448" s="59">
        <f>+'CPT C9 &amp; Bearing Capacity'!O448</f>
        <v>384.70000000000005</v>
      </c>
      <c r="Q448" s="35">
        <f>+'CPT C9 &amp; Bearing Capacity'!K448</f>
        <v>169.29</v>
      </c>
      <c r="R448" s="34">
        <f>+'CPT C9 &amp; Bearing Capacity'!L448</f>
        <v>42.555780000000006</v>
      </c>
      <c r="S448" s="35">
        <f>+'CPT C9 &amp; Bearing Capacity'!M448</f>
        <v>126.73421999999999</v>
      </c>
      <c r="T448" s="34">
        <f t="shared" si="103"/>
        <v>9.2455054524119582</v>
      </c>
      <c r="U448" s="36">
        <f t="shared" si="104"/>
        <v>3077.9872370792832</v>
      </c>
      <c r="V448" s="33">
        <f t="shared" si="95"/>
        <v>1077.0500000000002</v>
      </c>
      <c r="W448" s="37">
        <f t="shared" si="105"/>
        <v>4.1970423943115828E-2</v>
      </c>
      <c r="X448" s="37">
        <f t="shared" si="106"/>
        <v>0.11994283388117291</v>
      </c>
    </row>
    <row r="449" spans="5:24" x14ac:dyDescent="0.2">
      <c r="E449" s="28"/>
      <c r="F449" s="28">
        <f>+'CPT C9 &amp; Bearing Capacity'!I449</f>
        <v>8.93</v>
      </c>
      <c r="G449" s="29">
        <f>'CPT C9 &amp; Bearing Capacity'!H449</f>
        <v>1.9999999999999574E-2</v>
      </c>
      <c r="H449" s="29">
        <f t="shared" si="96"/>
        <v>8.4727999999999994</v>
      </c>
      <c r="I449" s="30">
        <f t="shared" si="97"/>
        <v>7.9422572178477688</v>
      </c>
      <c r="J449" s="31">
        <f t="shared" si="98"/>
        <v>0.9845142622883456</v>
      </c>
      <c r="K449" s="31">
        <f t="shared" si="99"/>
        <v>3.1211254293103612E-2</v>
      </c>
      <c r="L449" s="31">
        <f t="shared" si="100"/>
        <v>1.5606260636937323E-2</v>
      </c>
      <c r="M449" s="32">
        <f t="shared" si="101"/>
        <v>2.9497258710139685E-2</v>
      </c>
      <c r="N449" s="33">
        <f t="shared" si="102"/>
        <v>6.4295484082942593</v>
      </c>
      <c r="O449" s="59">
        <f>+'CPT C9 &amp; Bearing Capacity'!N449</f>
        <v>312.5</v>
      </c>
      <c r="P449" s="59">
        <f>+'CPT C9 &amp; Bearing Capacity'!O449</f>
        <v>404.3</v>
      </c>
      <c r="Q449" s="35">
        <f>+'CPT C9 &amp; Bearing Capacity'!K449</f>
        <v>169.67</v>
      </c>
      <c r="R449" s="34">
        <f>+'CPT C9 &amp; Bearing Capacity'!L449</f>
        <v>42.751979999999996</v>
      </c>
      <c r="S449" s="35">
        <f>+'CPT C9 &amp; Bearing Capacity'!M449</f>
        <v>126.91801999999998</v>
      </c>
      <c r="T449" s="34">
        <f t="shared" si="103"/>
        <v>9.536615415116481</v>
      </c>
      <c r="U449" s="36">
        <f t="shared" si="104"/>
        <v>3260.8093383513597</v>
      </c>
      <c r="V449" s="33">
        <f t="shared" si="95"/>
        <v>1173.1500000000001</v>
      </c>
      <c r="W449" s="37">
        <f t="shared" si="105"/>
        <v>3.9435291923843999E-2</v>
      </c>
      <c r="X449" s="37">
        <f t="shared" si="106"/>
        <v>0.10961170196980985</v>
      </c>
    </row>
    <row r="450" spans="5:24" x14ac:dyDescent="0.2">
      <c r="E450" s="28"/>
      <c r="F450" s="28">
        <f>+'CPT C9 &amp; Bearing Capacity'!I450</f>
        <v>8.9499999999999993</v>
      </c>
      <c r="G450" s="29">
        <f>'CPT C9 &amp; Bearing Capacity'!H450</f>
        <v>2.000000000000135E-2</v>
      </c>
      <c r="H450" s="29">
        <f t="shared" si="96"/>
        <v>8.492799999999999</v>
      </c>
      <c r="I450" s="30">
        <f t="shared" si="97"/>
        <v>7.9610048743907003</v>
      </c>
      <c r="J450" s="31">
        <f t="shared" si="98"/>
        <v>0.98458543649884456</v>
      </c>
      <c r="K450" s="31">
        <f t="shared" si="99"/>
        <v>3.1066707102788409E-2</v>
      </c>
      <c r="L450" s="31">
        <f t="shared" si="100"/>
        <v>1.5533978280285011E-2</v>
      </c>
      <c r="M450" s="32">
        <f t="shared" si="101"/>
        <v>2.9362053416418482E-2</v>
      </c>
      <c r="N450" s="33">
        <f t="shared" si="102"/>
        <v>6.4000775686619882</v>
      </c>
      <c r="O450" s="59">
        <f>+'CPT C9 &amp; Bearing Capacity'!N450</f>
        <v>331.5</v>
      </c>
      <c r="P450" s="59">
        <f>+'CPT C9 &amp; Bearing Capacity'!O450</f>
        <v>423.1</v>
      </c>
      <c r="Q450" s="35">
        <f>+'CPT C9 &amp; Bearing Capacity'!K450</f>
        <v>170.04999999999998</v>
      </c>
      <c r="R450" s="34">
        <f>+'CPT C9 &amp; Bearing Capacity'!L450</f>
        <v>42.948179999999994</v>
      </c>
      <c r="S450" s="35">
        <f>+'CPT C9 &amp; Bearing Capacity'!M450</f>
        <v>127.10181999999999</v>
      </c>
      <c r="T450" s="34">
        <f t="shared" si="103"/>
        <v>9.8186980451735284</v>
      </c>
      <c r="U450" s="36">
        <f t="shared" si="104"/>
        <v>3442.2570446725131</v>
      </c>
      <c r="V450" s="33">
        <f t="shared" si="95"/>
        <v>1265.2500000000002</v>
      </c>
      <c r="W450" s="37">
        <f t="shared" si="105"/>
        <v>3.7185355338687706E-2</v>
      </c>
      <c r="X450" s="37">
        <f t="shared" si="106"/>
        <v>0.10116700365401966</v>
      </c>
    </row>
    <row r="451" spans="5:24" x14ac:dyDescent="0.2">
      <c r="E451" s="28"/>
      <c r="F451" s="28">
        <f>+'CPT C9 &amp; Bearing Capacity'!I451</f>
        <v>8.9700000000000006</v>
      </c>
      <c r="G451" s="29">
        <f>'CPT C9 &amp; Bearing Capacity'!H451</f>
        <v>1.9999999999999574E-2</v>
      </c>
      <c r="H451" s="29">
        <f t="shared" si="96"/>
        <v>8.5128000000000004</v>
      </c>
      <c r="I451" s="30">
        <f t="shared" si="97"/>
        <v>7.9797525309336335</v>
      </c>
      <c r="J451" s="31">
        <f t="shared" si="98"/>
        <v>0.98465612492402044</v>
      </c>
      <c r="K451" s="31">
        <f t="shared" si="99"/>
        <v>3.0923156511091218E-2</v>
      </c>
      <c r="L451" s="31">
        <f t="shared" si="100"/>
        <v>1.5462194363679701E-2</v>
      </c>
      <c r="M451" s="32">
        <f t="shared" si="101"/>
        <v>2.9227767496749747E-2</v>
      </c>
      <c r="N451" s="33">
        <f t="shared" si="102"/>
        <v>6.3708071259558787</v>
      </c>
      <c r="O451" s="59">
        <f>+'CPT C9 &amp; Bearing Capacity'!N451</f>
        <v>341</v>
      </c>
      <c r="P451" s="59">
        <f>+'CPT C9 &amp; Bearing Capacity'!O451</f>
        <v>431.6</v>
      </c>
      <c r="Q451" s="35">
        <f>+'CPT C9 &amp; Bearing Capacity'!K451</f>
        <v>170.43</v>
      </c>
      <c r="R451" s="34">
        <f>+'CPT C9 &amp; Bearing Capacity'!L451</f>
        <v>43.144380000000005</v>
      </c>
      <c r="S451" s="35">
        <f>+'CPT C9 &amp; Bearing Capacity'!M451</f>
        <v>127.28561999999999</v>
      </c>
      <c r="T451" s="34">
        <f t="shared" si="103"/>
        <v>9.9547975959458253</v>
      </c>
      <c r="U451" s="36">
        <f t="shared" si="104"/>
        <v>3532.5913162235174</v>
      </c>
      <c r="V451" s="33">
        <f t="shared" si="95"/>
        <v>1305.8500000000001</v>
      </c>
      <c r="W451" s="37">
        <f t="shared" si="105"/>
        <v>3.6068747022604312E-2</v>
      </c>
      <c r="X451" s="37">
        <f t="shared" si="106"/>
        <v>9.7573337304525665E-2</v>
      </c>
    </row>
    <row r="452" spans="5:24" x14ac:dyDescent="0.2">
      <c r="E452" s="28"/>
      <c r="F452" s="28">
        <f>+'CPT C9 &amp; Bearing Capacity'!I452</f>
        <v>8.99</v>
      </c>
      <c r="G452" s="29">
        <f>'CPT C9 &amp; Bearing Capacity'!H452</f>
        <v>1.9999999999999574E-2</v>
      </c>
      <c r="H452" s="29">
        <f t="shared" si="96"/>
        <v>8.5327999999999999</v>
      </c>
      <c r="I452" s="30">
        <f t="shared" si="97"/>
        <v>7.9985001874765658</v>
      </c>
      <c r="J452" s="31">
        <f t="shared" si="98"/>
        <v>0.98472633194027281</v>
      </c>
      <c r="K452" s="31">
        <f t="shared" si="99"/>
        <v>3.0780593425737753E-2</v>
      </c>
      <c r="L452" s="31">
        <f t="shared" si="100"/>
        <v>1.5390904338412137E-2</v>
      </c>
      <c r="M452" s="32">
        <f t="shared" si="101"/>
        <v>2.9094392708909813E-2</v>
      </c>
      <c r="N452" s="33">
        <f t="shared" si="102"/>
        <v>6.3417352836097942</v>
      </c>
      <c r="O452" s="59">
        <f>+'CPT C9 &amp; Bearing Capacity'!N452</f>
        <v>388.5</v>
      </c>
      <c r="P452" s="59">
        <f>+'CPT C9 &amp; Bearing Capacity'!O452</f>
        <v>478.9</v>
      </c>
      <c r="Q452" s="35">
        <f>+'CPT C9 &amp; Bearing Capacity'!K452</f>
        <v>170.81</v>
      </c>
      <c r="R452" s="34">
        <f>+'CPT C9 &amp; Bearing Capacity'!L452</f>
        <v>43.340580000000003</v>
      </c>
      <c r="S452" s="35">
        <f>+'CPT C9 &amp; Bearing Capacity'!M452</f>
        <v>127.46942</v>
      </c>
      <c r="T452" s="34">
        <f t="shared" si="103"/>
        <v>10.621701429521352</v>
      </c>
      <c r="U452" s="36">
        <f t="shared" si="104"/>
        <v>3978.5815324338596</v>
      </c>
      <c r="V452" s="33">
        <f t="shared" ref="V452:V515" si="107">5*(P452-Q452)</f>
        <v>1540.4499999999998</v>
      </c>
      <c r="W452" s="37">
        <f t="shared" si="105"/>
        <v>3.1879378275453674E-2</v>
      </c>
      <c r="X452" s="37">
        <f t="shared" si="106"/>
        <v>8.2336139226974706E-2</v>
      </c>
    </row>
    <row r="453" spans="5:24" x14ac:dyDescent="0.2">
      <c r="E453" s="28"/>
      <c r="F453" s="28">
        <f>+'CPT C9 &amp; Bearing Capacity'!I453</f>
        <v>9.01</v>
      </c>
      <c r="G453" s="29">
        <f>'CPT C9 &amp; Bearing Capacity'!H453</f>
        <v>1.9999999999999574E-2</v>
      </c>
      <c r="H453" s="29">
        <f t="shared" si="96"/>
        <v>8.5527999999999995</v>
      </c>
      <c r="I453" s="30">
        <f t="shared" si="97"/>
        <v>8.0172478440194972</v>
      </c>
      <c r="J453" s="31">
        <f t="shared" si="98"/>
        <v>0.98479606187522106</v>
      </c>
      <c r="K453" s="31">
        <f t="shared" si="99"/>
        <v>3.0639008857351033E-2</v>
      </c>
      <c r="L453" s="31">
        <f t="shared" si="100"/>
        <v>1.5320103707274359E-2</v>
      </c>
      <c r="M453" s="32">
        <f t="shared" si="101"/>
        <v>2.8961920901979459E-2</v>
      </c>
      <c r="N453" s="33">
        <f t="shared" si="102"/>
        <v>6.3128602649593279</v>
      </c>
      <c r="O453" s="59">
        <f>+'CPT C9 &amp; Bearing Capacity'!N453</f>
        <v>464.5</v>
      </c>
      <c r="P453" s="59">
        <f>+'CPT C9 &amp; Bearing Capacity'!O453</f>
        <v>555.9</v>
      </c>
      <c r="Q453" s="35">
        <f>+'CPT C9 &amp; Bearing Capacity'!K453</f>
        <v>171.19</v>
      </c>
      <c r="R453" s="34">
        <f>+'CPT C9 &amp; Bearing Capacity'!L453</f>
        <v>43.53678</v>
      </c>
      <c r="S453" s="35">
        <f>+'CPT C9 &amp; Bearing Capacity'!M453</f>
        <v>127.65322</v>
      </c>
      <c r="T453" s="34">
        <f t="shared" si="103"/>
        <v>11.610074216649833</v>
      </c>
      <c r="U453" s="36">
        <f t="shared" si="104"/>
        <v>4676.3839545328819</v>
      </c>
      <c r="V453" s="33">
        <f t="shared" si="107"/>
        <v>1923.55</v>
      </c>
      <c r="W453" s="37">
        <f t="shared" si="105"/>
        <v>2.6998896268301719E-2</v>
      </c>
      <c r="X453" s="37">
        <f t="shared" si="106"/>
        <v>6.5637599905998739E-2</v>
      </c>
    </row>
    <row r="454" spans="5:24" x14ac:dyDescent="0.2">
      <c r="E454" s="28"/>
      <c r="F454" s="28">
        <f>+'CPT C9 &amp; Bearing Capacity'!I454</f>
        <v>9.0299999999999994</v>
      </c>
      <c r="G454" s="29">
        <f>'CPT C9 &amp; Bearing Capacity'!H454</f>
        <v>1.9999999999999574E-2</v>
      </c>
      <c r="H454" s="29">
        <f t="shared" si="96"/>
        <v>8.5727999999999991</v>
      </c>
      <c r="I454" s="30">
        <f t="shared" si="97"/>
        <v>8.0359955005624286</v>
      </c>
      <c r="J454" s="31">
        <f t="shared" si="98"/>
        <v>0.98486531900834717</v>
      </c>
      <c r="K454" s="31">
        <f t="shared" si="99"/>
        <v>3.0498393918064855E-2</v>
      </c>
      <c r="L454" s="31">
        <f t="shared" si="100"/>
        <v>1.5249788023865259E-2</v>
      </c>
      <c r="M454" s="32">
        <f t="shared" si="101"/>
        <v>2.8830344015144643E-2</v>
      </c>
      <c r="N454" s="33">
        <f t="shared" si="102"/>
        <v>6.2841803129803901</v>
      </c>
      <c r="O454" s="59">
        <f>+'CPT C9 &amp; Bearing Capacity'!N454</f>
        <v>284.5</v>
      </c>
      <c r="P454" s="59">
        <f>+'CPT C9 &amp; Bearing Capacity'!O454</f>
        <v>371.5</v>
      </c>
      <c r="Q454" s="35">
        <f>+'CPT C9 &amp; Bearing Capacity'!K454</f>
        <v>171.57</v>
      </c>
      <c r="R454" s="34">
        <f>+'CPT C9 &amp; Bearing Capacity'!L454</f>
        <v>43.732979999999998</v>
      </c>
      <c r="S454" s="35">
        <f>+'CPT C9 &amp; Bearing Capacity'!M454</f>
        <v>127.83702</v>
      </c>
      <c r="T454" s="34">
        <f t="shared" si="103"/>
        <v>9.0829527740716411</v>
      </c>
      <c r="U454" s="36">
        <f t="shared" si="104"/>
        <v>2991.9899121925919</v>
      </c>
      <c r="V454" s="33">
        <f t="shared" si="107"/>
        <v>999.65000000000009</v>
      </c>
      <c r="W454" s="37">
        <f t="shared" si="105"/>
        <v>4.2006694523746432E-2</v>
      </c>
      <c r="X454" s="37">
        <f t="shared" si="106"/>
        <v>0.12572761092342832</v>
      </c>
    </row>
    <row r="455" spans="5:24" x14ac:dyDescent="0.2">
      <c r="E455" s="28"/>
      <c r="F455" s="28">
        <f>+'CPT C9 &amp; Bearing Capacity'!I455</f>
        <v>9.0500000000000007</v>
      </c>
      <c r="G455" s="29">
        <f>'CPT C9 &amp; Bearing Capacity'!H455</f>
        <v>2.000000000000135E-2</v>
      </c>
      <c r="H455" s="29">
        <f t="shared" si="96"/>
        <v>8.5928000000000004</v>
      </c>
      <c r="I455" s="30">
        <f t="shared" si="97"/>
        <v>8.0547431571053618</v>
      </c>
      <c r="J455" s="31">
        <f t="shared" si="98"/>
        <v>0.98493410757163369</v>
      </c>
      <c r="K455" s="31">
        <f t="shared" si="99"/>
        <v>3.0358739820158857E-2</v>
      </c>
      <c r="L455" s="31">
        <f t="shared" si="100"/>
        <v>1.5179952891906937E-2</v>
      </c>
      <c r="M455" s="32">
        <f t="shared" si="101"/>
        <v>2.8699654076515368E-2</v>
      </c>
      <c r="N455" s="33">
        <f t="shared" si="102"/>
        <v>6.2556936900317606</v>
      </c>
      <c r="O455" s="59">
        <f>+'CPT C9 &amp; Bearing Capacity'!N455</f>
        <v>76</v>
      </c>
      <c r="P455" s="59">
        <f>+'CPT C9 &amp; Bearing Capacity'!O455</f>
        <v>134.6</v>
      </c>
      <c r="Q455" s="35">
        <f>+'CPT C9 &amp; Bearing Capacity'!K455</f>
        <v>171.95000000000002</v>
      </c>
      <c r="R455" s="34">
        <f>+'CPT C9 &amp; Bearing Capacity'!L455</f>
        <v>43.929180000000009</v>
      </c>
      <c r="S455" s="35">
        <f>+'CPT C9 &amp; Bearing Capacity'!M455</f>
        <v>128.02082000000001</v>
      </c>
      <c r="T455" s="34">
        <f t="shared" si="103"/>
        <v>4.6928505668529743</v>
      </c>
      <c r="U455" s="36">
        <f t="shared" si="104"/>
        <v>862.21825395459734</v>
      </c>
      <c r="V455" s="33">
        <f t="shared" si="107"/>
        <v>-186.75000000000011</v>
      </c>
      <c r="W455" s="37">
        <f t="shared" si="105"/>
        <v>0.14510696477000345</v>
      </c>
      <c r="X455" s="37">
        <f t="shared" si="106"/>
        <v>-0.66995380883878752</v>
      </c>
    </row>
    <row r="456" spans="5:24" x14ac:dyDescent="0.2">
      <c r="E456" s="28"/>
      <c r="F456" s="28">
        <f>+'CPT C9 &amp; Bearing Capacity'!I456</f>
        <v>9.07</v>
      </c>
      <c r="G456" s="29">
        <f>'CPT C9 &amp; Bearing Capacity'!H456</f>
        <v>1.9999999999999574E-2</v>
      </c>
      <c r="H456" s="29">
        <f t="shared" si="96"/>
        <v>8.6128</v>
      </c>
      <c r="I456" s="30">
        <f t="shared" si="97"/>
        <v>8.073490813648295</v>
      </c>
      <c r="J456" s="31">
        <f t="shared" si="98"/>
        <v>0.98500243175018942</v>
      </c>
      <c r="K456" s="31">
        <f t="shared" si="99"/>
        <v>3.0220037874714899E-2</v>
      </c>
      <c r="L456" s="31">
        <f t="shared" si="100"/>
        <v>1.5110593964571758E-2</v>
      </c>
      <c r="M456" s="32">
        <f t="shared" si="101"/>
        <v>2.8569843201962451E-2</v>
      </c>
      <c r="N456" s="33">
        <f t="shared" si="102"/>
        <v>6.2273986776015349</v>
      </c>
      <c r="O456" s="59">
        <f>+'CPT C9 &amp; Bearing Capacity'!N456</f>
        <v>246.5</v>
      </c>
      <c r="P456" s="59">
        <f>+'CPT C9 &amp; Bearing Capacity'!O456</f>
        <v>269.5</v>
      </c>
      <c r="Q456" s="35">
        <f>+'CPT C9 &amp; Bearing Capacity'!K456</f>
        <v>172.33</v>
      </c>
      <c r="R456" s="34">
        <f>+'CPT C9 &amp; Bearing Capacity'!L456</f>
        <v>44.125380000000007</v>
      </c>
      <c r="S456" s="35">
        <f>+'CPT C9 &amp; Bearing Capacity'!M456</f>
        <v>128.20462000000001</v>
      </c>
      <c r="T456" s="34">
        <f t="shared" si="103"/>
        <v>8.4485586479204642</v>
      </c>
      <c r="U456" s="36">
        <f t="shared" si="104"/>
        <v>2620.9137771308951</v>
      </c>
      <c r="V456" s="33">
        <f t="shared" si="107"/>
        <v>485.84999999999991</v>
      </c>
      <c r="W456" s="37">
        <f t="shared" si="105"/>
        <v>4.752082065376842E-2</v>
      </c>
      <c r="X456" s="37">
        <f t="shared" si="106"/>
        <v>0.25635067109607507</v>
      </c>
    </row>
    <row r="457" spans="5:24" x14ac:dyDescent="0.2">
      <c r="E457" s="28"/>
      <c r="F457" s="28">
        <f>+'CPT C9 &amp; Bearing Capacity'!I457</f>
        <v>9.09</v>
      </c>
      <c r="G457" s="29">
        <f>'CPT C9 &amp; Bearing Capacity'!H457</f>
        <v>1.9999999999999574E-2</v>
      </c>
      <c r="H457" s="29">
        <f t="shared" si="96"/>
        <v>8.6327999999999996</v>
      </c>
      <c r="I457" s="30">
        <f t="shared" si="97"/>
        <v>8.0922384701912264</v>
      </c>
      <c r="J457" s="31">
        <f t="shared" si="98"/>
        <v>0.98507029568286575</v>
      </c>
      <c r="K457" s="31">
        <f t="shared" si="99"/>
        <v>3.0082279490294191E-2</v>
      </c>
      <c r="L457" s="31">
        <f t="shared" si="100"/>
        <v>1.5041706943819826E-2</v>
      </c>
      <c r="M457" s="32">
        <f t="shared" si="101"/>
        <v>2.8440903593971709E-2</v>
      </c>
      <c r="N457" s="33">
        <f t="shared" si="102"/>
        <v>6.1992935760573706</v>
      </c>
      <c r="O457" s="59">
        <f>+'CPT C9 &amp; Bearing Capacity'!N457</f>
        <v>407.5</v>
      </c>
      <c r="P457" s="59">
        <f>+'CPT C9 &amp; Bearing Capacity'!O457</f>
        <v>421.5</v>
      </c>
      <c r="Q457" s="35">
        <f>+'CPT C9 &amp; Bearing Capacity'!K457</f>
        <v>172.71</v>
      </c>
      <c r="R457" s="34">
        <f>+'CPT C9 &amp; Bearing Capacity'!L457</f>
        <v>44.321579999999997</v>
      </c>
      <c r="S457" s="35">
        <f>+'CPT C9 &amp; Bearing Capacity'!M457</f>
        <v>128.38842</v>
      </c>
      <c r="T457" s="34">
        <f t="shared" si="103"/>
        <v>10.858814727764035</v>
      </c>
      <c r="U457" s="36">
        <f t="shared" si="104"/>
        <v>4156.1049192422233</v>
      </c>
      <c r="V457" s="33">
        <f t="shared" si="107"/>
        <v>1243.95</v>
      </c>
      <c r="W457" s="37">
        <f t="shared" si="105"/>
        <v>2.9832228476020031E-2</v>
      </c>
      <c r="X457" s="37">
        <f t="shared" si="106"/>
        <v>9.9671105366891569E-2</v>
      </c>
    </row>
    <row r="458" spans="5:24" x14ac:dyDescent="0.2">
      <c r="E458" s="28"/>
      <c r="F458" s="28">
        <f>+'CPT C9 &amp; Bearing Capacity'!I458</f>
        <v>9.11</v>
      </c>
      <c r="G458" s="29">
        <f>'CPT C9 &amp; Bearing Capacity'!H458</f>
        <v>1.9999999999999574E-2</v>
      </c>
      <c r="H458" s="29">
        <f t="shared" si="96"/>
        <v>8.6527999999999992</v>
      </c>
      <c r="I458" s="30">
        <f t="shared" si="97"/>
        <v>8.1109861267341579</v>
      </c>
      <c r="J458" s="31">
        <f t="shared" si="98"/>
        <v>0.98513770346286478</v>
      </c>
      <c r="K458" s="31">
        <f t="shared" si="99"/>
        <v>2.9945456171634965E-2</v>
      </c>
      <c r="L458" s="31">
        <f t="shared" si="100"/>
        <v>1.4973287579746732E-2</v>
      </c>
      <c r="M458" s="32">
        <f t="shared" si="101"/>
        <v>2.8312827540515461E-2</v>
      </c>
      <c r="N458" s="33">
        <f t="shared" si="102"/>
        <v>6.1713767044005081</v>
      </c>
      <c r="O458" s="59">
        <f>+'CPT C9 &amp; Bearing Capacity'!N458</f>
        <v>398</v>
      </c>
      <c r="P458" s="59">
        <f>+'CPT C9 &amp; Bearing Capacity'!O458</f>
        <v>419.4</v>
      </c>
      <c r="Q458" s="35">
        <f>+'CPT C9 &amp; Bearing Capacity'!K458</f>
        <v>173.08999999999997</v>
      </c>
      <c r="R458" s="34">
        <f>+'CPT C9 &amp; Bearing Capacity'!L458</f>
        <v>44.517779999999995</v>
      </c>
      <c r="S458" s="35">
        <f>+'CPT C9 &amp; Bearing Capacity'!M458</f>
        <v>128.57221999999999</v>
      </c>
      <c r="T458" s="34">
        <f t="shared" si="103"/>
        <v>10.727655801920109</v>
      </c>
      <c r="U458" s="36">
        <f t="shared" si="104"/>
        <v>4068.418809902204</v>
      </c>
      <c r="V458" s="33">
        <f t="shared" si="107"/>
        <v>1231.55</v>
      </c>
      <c r="W458" s="37">
        <f t="shared" si="105"/>
        <v>3.0337961713183228E-2</v>
      </c>
      <c r="X458" s="37">
        <f t="shared" si="106"/>
        <v>0.10022129356340183</v>
      </c>
    </row>
    <row r="459" spans="5:24" x14ac:dyDescent="0.2">
      <c r="E459" s="28"/>
      <c r="F459" s="28">
        <f>+'CPT C9 &amp; Bearing Capacity'!I459</f>
        <v>9.129999999999999</v>
      </c>
      <c r="G459" s="29">
        <f>'CPT C9 &amp; Bearing Capacity'!H459</f>
        <v>2.000000000000135E-2</v>
      </c>
      <c r="H459" s="29">
        <f t="shared" si="96"/>
        <v>8.6727999999999987</v>
      </c>
      <c r="I459" s="30">
        <f t="shared" si="97"/>
        <v>8.1297337832770893</v>
      </c>
      <c r="J459" s="31">
        <f t="shared" si="98"/>
        <v>0.98520465913833544</v>
      </c>
      <c r="K459" s="31">
        <f t="shared" si="99"/>
        <v>2.9809559518370336E-2</v>
      </c>
      <c r="L459" s="31">
        <f t="shared" si="100"/>
        <v>1.4905331669941424E-2</v>
      </c>
      <c r="M459" s="32">
        <f t="shared" si="101"/>
        <v>2.8185607413940914E-2</v>
      </c>
      <c r="N459" s="33">
        <f t="shared" si="102"/>
        <v>6.1436464000234716</v>
      </c>
      <c r="O459" s="59">
        <f>+'CPT C9 &amp; Bearing Capacity'!N459</f>
        <v>388.5</v>
      </c>
      <c r="P459" s="59">
        <f>+'CPT C9 &amp; Bearing Capacity'!O459</f>
        <v>418.3</v>
      </c>
      <c r="Q459" s="35">
        <f>+'CPT C9 &amp; Bearing Capacity'!K459</f>
        <v>173.46999999999997</v>
      </c>
      <c r="R459" s="34">
        <f>+'CPT C9 &amp; Bearing Capacity'!L459</f>
        <v>44.713979999999992</v>
      </c>
      <c r="S459" s="35">
        <f>+'CPT C9 &amp; Bearing Capacity'!M459</f>
        <v>128.75601999999998</v>
      </c>
      <c r="T459" s="34">
        <f t="shared" si="103"/>
        <v>10.595066965250895</v>
      </c>
      <c r="U459" s="36">
        <f t="shared" si="104"/>
        <v>3980.4119453147614</v>
      </c>
      <c r="V459" s="33">
        <f t="shared" si="107"/>
        <v>1224.1500000000001</v>
      </c>
      <c r="W459" s="37">
        <f t="shared" si="105"/>
        <v>3.0869399873324224E-2</v>
      </c>
      <c r="X459" s="37">
        <f t="shared" si="106"/>
        <v>0.10037407834046295</v>
      </c>
    </row>
    <row r="460" spans="5:24" x14ac:dyDescent="0.2">
      <c r="E460" s="28"/>
      <c r="F460" s="28">
        <f>+'CPT C9 &amp; Bearing Capacity'!I460</f>
        <v>9.15</v>
      </c>
      <c r="G460" s="29">
        <f>'CPT C9 &amp; Bearing Capacity'!H460</f>
        <v>1.9999999999999574E-2</v>
      </c>
      <c r="H460" s="29">
        <f t="shared" si="96"/>
        <v>8.6928000000000001</v>
      </c>
      <c r="I460" s="30">
        <f t="shared" si="97"/>
        <v>8.1484814398200225</v>
      </c>
      <c r="J460" s="31">
        <f t="shared" si="98"/>
        <v>0.98527116671296489</v>
      </c>
      <c r="K460" s="31">
        <f t="shared" si="99"/>
        <v>2.9674581223765911E-2</v>
      </c>
      <c r="L460" s="31">
        <f t="shared" si="100"/>
        <v>1.4837835058853988E-2</v>
      </c>
      <c r="M460" s="32">
        <f t="shared" si="101"/>
        <v>2.8059235669875303E-2</v>
      </c>
      <c r="N460" s="33">
        <f t="shared" si="102"/>
        <v>6.1161010184714186</v>
      </c>
      <c r="O460" s="59">
        <f>+'CPT C9 &amp; Bearing Capacity'!N460</f>
        <v>398</v>
      </c>
      <c r="P460" s="59">
        <f>+'CPT C9 &amp; Bearing Capacity'!O460</f>
        <v>435.8</v>
      </c>
      <c r="Q460" s="35">
        <f>+'CPT C9 &amp; Bearing Capacity'!K460</f>
        <v>173.85</v>
      </c>
      <c r="R460" s="34">
        <f>+'CPT C9 &amp; Bearing Capacity'!L460</f>
        <v>44.910180000000004</v>
      </c>
      <c r="S460" s="35">
        <f>+'CPT C9 &amp; Bearing Capacity'!M460</f>
        <v>128.93982</v>
      </c>
      <c r="T460" s="34">
        <f t="shared" si="103"/>
        <v>10.72000163175656</v>
      </c>
      <c r="U460" s="36">
        <f t="shared" si="104"/>
        <v>4068.9566205819478</v>
      </c>
      <c r="V460" s="33">
        <f t="shared" si="107"/>
        <v>1309.7500000000002</v>
      </c>
      <c r="W460" s="37">
        <f t="shared" si="105"/>
        <v>3.006225717686101E-2</v>
      </c>
      <c r="X460" s="37">
        <f t="shared" si="106"/>
        <v>9.3393411238347573E-2</v>
      </c>
    </row>
    <row r="461" spans="5:24" x14ac:dyDescent="0.2">
      <c r="E461" s="28"/>
      <c r="F461" s="28">
        <f>+'CPT C9 &amp; Bearing Capacity'!I461</f>
        <v>9.17</v>
      </c>
      <c r="G461" s="29">
        <f>'CPT C9 &amp; Bearing Capacity'!H461</f>
        <v>1.9999999999999574E-2</v>
      </c>
      <c r="H461" s="29">
        <f t="shared" si="96"/>
        <v>8.7127999999999997</v>
      </c>
      <c r="I461" s="30">
        <f t="shared" si="97"/>
        <v>8.1672290963629539</v>
      </c>
      <c r="J461" s="31">
        <f t="shared" si="98"/>
        <v>0.98533723014655716</v>
      </c>
      <c r="K461" s="31">
        <f t="shared" si="99"/>
        <v>2.9540513073476854E-2</v>
      </c>
      <c r="L461" s="31">
        <f t="shared" si="100"/>
        <v>1.4770793637173207E-2</v>
      </c>
      <c r="M461" s="32">
        <f t="shared" si="101"/>
        <v>2.7933704846147343E-2</v>
      </c>
      <c r="N461" s="33">
        <f t="shared" si="102"/>
        <v>6.0887389332070505</v>
      </c>
      <c r="O461" s="59">
        <f>+'CPT C9 &amp; Bearing Capacity'!N461</f>
        <v>426.5</v>
      </c>
      <c r="P461" s="59">
        <f>+'CPT C9 &amp; Bearing Capacity'!O461</f>
        <v>477.9</v>
      </c>
      <c r="Q461" s="35">
        <f>+'CPT C9 &amp; Bearing Capacity'!K461</f>
        <v>174.23</v>
      </c>
      <c r="R461" s="34">
        <f>+'CPT C9 &amp; Bearing Capacity'!L461</f>
        <v>45.106380000000001</v>
      </c>
      <c r="S461" s="35">
        <f>+'CPT C9 &amp; Bearing Capacity'!M461</f>
        <v>129.12361999999999</v>
      </c>
      <c r="T461" s="34">
        <f t="shared" si="103"/>
        <v>11.093234019072531</v>
      </c>
      <c r="U461" s="36">
        <f t="shared" si="104"/>
        <v>4332.3125457265942</v>
      </c>
      <c r="V461" s="33">
        <f t="shared" si="107"/>
        <v>1518.35</v>
      </c>
      <c r="W461" s="37">
        <f t="shared" si="105"/>
        <v>2.8108493415198638E-2</v>
      </c>
      <c r="X461" s="37">
        <f t="shared" si="106"/>
        <v>8.0202047396277815E-2</v>
      </c>
    </row>
    <row r="462" spans="5:24" x14ac:dyDescent="0.2">
      <c r="E462" s="28"/>
      <c r="F462" s="28">
        <f>+'CPT C9 &amp; Bearing Capacity'!I462</f>
        <v>9.19</v>
      </c>
      <c r="G462" s="29">
        <f>'CPT C9 &amp; Bearing Capacity'!H462</f>
        <v>1.9999999999999574E-2</v>
      </c>
      <c r="H462" s="29">
        <f t="shared" si="96"/>
        <v>8.7327999999999992</v>
      </c>
      <c r="I462" s="30">
        <f t="shared" si="97"/>
        <v>8.1859767529058871</v>
      </c>
      <c r="J462" s="31">
        <f t="shared" si="98"/>
        <v>0.98540285335560507</v>
      </c>
      <c r="K462" s="31">
        <f t="shared" si="99"/>
        <v>2.9407346944324009E-2</v>
      </c>
      <c r="L462" s="31">
        <f t="shared" si="100"/>
        <v>1.4704203341213598E-2</v>
      </c>
      <c r="M462" s="32">
        <f t="shared" si="101"/>
        <v>2.7809007561724729E-2</v>
      </c>
      <c r="N462" s="33">
        <f t="shared" si="102"/>
        <v>6.0615585353790165</v>
      </c>
      <c r="O462" s="59">
        <f>+'CPT C9 &amp; Bearing Capacity'!N462</f>
        <v>445.5</v>
      </c>
      <c r="P462" s="59">
        <f>+'CPT C9 &amp; Bearing Capacity'!O462</f>
        <v>507.70000000000005</v>
      </c>
      <c r="Q462" s="35">
        <f>+'CPT C9 &amp; Bearing Capacity'!K462</f>
        <v>174.60999999999999</v>
      </c>
      <c r="R462" s="34">
        <f>+'CPT C9 &amp; Bearing Capacity'!L462</f>
        <v>45.302579999999999</v>
      </c>
      <c r="S462" s="35">
        <f>+'CPT C9 &amp; Bearing Capacity'!M462</f>
        <v>129.30741999999998</v>
      </c>
      <c r="T462" s="34">
        <f t="shared" si="103"/>
        <v>11.333605009972668</v>
      </c>
      <c r="U462" s="36">
        <f t="shared" si="104"/>
        <v>4506.5653252737138</v>
      </c>
      <c r="V462" s="33">
        <f t="shared" si="107"/>
        <v>1665.4500000000003</v>
      </c>
      <c r="W462" s="37">
        <f t="shared" si="105"/>
        <v>2.6901012624334825E-2</v>
      </c>
      <c r="X462" s="37">
        <f t="shared" si="106"/>
        <v>7.2791840468088342E-2</v>
      </c>
    </row>
    <row r="463" spans="5:24" x14ac:dyDescent="0.2">
      <c r="E463" s="28"/>
      <c r="F463" s="28">
        <f>+'CPT C9 &amp; Bearing Capacity'!I463</f>
        <v>9.2100000000000009</v>
      </c>
      <c r="G463" s="29">
        <f>'CPT C9 &amp; Bearing Capacity'!H463</f>
        <v>2.000000000000135E-2</v>
      </c>
      <c r="H463" s="29">
        <f t="shared" si="96"/>
        <v>8.7528000000000006</v>
      </c>
      <c r="I463" s="30">
        <f t="shared" si="97"/>
        <v>8.2047244094488203</v>
      </c>
      <c r="J463" s="31">
        <f t="shared" si="98"/>
        <v>0.98546804021385281</v>
      </c>
      <c r="K463" s="31">
        <f t="shared" si="99"/>
        <v>2.9275074803088854E-2</v>
      </c>
      <c r="L463" s="31">
        <f t="shared" si="100"/>
        <v>1.4638060152311986E-2</v>
      </c>
      <c r="M463" s="32">
        <f t="shared" si="101"/>
        <v>2.7685136515667584E-2</v>
      </c>
      <c r="N463" s="33">
        <f t="shared" si="102"/>
        <v>6.0345582335937973</v>
      </c>
      <c r="O463" s="59">
        <f>+'CPT C9 &amp; Bearing Capacity'!N463</f>
        <v>483</v>
      </c>
      <c r="P463" s="59">
        <f>+'CPT C9 &amp; Bearing Capacity'!O463</f>
        <v>546.6</v>
      </c>
      <c r="Q463" s="35">
        <f>+'CPT C9 &amp; Bearing Capacity'!K463</f>
        <v>174.99</v>
      </c>
      <c r="R463" s="34">
        <f>+'CPT C9 &amp; Bearing Capacity'!L463</f>
        <v>45.498780000000011</v>
      </c>
      <c r="S463" s="35">
        <f>+'CPT C9 &amp; Bearing Capacity'!M463</f>
        <v>129.49122</v>
      </c>
      <c r="T463" s="34">
        <f t="shared" si="103"/>
        <v>11.796782303127152</v>
      </c>
      <c r="U463" s="36">
        <f t="shared" si="104"/>
        <v>4846.980399242434</v>
      </c>
      <c r="V463" s="33">
        <f t="shared" si="107"/>
        <v>1858.0500000000002</v>
      </c>
      <c r="W463" s="37">
        <f t="shared" si="105"/>
        <v>2.4900279087315413E-2</v>
      </c>
      <c r="X463" s="37">
        <f t="shared" si="106"/>
        <v>6.4955821787295323E-2</v>
      </c>
    </row>
    <row r="464" spans="5:24" x14ac:dyDescent="0.2">
      <c r="E464" s="28"/>
      <c r="F464" s="28">
        <f>+'CPT C9 &amp; Bearing Capacity'!I464</f>
        <v>9.23</v>
      </c>
      <c r="G464" s="29">
        <f>'CPT C9 &amp; Bearing Capacity'!H464</f>
        <v>1.9999999999999574E-2</v>
      </c>
      <c r="H464" s="29">
        <f t="shared" si="96"/>
        <v>8.7728000000000002</v>
      </c>
      <c r="I464" s="30">
        <f t="shared" si="97"/>
        <v>8.2234720659917517</v>
      </c>
      <c r="J464" s="31">
        <f t="shared" si="98"/>
        <v>0.98553279455285014</v>
      </c>
      <c r="K464" s="31">
        <f t="shared" si="99"/>
        <v>2.9143688705326899E-2</v>
      </c>
      <c r="L464" s="31">
        <f t="shared" si="100"/>
        <v>1.4572360096233226E-2</v>
      </c>
      <c r="M464" s="32">
        <f t="shared" si="101"/>
        <v>2.7562084486097385E-2</v>
      </c>
      <c r="N464" s="33">
        <f t="shared" si="102"/>
        <v>6.007736453690959</v>
      </c>
      <c r="O464" s="59">
        <f>+'CPT C9 &amp; Bearing Capacity'!N464</f>
        <v>558.5</v>
      </c>
      <c r="P464" s="59">
        <f>+'CPT C9 &amp; Bearing Capacity'!O464</f>
        <v>618.5</v>
      </c>
      <c r="Q464" s="35">
        <f>+'CPT C9 &amp; Bearing Capacity'!K464</f>
        <v>175.37</v>
      </c>
      <c r="R464" s="34">
        <f>+'CPT C9 &amp; Bearing Capacity'!L464</f>
        <v>45.694980000000008</v>
      </c>
      <c r="S464" s="35">
        <f>+'CPT C9 &amp; Bearing Capacity'!M464</f>
        <v>129.67501999999999</v>
      </c>
      <c r="T464" s="34">
        <f t="shared" si="103"/>
        <v>12.680827305889578</v>
      </c>
      <c r="U464" s="36">
        <f t="shared" si="104"/>
        <v>5519.7190457262977</v>
      </c>
      <c r="V464" s="33">
        <f t="shared" si="107"/>
        <v>2215.65</v>
      </c>
      <c r="W464" s="37">
        <f t="shared" si="105"/>
        <v>2.1768269014860047E-2</v>
      </c>
      <c r="X464" s="37">
        <f t="shared" si="106"/>
        <v>5.4230013347693277E-2</v>
      </c>
    </row>
    <row r="465" spans="5:24" x14ac:dyDescent="0.2">
      <c r="E465" s="28"/>
      <c r="F465" s="28">
        <f>+'CPT C9 &amp; Bearing Capacity'!I465</f>
        <v>9.25</v>
      </c>
      <c r="G465" s="29">
        <f>'CPT C9 &amp; Bearing Capacity'!H465</f>
        <v>1.9999999999999574E-2</v>
      </c>
      <c r="H465" s="29">
        <f t="shared" si="96"/>
        <v>8.7927999999999997</v>
      </c>
      <c r="I465" s="30">
        <f t="shared" si="97"/>
        <v>8.2422197225346832</v>
      </c>
      <c r="J465" s="31">
        <f t="shared" si="98"/>
        <v>0.98559712016249912</v>
      </c>
      <c r="K465" s="31">
        <f t="shared" si="99"/>
        <v>2.9013180794199084E-2</v>
      </c>
      <c r="L465" s="31">
        <f t="shared" si="100"/>
        <v>1.4507099242585033E-2</v>
      </c>
      <c r="M465" s="32">
        <f t="shared" si="101"/>
        <v>2.7439844329181187E-2</v>
      </c>
      <c r="N465" s="33">
        <f t="shared" si="102"/>
        <v>5.9810916385217441</v>
      </c>
      <c r="O465" s="59">
        <f>+'CPT C9 &amp; Bearing Capacity'!N465</f>
        <v>653.5</v>
      </c>
      <c r="P465" s="59">
        <f>+'CPT C9 &amp; Bearing Capacity'!O465</f>
        <v>705.3</v>
      </c>
      <c r="Q465" s="35">
        <f>+'CPT C9 &amp; Bearing Capacity'!K465</f>
        <v>175.75</v>
      </c>
      <c r="R465" s="34">
        <f>+'CPT C9 &amp; Bearing Capacity'!L465</f>
        <v>45.891179999999999</v>
      </c>
      <c r="S465" s="35">
        <f>+'CPT C9 &amp; Bearing Capacity'!M465</f>
        <v>129.85882000000001</v>
      </c>
      <c r="T465" s="34">
        <f t="shared" si="103"/>
        <v>13.712132880639835</v>
      </c>
      <c r="U465" s="36">
        <f t="shared" si="104"/>
        <v>6344.6050902798434</v>
      </c>
      <c r="V465" s="33">
        <f t="shared" si="107"/>
        <v>2647.75</v>
      </c>
      <c r="W465" s="37">
        <f t="shared" si="105"/>
        <v>1.8854102196793489E-2</v>
      </c>
      <c r="X465" s="37">
        <f t="shared" si="106"/>
        <v>4.5178673504081703E-2</v>
      </c>
    </row>
    <row r="466" spans="5:24" x14ac:dyDescent="0.2">
      <c r="E466" s="28"/>
      <c r="F466" s="28">
        <f>+'CPT C9 &amp; Bearing Capacity'!I466</f>
        <v>9.27</v>
      </c>
      <c r="G466" s="29">
        <f>'CPT C9 &amp; Bearing Capacity'!H466</f>
        <v>1.9999999999999574E-2</v>
      </c>
      <c r="H466" s="29">
        <f t="shared" si="96"/>
        <v>8.8127999999999993</v>
      </c>
      <c r="I466" s="30">
        <f t="shared" si="97"/>
        <v>8.2609673790776146</v>
      </c>
      <c r="J466" s="31">
        <f t="shared" si="98"/>
        <v>0.98566102079159101</v>
      </c>
      <c r="K466" s="31">
        <f t="shared" si="99"/>
        <v>2.8883543299321187E-2</v>
      </c>
      <c r="L466" s="31">
        <f t="shared" si="100"/>
        <v>1.4442273704241781E-2</v>
      </c>
      <c r="M466" s="32">
        <f t="shared" si="101"/>
        <v>2.7318408978130954E-2</v>
      </c>
      <c r="N466" s="33">
        <f t="shared" si="102"/>
        <v>5.9546222477309554</v>
      </c>
      <c r="O466" s="59">
        <f>+'CPT C9 &amp; Bearing Capacity'!N466</f>
        <v>606</v>
      </c>
      <c r="P466" s="59">
        <f>+'CPT C9 &amp; Bearing Capacity'!O466</f>
        <v>651.20000000000005</v>
      </c>
      <c r="Q466" s="35">
        <f>+'CPT C9 &amp; Bearing Capacity'!K466</f>
        <v>176.13</v>
      </c>
      <c r="R466" s="34">
        <f>+'CPT C9 &amp; Bearing Capacity'!L466</f>
        <v>46.087379999999996</v>
      </c>
      <c r="S466" s="35">
        <f>+'CPT C9 &amp; Bearing Capacity'!M466</f>
        <v>130.04262</v>
      </c>
      <c r="T466" s="34">
        <f t="shared" si="103"/>
        <v>13.199727474422524</v>
      </c>
      <c r="U466" s="36">
        <f t="shared" si="104"/>
        <v>5935.7372471679209</v>
      </c>
      <c r="V466" s="33">
        <f t="shared" si="107"/>
        <v>2375.3500000000004</v>
      </c>
      <c r="W466" s="37">
        <f t="shared" si="105"/>
        <v>2.0063631524700382E-2</v>
      </c>
      <c r="X466" s="37">
        <f t="shared" si="106"/>
        <v>5.0136798768441099E-2</v>
      </c>
    </row>
    <row r="467" spans="5:24" x14ac:dyDescent="0.2">
      <c r="E467" s="28"/>
      <c r="F467" s="28">
        <f>+'CPT C9 &amp; Bearing Capacity'!I467</f>
        <v>9.2899999999999991</v>
      </c>
      <c r="G467" s="29">
        <f>'CPT C9 &amp; Bearing Capacity'!H467</f>
        <v>2.000000000000135E-2</v>
      </c>
      <c r="H467" s="29">
        <f t="shared" si="96"/>
        <v>8.8327999999999989</v>
      </c>
      <c r="I467" s="30">
        <f t="shared" si="97"/>
        <v>8.279715035620546</v>
      </c>
      <c r="J467" s="31">
        <f t="shared" si="98"/>
        <v>0.98572450014833723</v>
      </c>
      <c r="K467" s="31">
        <f t="shared" si="99"/>
        <v>2.8754768535630543E-2</v>
      </c>
      <c r="L467" s="31">
        <f t="shared" si="100"/>
        <v>1.4377879636776999E-2</v>
      </c>
      <c r="M467" s="32">
        <f t="shared" si="101"/>
        <v>2.7197771442217605E-2</v>
      </c>
      <c r="N467" s="33">
        <f t="shared" si="102"/>
        <v>5.9283267575420453</v>
      </c>
      <c r="O467" s="59">
        <f>+'CPT C9 &amp; Bearing Capacity'!N467</f>
        <v>492.5</v>
      </c>
      <c r="P467" s="59">
        <f>+'CPT C9 &amp; Bearing Capacity'!O467</f>
        <v>536.5</v>
      </c>
      <c r="Q467" s="35">
        <f>+'CPT C9 &amp; Bearing Capacity'!K467</f>
        <v>176.51</v>
      </c>
      <c r="R467" s="34">
        <f>+'CPT C9 &amp; Bearing Capacity'!L467</f>
        <v>46.283579999999994</v>
      </c>
      <c r="S467" s="35">
        <f>+'CPT C9 &amp; Bearing Capacity'!M467</f>
        <v>130.22641999999999</v>
      </c>
      <c r="T467" s="34">
        <f t="shared" si="103"/>
        <v>11.895382796709859</v>
      </c>
      <c r="U467" s="36">
        <f t="shared" si="104"/>
        <v>4933.9059174737577</v>
      </c>
      <c r="V467" s="33">
        <f t="shared" si="107"/>
        <v>1799.95</v>
      </c>
      <c r="W467" s="37">
        <f t="shared" si="105"/>
        <v>2.4030967986425844E-2</v>
      </c>
      <c r="X467" s="37">
        <f t="shared" si="106"/>
        <v>6.5872127087335156E-2</v>
      </c>
    </row>
    <row r="468" spans="5:24" x14ac:dyDescent="0.2">
      <c r="E468" s="28"/>
      <c r="F468" s="28">
        <f>+'CPT C9 &amp; Bearing Capacity'!I468</f>
        <v>9.31</v>
      </c>
      <c r="G468" s="29">
        <f>'CPT C9 &amp; Bearing Capacity'!H468</f>
        <v>1.9999999999999574E-2</v>
      </c>
      <c r="H468" s="29">
        <f t="shared" si="96"/>
        <v>8.8528000000000002</v>
      </c>
      <c r="I468" s="30">
        <f t="shared" si="97"/>
        <v>8.2984626921634792</v>
      </c>
      <c r="J468" s="31">
        <f t="shared" si="98"/>
        <v>0.98578756190089067</v>
      </c>
      <c r="K468" s="31">
        <f t="shared" si="99"/>
        <v>2.8626848902270092E-2</v>
      </c>
      <c r="L468" s="31">
        <f t="shared" si="100"/>
        <v>1.4313913237904567E-2</v>
      </c>
      <c r="M468" s="32">
        <f t="shared" si="101"/>
        <v>2.7077924805799704E-2</v>
      </c>
      <c r="N468" s="33">
        <f t="shared" si="102"/>
        <v>5.9022036605453998</v>
      </c>
      <c r="O468" s="59">
        <f>+'CPT C9 &amp; Bearing Capacity'!N468</f>
        <v>445.5</v>
      </c>
      <c r="P468" s="59">
        <f>+'CPT C9 &amp; Bearing Capacity'!O468</f>
        <v>495.70000000000005</v>
      </c>
      <c r="Q468" s="35">
        <f>+'CPT C9 &amp; Bearing Capacity'!K468</f>
        <v>176.89000000000001</v>
      </c>
      <c r="R468" s="34">
        <f>+'CPT C9 &amp; Bearing Capacity'!L468</f>
        <v>46.479780000000005</v>
      </c>
      <c r="S468" s="35">
        <f>+'CPT C9 &amp; Bearing Capacity'!M468</f>
        <v>130.41022000000001</v>
      </c>
      <c r="T468" s="34">
        <f t="shared" si="103"/>
        <v>11.309568298200391</v>
      </c>
      <c r="U468" s="36">
        <f t="shared" si="104"/>
        <v>4508.4363857264016</v>
      </c>
      <c r="V468" s="33">
        <f t="shared" si="107"/>
        <v>1594.0500000000002</v>
      </c>
      <c r="W468" s="37">
        <f t="shared" si="105"/>
        <v>2.6182929759113405E-2</v>
      </c>
      <c r="X468" s="37">
        <f t="shared" si="106"/>
        <v>7.4052930090590288E-2</v>
      </c>
    </row>
    <row r="469" spans="5:24" x14ac:dyDescent="0.2">
      <c r="E469" s="28"/>
      <c r="F469" s="28">
        <f>+'CPT C9 &amp; Bearing Capacity'!I469</f>
        <v>9.33</v>
      </c>
      <c r="G469" s="29">
        <f>'CPT C9 &amp; Bearing Capacity'!H469</f>
        <v>1.9999999999999574E-2</v>
      </c>
      <c r="H469" s="29">
        <f t="shared" si="96"/>
        <v>8.8727999999999998</v>
      </c>
      <c r="I469" s="30">
        <f t="shared" si="97"/>
        <v>8.3172103487064124</v>
      </c>
      <c r="J469" s="31">
        <f t="shared" si="98"/>
        <v>0.98585020967785963</v>
      </c>
      <c r="K469" s="31">
        <f t="shared" si="99"/>
        <v>2.8499776881489275E-2</v>
      </c>
      <c r="L469" s="31">
        <f t="shared" si="100"/>
        <v>1.4250370746928321E-2</v>
      </c>
      <c r="M469" s="32">
        <f t="shared" si="101"/>
        <v>2.6958862227366348E-2</v>
      </c>
      <c r="N469" s="33">
        <f t="shared" si="102"/>
        <v>5.8762514654897133</v>
      </c>
      <c r="O469" s="59">
        <f>+'CPT C9 &amp; Bearing Capacity'!N469</f>
        <v>398</v>
      </c>
      <c r="P469" s="59">
        <f>+'CPT C9 &amp; Bearing Capacity'!O469</f>
        <v>454.6</v>
      </c>
      <c r="Q469" s="35">
        <f>+'CPT C9 &amp; Bearing Capacity'!K469</f>
        <v>177.27</v>
      </c>
      <c r="R469" s="34">
        <f>+'CPT C9 &amp; Bearing Capacity'!L469</f>
        <v>46.675980000000003</v>
      </c>
      <c r="S469" s="35">
        <f>+'CPT C9 &amp; Bearing Capacity'!M469</f>
        <v>130.59402</v>
      </c>
      <c r="T469" s="34">
        <f t="shared" si="103"/>
        <v>10.685892323196271</v>
      </c>
      <c r="U469" s="36">
        <f t="shared" si="104"/>
        <v>4071.3541328818492</v>
      </c>
      <c r="V469" s="33">
        <f t="shared" si="107"/>
        <v>1386.65</v>
      </c>
      <c r="W469" s="37">
        <f t="shared" si="105"/>
        <v>2.8866324439972845E-2</v>
      </c>
      <c r="X469" s="37">
        <f t="shared" si="106"/>
        <v>8.4754645591743963E-2</v>
      </c>
    </row>
    <row r="470" spans="5:24" x14ac:dyDescent="0.2">
      <c r="E470" s="28"/>
      <c r="F470" s="28">
        <f>+'CPT C9 &amp; Bearing Capacity'!I470</f>
        <v>9.35</v>
      </c>
      <c r="G470" s="29">
        <f>'CPT C9 &amp; Bearing Capacity'!H470</f>
        <v>1.9999999999999574E-2</v>
      </c>
      <c r="H470" s="29">
        <f t="shared" si="96"/>
        <v>8.8927999999999994</v>
      </c>
      <c r="I470" s="30">
        <f t="shared" si="97"/>
        <v>8.3359580052493438</v>
      </c>
      <c r="J470" s="31">
        <f t="shared" si="98"/>
        <v>0.98591244706881509</v>
      </c>
      <c r="K470" s="31">
        <f t="shared" si="99"/>
        <v>2.8373545037561558E-2</v>
      </c>
      <c r="L470" s="31">
        <f t="shared" si="100"/>
        <v>1.4187248444200027E-2</v>
      </c>
      <c r="M470" s="32">
        <f t="shared" si="101"/>
        <v>2.6840576938594197E-2</v>
      </c>
      <c r="N470" s="33">
        <f t="shared" si="102"/>
        <v>5.850468697076451</v>
      </c>
      <c r="O470" s="59">
        <f>+'CPT C9 &amp; Bearing Capacity'!N470</f>
        <v>369.5</v>
      </c>
      <c r="P470" s="59">
        <f>+'CPT C9 &amp; Bearing Capacity'!O470</f>
        <v>427.9</v>
      </c>
      <c r="Q470" s="35">
        <f>+'CPT C9 &amp; Bearing Capacity'!K470</f>
        <v>177.65</v>
      </c>
      <c r="R470" s="34">
        <f>+'CPT C9 &amp; Bearing Capacity'!L470</f>
        <v>46.87218</v>
      </c>
      <c r="S470" s="35">
        <f>+'CPT C9 &amp; Bearing Capacity'!M470</f>
        <v>130.77782000000002</v>
      </c>
      <c r="T470" s="34">
        <f t="shared" si="103"/>
        <v>10.29256879040979</v>
      </c>
      <c r="U470" s="36">
        <f t="shared" si="104"/>
        <v>3805.5740483438503</v>
      </c>
      <c r="V470" s="33">
        <f t="shared" si="107"/>
        <v>1251.2499999999998</v>
      </c>
      <c r="W470" s="37">
        <f t="shared" si="105"/>
        <v>3.0746839361185965E-2</v>
      </c>
      <c r="X470" s="37">
        <f t="shared" si="106"/>
        <v>9.3513985168053176E-2</v>
      </c>
    </row>
    <row r="471" spans="5:24" x14ac:dyDescent="0.2">
      <c r="E471" s="28"/>
      <c r="F471" s="28">
        <f>+'CPT C9 &amp; Bearing Capacity'!I471</f>
        <v>9.370000000000001</v>
      </c>
      <c r="G471" s="29">
        <f>'CPT C9 &amp; Bearing Capacity'!H471</f>
        <v>2.000000000000135E-2</v>
      </c>
      <c r="H471" s="29">
        <f t="shared" si="96"/>
        <v>8.9128000000000007</v>
      </c>
      <c r="I471" s="30">
        <f t="shared" si="97"/>
        <v>8.354705661792277</v>
      </c>
      <c r="J471" s="31">
        <f t="shared" si="98"/>
        <v>0.98597427762478995</v>
      </c>
      <c r="K471" s="31">
        <f t="shared" si="99"/>
        <v>2.8248146015718213E-2</v>
      </c>
      <c r="L471" s="31">
        <f t="shared" si="100"/>
        <v>1.4124542650585482E-2</v>
      </c>
      <c r="M471" s="32">
        <f t="shared" si="101"/>
        <v>2.6723062243418288E-2</v>
      </c>
      <c r="N471" s="33">
        <f t="shared" si="102"/>
        <v>5.8248538957573128</v>
      </c>
      <c r="O471" s="59">
        <f>+'CPT C9 &amp; Bearing Capacity'!N471</f>
        <v>350.50000000000006</v>
      </c>
      <c r="P471" s="59">
        <f>+'CPT C9 &amp; Bearing Capacity'!O471</f>
        <v>410.9</v>
      </c>
      <c r="Q471" s="35">
        <f>+'CPT C9 &amp; Bearing Capacity'!K471</f>
        <v>178.03000000000003</v>
      </c>
      <c r="R471" s="34">
        <f>+'CPT C9 &amp; Bearing Capacity'!L471</f>
        <v>47.068380000000012</v>
      </c>
      <c r="S471" s="35">
        <f>+'CPT C9 &amp; Bearing Capacity'!M471</f>
        <v>130.96162000000001</v>
      </c>
      <c r="T471" s="34">
        <f t="shared" si="103"/>
        <v>10.02093123167019</v>
      </c>
      <c r="U471" s="36">
        <f t="shared" si="104"/>
        <v>3626.8620569885579</v>
      </c>
      <c r="V471" s="33">
        <f t="shared" si="107"/>
        <v>1164.3499999999997</v>
      </c>
      <c r="W471" s="37">
        <f t="shared" si="105"/>
        <v>3.2120625511708467E-2</v>
      </c>
      <c r="X471" s="37">
        <f t="shared" si="106"/>
        <v>0.1000533155109324</v>
      </c>
    </row>
    <row r="472" spans="5:24" x14ac:dyDescent="0.2">
      <c r="E472" s="28"/>
      <c r="F472" s="28">
        <f>+'CPT C9 &amp; Bearing Capacity'!I472</f>
        <v>9.39</v>
      </c>
      <c r="G472" s="29">
        <f>'CPT C9 &amp; Bearing Capacity'!H472</f>
        <v>1.9999999999999574E-2</v>
      </c>
      <c r="H472" s="29">
        <f t="shared" si="96"/>
        <v>8.9328000000000003</v>
      </c>
      <c r="I472" s="30">
        <f t="shared" si="97"/>
        <v>8.3734533183352085</v>
      </c>
      <c r="J472" s="31">
        <f t="shared" si="98"/>
        <v>0.98603570485876946</v>
      </c>
      <c r="K472" s="31">
        <f t="shared" si="99"/>
        <v>2.8123572541098315E-2</v>
      </c>
      <c r="L472" s="31">
        <f t="shared" si="100"/>
        <v>1.4062249726938762E-2</v>
      </c>
      <c r="M472" s="32">
        <f t="shared" si="101"/>
        <v>2.6606311517116513E-2</v>
      </c>
      <c r="N472" s="33">
        <f t="shared" si="102"/>
        <v>5.7994056175346742</v>
      </c>
      <c r="O472" s="59">
        <f>+'CPT C9 &amp; Bearing Capacity'!N472</f>
        <v>341</v>
      </c>
      <c r="P472" s="59">
        <f>+'CPT C9 &amp; Bearing Capacity'!O472</f>
        <v>403.8</v>
      </c>
      <c r="Q472" s="35">
        <f>+'CPT C9 &amp; Bearing Capacity'!K472</f>
        <v>178.41000000000003</v>
      </c>
      <c r="R472" s="34">
        <f>+'CPT C9 &amp; Bearing Capacity'!L472</f>
        <v>47.264580000000009</v>
      </c>
      <c r="S472" s="35">
        <f>+'CPT C9 &amp; Bearing Capacity'!M472</f>
        <v>131.14542</v>
      </c>
      <c r="T472" s="34">
        <f t="shared" si="103"/>
        <v>9.8807289940891767</v>
      </c>
      <c r="U472" s="36">
        <f t="shared" si="104"/>
        <v>3537.112813596204</v>
      </c>
      <c r="V472" s="33">
        <f t="shared" si="107"/>
        <v>1126.9499999999998</v>
      </c>
      <c r="W472" s="37">
        <f t="shared" si="105"/>
        <v>3.279174809037691E-2</v>
      </c>
      <c r="X472" s="37">
        <f t="shared" si="106"/>
        <v>0.10292214592545457</v>
      </c>
    </row>
    <row r="473" spans="5:24" x14ac:dyDescent="0.2">
      <c r="E473" s="28"/>
      <c r="F473" s="28">
        <f>+'CPT C9 &amp; Bearing Capacity'!I473</f>
        <v>9.41</v>
      </c>
      <c r="G473" s="29">
        <f>'CPT C9 &amp; Bearing Capacity'!H473</f>
        <v>1.9999999999999574E-2</v>
      </c>
      <c r="H473" s="29">
        <f t="shared" si="96"/>
        <v>8.9527999999999999</v>
      </c>
      <c r="I473" s="30">
        <f t="shared" si="97"/>
        <v>8.3922009748781399</v>
      </c>
      <c r="J473" s="31">
        <f t="shared" si="98"/>
        <v>0.98609673224617767</v>
      </c>
      <c r="K473" s="31">
        <f t="shared" si="99"/>
        <v>2.7999817417714314E-2</v>
      </c>
      <c r="L473" s="31">
        <f t="shared" si="100"/>
        <v>1.400036607358421E-2</v>
      </c>
      <c r="M473" s="32">
        <f t="shared" si="101"/>
        <v>2.6490318205407388E-2</v>
      </c>
      <c r="N473" s="33">
        <f t="shared" si="102"/>
        <v>5.7741224337649291</v>
      </c>
      <c r="O473" s="59">
        <f>+'CPT C9 &amp; Bearing Capacity'!N473</f>
        <v>341</v>
      </c>
      <c r="P473" s="59">
        <f>+'CPT C9 &amp; Bearing Capacity'!O473</f>
        <v>405.20000000000005</v>
      </c>
      <c r="Q473" s="35">
        <f>+'CPT C9 &amp; Bearing Capacity'!K473</f>
        <v>178.79</v>
      </c>
      <c r="R473" s="34">
        <f>+'CPT C9 &amp; Bearing Capacity'!L473</f>
        <v>47.46078</v>
      </c>
      <c r="S473" s="35">
        <f>+'CPT C9 &amp; Bearing Capacity'!M473</f>
        <v>131.32921999999999</v>
      </c>
      <c r="T473" s="34">
        <f t="shared" si="103"/>
        <v>9.8772700687009678</v>
      </c>
      <c r="U473" s="36">
        <f t="shared" si="104"/>
        <v>3537.3241041243568</v>
      </c>
      <c r="V473" s="33">
        <f t="shared" si="107"/>
        <v>1132.0500000000002</v>
      </c>
      <c r="W473" s="37">
        <f t="shared" si="105"/>
        <v>3.2646838479021167E-2</v>
      </c>
      <c r="X473" s="37">
        <f t="shared" si="106"/>
        <v>0.10201179159515578</v>
      </c>
    </row>
    <row r="474" spans="5:24" x14ac:dyDescent="0.2">
      <c r="E474" s="28"/>
      <c r="F474" s="28">
        <f>+'CPT C9 &amp; Bearing Capacity'!I474</f>
        <v>9.43</v>
      </c>
      <c r="G474" s="29">
        <f>'CPT C9 &amp; Bearing Capacity'!H474</f>
        <v>1.9999999999999574E-2</v>
      </c>
      <c r="H474" s="29">
        <f t="shared" si="96"/>
        <v>8.9727999999999994</v>
      </c>
      <c r="I474" s="30">
        <f t="shared" si="97"/>
        <v>8.4109486314210713</v>
      </c>
      <c r="J474" s="31">
        <f t="shared" si="98"/>
        <v>0.98615736322535286</v>
      </c>
      <c r="K474" s="31">
        <f t="shared" si="99"/>
        <v>2.787687352743326E-2</v>
      </c>
      <c r="L474" s="31">
        <f t="shared" si="100"/>
        <v>1.3938888129806395E-2</v>
      </c>
      <c r="M474" s="32">
        <f t="shared" si="101"/>
        <v>2.6375075823561078E-2</v>
      </c>
      <c r="N474" s="33">
        <f t="shared" si="102"/>
        <v>5.749002930964715</v>
      </c>
      <c r="O474" s="59">
        <f>+'CPT C9 &amp; Bearing Capacity'!N474</f>
        <v>341</v>
      </c>
      <c r="P474" s="59">
        <f>+'CPT C9 &amp; Bearing Capacity'!O474</f>
        <v>407.8</v>
      </c>
      <c r="Q474" s="35">
        <f>+'CPT C9 &amp; Bearing Capacity'!K474</f>
        <v>179.17</v>
      </c>
      <c r="R474" s="34">
        <f>+'CPT C9 &amp; Bearing Capacity'!L474</f>
        <v>47.656979999999997</v>
      </c>
      <c r="S474" s="35">
        <f>+'CPT C9 &amp; Bearing Capacity'!M474</f>
        <v>131.51301999999998</v>
      </c>
      <c r="T474" s="34">
        <f t="shared" si="103"/>
        <v>9.8738171891402775</v>
      </c>
      <c r="U474" s="36">
        <f t="shared" si="104"/>
        <v>3537.5350379279498</v>
      </c>
      <c r="V474" s="33">
        <f t="shared" si="107"/>
        <v>1143.1500000000001</v>
      </c>
      <c r="W474" s="37">
        <f t="shared" si="105"/>
        <v>3.2502874851139126E-2</v>
      </c>
      <c r="X474" s="37">
        <f t="shared" si="106"/>
        <v>0.10058177721146991</v>
      </c>
    </row>
    <row r="475" spans="5:24" x14ac:dyDescent="0.2">
      <c r="E475" s="28"/>
      <c r="F475" s="28">
        <f>+'CPT C9 &amp; Bearing Capacity'!I475</f>
        <v>9.4499999999999993</v>
      </c>
      <c r="G475" s="29">
        <f>'CPT C9 &amp; Bearing Capacity'!H475</f>
        <v>2.000000000000135E-2</v>
      </c>
      <c r="H475" s="29">
        <f t="shared" si="96"/>
        <v>8.992799999999999</v>
      </c>
      <c r="I475" s="30">
        <f t="shared" si="97"/>
        <v>8.4296962879640045</v>
      </c>
      <c r="J475" s="31">
        <f t="shared" si="98"/>
        <v>0.98621760119801904</v>
      </c>
      <c r="K475" s="31">
        <f t="shared" si="99"/>
        <v>2.7754733828973189E-2</v>
      </c>
      <c r="L475" s="31">
        <f t="shared" si="100"/>
        <v>1.3877812373347538E-2</v>
      </c>
      <c r="M475" s="32">
        <f t="shared" si="101"/>
        <v>2.6260577955523268E-2</v>
      </c>
      <c r="N475" s="33">
        <f t="shared" si="102"/>
        <v>5.7240457106199472</v>
      </c>
      <c r="O475" s="59">
        <f>+'CPT C9 &amp; Bearing Capacity'!N475</f>
        <v>331.5</v>
      </c>
      <c r="P475" s="59">
        <f>+'CPT C9 &amp; Bearing Capacity'!O475</f>
        <v>402.70000000000005</v>
      </c>
      <c r="Q475" s="35">
        <f>+'CPT C9 &amp; Bearing Capacity'!K475</f>
        <v>179.54999999999998</v>
      </c>
      <c r="R475" s="34">
        <f>+'CPT C9 &amp; Bearing Capacity'!L475</f>
        <v>47.853179999999995</v>
      </c>
      <c r="S475" s="35">
        <f>+'CPT C9 &amp; Bearing Capacity'!M475</f>
        <v>131.69682</v>
      </c>
      <c r="T475" s="34">
        <f t="shared" si="103"/>
        <v>9.7319086696092203</v>
      </c>
      <c r="U475" s="36">
        <f t="shared" si="104"/>
        <v>3447.4201658027305</v>
      </c>
      <c r="V475" s="33">
        <f t="shared" si="107"/>
        <v>1115.7500000000002</v>
      </c>
      <c r="W475" s="37">
        <f t="shared" si="105"/>
        <v>3.3207705677427875E-2</v>
      </c>
      <c r="X475" s="37">
        <f t="shared" si="106"/>
        <v>0.10260444921569048</v>
      </c>
    </row>
    <row r="476" spans="5:24" x14ac:dyDescent="0.2">
      <c r="E476" s="28"/>
      <c r="F476" s="28">
        <f>+'CPT C9 &amp; Bearing Capacity'!I476</f>
        <v>9.4700000000000006</v>
      </c>
      <c r="G476" s="29">
        <f>'CPT C9 &amp; Bearing Capacity'!H476</f>
        <v>1.9999999999999574E-2</v>
      </c>
      <c r="H476" s="29">
        <f t="shared" si="96"/>
        <v>9.0128000000000004</v>
      </c>
      <c r="I476" s="30">
        <f t="shared" si="97"/>
        <v>8.4484439445069377</v>
      </c>
      <c r="J476" s="31">
        <f t="shared" si="98"/>
        <v>0.98627744952974938</v>
      </c>
      <c r="K476" s="31">
        <f t="shared" si="99"/>
        <v>2.7633391356914564E-2</v>
      </c>
      <c r="L476" s="31">
        <f t="shared" si="100"/>
        <v>1.3817135319912566E-2</v>
      </c>
      <c r="M476" s="32">
        <f t="shared" si="101"/>
        <v>2.6146818253051901E-2</v>
      </c>
      <c r="N476" s="33">
        <f t="shared" si="102"/>
        <v>5.6992493889976474</v>
      </c>
      <c r="O476" s="59">
        <f>+'CPT C9 &amp; Bearing Capacity'!N476</f>
        <v>322</v>
      </c>
      <c r="P476" s="59">
        <f>+'CPT C9 &amp; Bearing Capacity'!O476</f>
        <v>397.4</v>
      </c>
      <c r="Q476" s="35">
        <f>+'CPT C9 &amp; Bearing Capacity'!K476</f>
        <v>179.93</v>
      </c>
      <c r="R476" s="34">
        <f>+'CPT C9 &amp; Bearing Capacity'!L476</f>
        <v>48.049380000000006</v>
      </c>
      <c r="S476" s="35">
        <f>+'CPT C9 &amp; Bearing Capacity'!M476</f>
        <v>131.88061999999999</v>
      </c>
      <c r="T476" s="34">
        <f t="shared" si="103"/>
        <v>9.588104773714953</v>
      </c>
      <c r="U476" s="36">
        <f t="shared" si="104"/>
        <v>3356.9516478414398</v>
      </c>
      <c r="V476" s="33">
        <f t="shared" si="107"/>
        <v>1087.3499999999999</v>
      </c>
      <c r="W476" s="37">
        <f t="shared" si="105"/>
        <v>3.395490901790147E-2</v>
      </c>
      <c r="X476" s="37">
        <f t="shared" si="106"/>
        <v>0.10482824093433626</v>
      </c>
    </row>
    <row r="477" spans="5:24" x14ac:dyDescent="0.2">
      <c r="E477" s="28"/>
      <c r="F477" s="28">
        <f>+'CPT C9 &amp; Bearing Capacity'!I477</f>
        <v>9.49</v>
      </c>
      <c r="G477" s="29">
        <f>'CPT C9 &amp; Bearing Capacity'!H477</f>
        <v>1.9999999999999574E-2</v>
      </c>
      <c r="H477" s="29">
        <f t="shared" si="96"/>
        <v>9.0327999999999999</v>
      </c>
      <c r="I477" s="30">
        <f t="shared" si="97"/>
        <v>8.4671916010498691</v>
      </c>
      <c r="J477" s="31">
        <f t="shared" si="98"/>
        <v>0.98633691155042214</v>
      </c>
      <c r="K477" s="31">
        <f t="shared" si="99"/>
        <v>2.7512839220726372E-2</v>
      </c>
      <c r="L477" s="31">
        <f t="shared" si="100"/>
        <v>1.3756853522681457E-2</v>
      </c>
      <c r="M477" s="32">
        <f t="shared" si="101"/>
        <v>2.6033790434866255E-2</v>
      </c>
      <c r="N477" s="33">
        <f t="shared" si="102"/>
        <v>5.674612596960471</v>
      </c>
      <c r="O477" s="59">
        <f>+'CPT C9 &amp; Bearing Capacity'!N477</f>
        <v>322</v>
      </c>
      <c r="P477" s="59">
        <f>+'CPT C9 &amp; Bearing Capacity'!O477</f>
        <v>400.6</v>
      </c>
      <c r="Q477" s="35">
        <f>+'CPT C9 &amp; Bearing Capacity'!K477</f>
        <v>180.31</v>
      </c>
      <c r="R477" s="34">
        <f>+'CPT C9 &amp; Bearing Capacity'!L477</f>
        <v>48.245580000000004</v>
      </c>
      <c r="S477" s="35">
        <f>+'CPT C9 &amp; Bearing Capacity'!M477</f>
        <v>132.06441999999998</v>
      </c>
      <c r="T477" s="34">
        <f t="shared" si="103"/>
        <v>9.5847669819130203</v>
      </c>
      <c r="U477" s="36">
        <f t="shared" si="104"/>
        <v>3357.1451535575084</v>
      </c>
      <c r="V477" s="33">
        <f t="shared" si="107"/>
        <v>1101.45</v>
      </c>
      <c r="W477" s="37">
        <f t="shared" si="105"/>
        <v>3.3806179580570479E-2</v>
      </c>
      <c r="X477" s="37">
        <f t="shared" si="106"/>
        <v>0.10303895041918107</v>
      </c>
    </row>
    <row r="478" spans="5:24" x14ac:dyDescent="0.2">
      <c r="E478" s="28"/>
      <c r="F478" s="28">
        <f>+'CPT C9 &amp; Bearing Capacity'!I478</f>
        <v>9.51</v>
      </c>
      <c r="G478" s="29">
        <f>'CPT C9 &amp; Bearing Capacity'!H478</f>
        <v>1.9999999999999574E-2</v>
      </c>
      <c r="H478" s="29">
        <f t="shared" si="96"/>
        <v>9.0527999999999995</v>
      </c>
      <c r="I478" s="30">
        <f t="shared" si="97"/>
        <v>8.4859392575928005</v>
      </c>
      <c r="J478" s="31">
        <f t="shared" si="98"/>
        <v>0.98639599055467198</v>
      </c>
      <c r="K478" s="31">
        <f t="shared" si="99"/>
        <v>2.7393070603806715E-2</v>
      </c>
      <c r="L478" s="31">
        <f t="shared" si="100"/>
        <v>1.3696963571828901E-2</v>
      </c>
      <c r="M478" s="32">
        <f t="shared" si="101"/>
        <v>2.5921488285808474E-2</v>
      </c>
      <c r="N478" s="33">
        <f t="shared" si="102"/>
        <v>5.650133979783944</v>
      </c>
      <c r="O478" s="59">
        <f>+'CPT C9 &amp; Bearing Capacity'!N478</f>
        <v>331.5</v>
      </c>
      <c r="P478" s="59">
        <f>+'CPT C9 &amp; Bearing Capacity'!O478</f>
        <v>411.9</v>
      </c>
      <c r="Q478" s="35">
        <f>+'CPT C9 &amp; Bearing Capacity'!K478</f>
        <v>180.69</v>
      </c>
      <c r="R478" s="34">
        <f>+'CPT C9 &amp; Bearing Capacity'!L478</f>
        <v>48.441780000000001</v>
      </c>
      <c r="S478" s="35">
        <f>+'CPT C9 &amp; Bearing Capacity'!M478</f>
        <v>132.24822</v>
      </c>
      <c r="T478" s="34">
        <f t="shared" si="103"/>
        <v>9.721748636607634</v>
      </c>
      <c r="U478" s="36">
        <f t="shared" si="104"/>
        <v>3448.0250947807722</v>
      </c>
      <c r="V478" s="33">
        <f t="shared" si="107"/>
        <v>1156.05</v>
      </c>
      <c r="W478" s="37">
        <f t="shared" si="105"/>
        <v>3.2773160429350433E-2</v>
      </c>
      <c r="X478" s="37">
        <f t="shared" si="106"/>
        <v>9.7748955145258831E-2</v>
      </c>
    </row>
    <row r="479" spans="5:24" x14ac:dyDescent="0.2">
      <c r="E479" s="28"/>
      <c r="F479" s="28">
        <f>+'CPT C9 &amp; Bearing Capacity'!I479</f>
        <v>9.5299999999999994</v>
      </c>
      <c r="G479" s="29">
        <f>'CPT C9 &amp; Bearing Capacity'!H479</f>
        <v>1.9999999999999574E-2</v>
      </c>
      <c r="H479" s="29">
        <f t="shared" si="96"/>
        <v>9.0727999999999991</v>
      </c>
      <c r="I479" s="30">
        <f t="shared" si="97"/>
        <v>8.504686914135732</v>
      </c>
      <c r="J479" s="31">
        <f t="shared" si="98"/>
        <v>0.98645468980233186</v>
      </c>
      <c r="K479" s="31">
        <f t="shared" si="99"/>
        <v>2.7274078762537683E-2</v>
      </c>
      <c r="L479" s="31">
        <f t="shared" si="100"/>
        <v>1.3637462094051074E-2</v>
      </c>
      <c r="M479" s="32">
        <f t="shared" si="101"/>
        <v>2.5809905656017141E-2</v>
      </c>
      <c r="N479" s="33">
        <f t="shared" si="102"/>
        <v>5.6258121969763257</v>
      </c>
      <c r="O479" s="59">
        <f>+'CPT C9 &amp; Bearing Capacity'!N479</f>
        <v>341</v>
      </c>
      <c r="P479" s="59">
        <f>+'CPT C9 &amp; Bearing Capacity'!O479</f>
        <v>422.20000000000005</v>
      </c>
      <c r="Q479" s="35">
        <f>+'CPT C9 &amp; Bearing Capacity'!K479</f>
        <v>181.07</v>
      </c>
      <c r="R479" s="34">
        <f>+'CPT C9 &amp; Bearing Capacity'!L479</f>
        <v>48.637979999999999</v>
      </c>
      <c r="S479" s="35">
        <f>+'CPT C9 &amp; Bearing Capacity'!M479</f>
        <v>132.43201999999999</v>
      </c>
      <c r="T479" s="34">
        <f t="shared" si="103"/>
        <v>9.8566428169318119</v>
      </c>
      <c r="U479" s="36">
        <f t="shared" si="104"/>
        <v>3538.5843942382362</v>
      </c>
      <c r="V479" s="33">
        <f t="shared" si="107"/>
        <v>1205.6500000000003</v>
      </c>
      <c r="W479" s="37">
        <f t="shared" si="105"/>
        <v>3.1796964945284535E-2</v>
      </c>
      <c r="X479" s="37">
        <f t="shared" si="106"/>
        <v>9.3324135478392634E-2</v>
      </c>
    </row>
    <row r="480" spans="5:24" x14ac:dyDescent="0.2">
      <c r="E480" s="28"/>
      <c r="F480" s="28">
        <f>+'CPT C9 &amp; Bearing Capacity'!I480</f>
        <v>9.5500000000000007</v>
      </c>
      <c r="G480" s="29">
        <f>'CPT C9 &amp; Bearing Capacity'!H480</f>
        <v>2.000000000000135E-2</v>
      </c>
      <c r="H480" s="29">
        <f t="shared" si="96"/>
        <v>9.0928000000000004</v>
      </c>
      <c r="I480" s="30">
        <f t="shared" si="97"/>
        <v>8.5234345706786652</v>
      </c>
      <c r="J480" s="31">
        <f t="shared" si="98"/>
        <v>0.9865130125188708</v>
      </c>
      <c r="K480" s="31">
        <f t="shared" si="99"/>
        <v>2.7155857025354183E-2</v>
      </c>
      <c r="L480" s="31">
        <f t="shared" si="100"/>
        <v>1.3578345752099414E-2</v>
      </c>
      <c r="M480" s="32">
        <f t="shared" si="101"/>
        <v>2.5699036460112804E-2</v>
      </c>
      <c r="N480" s="33">
        <f t="shared" si="102"/>
        <v>5.6016459221010759</v>
      </c>
      <c r="O480" s="59">
        <f>+'CPT C9 &amp; Bearing Capacity'!N480</f>
        <v>341</v>
      </c>
      <c r="P480" s="59">
        <f>+'CPT C9 &amp; Bearing Capacity'!O480</f>
        <v>423.4</v>
      </c>
      <c r="Q480" s="35">
        <f>+'CPT C9 &amp; Bearing Capacity'!K480</f>
        <v>181.45000000000002</v>
      </c>
      <c r="R480" s="34">
        <f>+'CPT C9 &amp; Bearing Capacity'!L480</f>
        <v>48.834180000000011</v>
      </c>
      <c r="S480" s="35">
        <f>+'CPT C9 &amp; Bearing Capacity'!M480</f>
        <v>132.61582000000001</v>
      </c>
      <c r="T480" s="34">
        <f t="shared" si="103"/>
        <v>9.8532258164393554</v>
      </c>
      <c r="U480" s="36">
        <f t="shared" si="104"/>
        <v>3538.7932105232803</v>
      </c>
      <c r="V480" s="33">
        <f t="shared" si="107"/>
        <v>1209.7499999999998</v>
      </c>
      <c r="W480" s="37">
        <f t="shared" si="105"/>
        <v>3.1658509490997584E-2</v>
      </c>
      <c r="X480" s="37">
        <f t="shared" si="106"/>
        <v>9.2608322746045968E-2</v>
      </c>
    </row>
    <row r="481" spans="5:24" x14ac:dyDescent="0.2">
      <c r="E481" s="28"/>
      <c r="F481" s="28">
        <f>+'CPT C9 &amp; Bearing Capacity'!I481</f>
        <v>9.57</v>
      </c>
      <c r="G481" s="29">
        <f>'CPT C9 &amp; Bearing Capacity'!H481</f>
        <v>1.9999999999999574E-2</v>
      </c>
      <c r="H481" s="29">
        <f t="shared" si="96"/>
        <v>9.1128</v>
      </c>
      <c r="I481" s="30">
        <f t="shared" si="97"/>
        <v>8.5421822272215984</v>
      </c>
      <c r="J481" s="31">
        <f t="shared" si="98"/>
        <v>0.98657096189582549</v>
      </c>
      <c r="K481" s="31">
        <f t="shared" si="99"/>
        <v>2.7038398791826568E-2</v>
      </c>
      <c r="L481" s="31">
        <f t="shared" si="100"/>
        <v>1.3519611244321338E-2</v>
      </c>
      <c r="M481" s="32">
        <f t="shared" si="101"/>
        <v>2.5588874676395246E-2</v>
      </c>
      <c r="N481" s="33">
        <f t="shared" si="102"/>
        <v>5.5776338426018848</v>
      </c>
      <c r="O481" s="59">
        <f>+'CPT C9 &amp; Bearing Capacity'!N481</f>
        <v>341</v>
      </c>
      <c r="P481" s="59">
        <f>+'CPT C9 &amp; Bearing Capacity'!O481</f>
        <v>424.79999999999995</v>
      </c>
      <c r="Q481" s="35">
        <f>+'CPT C9 &amp; Bearing Capacity'!K481</f>
        <v>181.83</v>
      </c>
      <c r="R481" s="34">
        <f>+'CPT C9 &amp; Bearing Capacity'!L481</f>
        <v>49.030380000000008</v>
      </c>
      <c r="S481" s="35">
        <f>+'CPT C9 &amp; Bearing Capacity'!M481</f>
        <v>132.79962</v>
      </c>
      <c r="T481" s="34">
        <f t="shared" si="103"/>
        <v>9.8498147306004391</v>
      </c>
      <c r="U481" s="36">
        <f t="shared" si="104"/>
        <v>3539.0016776485213</v>
      </c>
      <c r="V481" s="33">
        <f t="shared" si="107"/>
        <v>1214.8499999999997</v>
      </c>
      <c r="W481" s="37">
        <f t="shared" si="105"/>
        <v>3.1520944891485943E-2</v>
      </c>
      <c r="X481" s="37">
        <f t="shared" si="106"/>
        <v>9.1824239084689757E-2</v>
      </c>
    </row>
    <row r="482" spans="5:24" x14ac:dyDescent="0.2">
      <c r="E482" s="28"/>
      <c r="F482" s="28">
        <f>+'CPT C9 &amp; Bearing Capacity'!I482</f>
        <v>9.59</v>
      </c>
      <c r="G482" s="29">
        <f>'CPT C9 &amp; Bearing Capacity'!H482</f>
        <v>1.9999999999999574E-2</v>
      </c>
      <c r="H482" s="29">
        <f t="shared" si="96"/>
        <v>9.1327999999999996</v>
      </c>
      <c r="I482" s="30">
        <f t="shared" si="97"/>
        <v>8.5609298837645298</v>
      </c>
      <c r="J482" s="31">
        <f t="shared" si="98"/>
        <v>0.98662854109122244</v>
      </c>
      <c r="K482" s="31">
        <f t="shared" si="99"/>
        <v>2.6921697531756744E-2</v>
      </c>
      <c r="L482" s="31">
        <f t="shared" si="100"/>
        <v>1.3461255304207682E-2</v>
      </c>
      <c r="M482" s="32">
        <f t="shared" si="101"/>
        <v>2.547941434605221E-2</v>
      </c>
      <c r="N482" s="33">
        <f t="shared" si="102"/>
        <v>5.5537746596301973</v>
      </c>
      <c r="O482" s="59">
        <f>+'CPT C9 &amp; Bearing Capacity'!N482</f>
        <v>341</v>
      </c>
      <c r="P482" s="59">
        <f>+'CPT C9 &amp; Bearing Capacity'!O482</f>
        <v>425.79999999999995</v>
      </c>
      <c r="Q482" s="35">
        <f>+'CPT C9 &amp; Bearing Capacity'!K482</f>
        <v>182.21</v>
      </c>
      <c r="R482" s="34">
        <f>+'CPT C9 &amp; Bearing Capacity'!L482</f>
        <v>49.226579999999998</v>
      </c>
      <c r="S482" s="35">
        <f>+'CPT C9 &amp; Bearing Capacity'!M482</f>
        <v>132.98342000000002</v>
      </c>
      <c r="T482" s="34">
        <f t="shared" si="103"/>
        <v>9.8464095410122088</v>
      </c>
      <c r="U482" s="36">
        <f t="shared" si="104"/>
        <v>3539.209796675585</v>
      </c>
      <c r="V482" s="33">
        <f t="shared" si="107"/>
        <v>1217.9499999999998</v>
      </c>
      <c r="W482" s="37">
        <f t="shared" si="105"/>
        <v>3.1384263599444115E-2</v>
      </c>
      <c r="X482" s="37">
        <f t="shared" si="106"/>
        <v>9.1198729991051844E-2</v>
      </c>
    </row>
    <row r="483" spans="5:24" x14ac:dyDescent="0.2">
      <c r="E483" s="28"/>
      <c r="F483" s="28">
        <f>+'CPT C9 &amp; Bearing Capacity'!I483</f>
        <v>9.61</v>
      </c>
      <c r="G483" s="29">
        <f>'CPT C9 &amp; Bearing Capacity'!H483</f>
        <v>1.9999999999999574E-2</v>
      </c>
      <c r="H483" s="29">
        <f t="shared" si="96"/>
        <v>9.1527999999999992</v>
      </c>
      <c r="I483" s="30">
        <f t="shared" si="97"/>
        <v>8.5796775403074612</v>
      </c>
      <c r="J483" s="31">
        <f t="shared" si="98"/>
        <v>0.98668575322999896</v>
      </c>
      <c r="K483" s="31">
        <f t="shared" si="99"/>
        <v>2.6805746784287609E-2</v>
      </c>
      <c r="L483" s="31">
        <f t="shared" si="100"/>
        <v>1.3403274699946835E-2</v>
      </c>
      <c r="M483" s="32">
        <f t="shared" si="101"/>
        <v>2.5370649572379531E-2</v>
      </c>
      <c r="N483" s="33">
        <f t="shared" si="102"/>
        <v>5.5300670878752234</v>
      </c>
      <c r="O483" s="59">
        <f>+'CPT C9 &amp; Bearing Capacity'!N483</f>
        <v>341</v>
      </c>
      <c r="P483" s="59">
        <f>+'CPT C9 &amp; Bearing Capacity'!O483</f>
        <v>427</v>
      </c>
      <c r="Q483" s="35">
        <f>+'CPT C9 &amp; Bearing Capacity'!K483</f>
        <v>182.58999999999997</v>
      </c>
      <c r="R483" s="34">
        <f>+'CPT C9 &amp; Bearing Capacity'!L483</f>
        <v>49.422779999999996</v>
      </c>
      <c r="S483" s="35">
        <f>+'CPT C9 &amp; Bearing Capacity'!M483</f>
        <v>133.16721999999999</v>
      </c>
      <c r="T483" s="34">
        <f t="shared" si="103"/>
        <v>9.8430102293544053</v>
      </c>
      <c r="U483" s="36">
        <f t="shared" si="104"/>
        <v>3539.417568661414</v>
      </c>
      <c r="V483" s="33">
        <f t="shared" si="107"/>
        <v>1222.0500000000002</v>
      </c>
      <c r="W483" s="37">
        <f t="shared" si="105"/>
        <v>3.124845814655626E-2</v>
      </c>
      <c r="X483" s="37">
        <f t="shared" si="106"/>
        <v>9.0504759835933146E-2</v>
      </c>
    </row>
    <row r="484" spans="5:24" x14ac:dyDescent="0.2">
      <c r="E484" s="28"/>
      <c r="F484" s="28">
        <f>+'CPT C9 &amp; Bearing Capacity'!I484</f>
        <v>9.629999999999999</v>
      </c>
      <c r="G484" s="29">
        <f>'CPT C9 &amp; Bearing Capacity'!H484</f>
        <v>2.000000000000135E-2</v>
      </c>
      <c r="H484" s="29">
        <f t="shared" si="96"/>
        <v>9.1727999999999987</v>
      </c>
      <c r="I484" s="30">
        <f t="shared" si="97"/>
        <v>8.5984251968503926</v>
      </c>
      <c r="J484" s="31">
        <f t="shared" si="98"/>
        <v>0.98674260140441294</v>
      </c>
      <c r="K484" s="31">
        <f t="shared" si="99"/>
        <v>2.6690540157025572E-2</v>
      </c>
      <c r="L484" s="31">
        <f t="shared" si="100"/>
        <v>1.3345666233985415E-2</v>
      </c>
      <c r="M484" s="32">
        <f t="shared" si="101"/>
        <v>2.5262574520012369E-2</v>
      </c>
      <c r="N484" s="33">
        <f t="shared" si="102"/>
        <v>5.5065098553963709</v>
      </c>
      <c r="O484" s="59">
        <f>+'CPT C9 &amp; Bearing Capacity'!N484</f>
        <v>341</v>
      </c>
      <c r="P484" s="59">
        <f>+'CPT C9 &amp; Bearing Capacity'!O484</f>
        <v>428.4</v>
      </c>
      <c r="Q484" s="35">
        <f>+'CPT C9 &amp; Bearing Capacity'!K484</f>
        <v>182.96999999999997</v>
      </c>
      <c r="R484" s="34">
        <f>+'CPT C9 &amp; Bearing Capacity'!L484</f>
        <v>49.618979999999993</v>
      </c>
      <c r="S484" s="35">
        <f>+'CPT C9 &amp; Bearing Capacity'!M484</f>
        <v>133.35101999999998</v>
      </c>
      <c r="T484" s="34">
        <f t="shared" si="103"/>
        <v>9.8396167773888763</v>
      </c>
      <c r="U484" s="36">
        <f t="shared" si="104"/>
        <v>3539.6249946583011</v>
      </c>
      <c r="V484" s="33">
        <f t="shared" si="107"/>
        <v>1227.1500000000001</v>
      </c>
      <c r="W484" s="37">
        <f t="shared" si="105"/>
        <v>3.1113521142531742E-2</v>
      </c>
      <c r="X484" s="37">
        <f t="shared" si="106"/>
        <v>8.9744690631084104E-2</v>
      </c>
    </row>
    <row r="485" spans="5:24" x14ac:dyDescent="0.2">
      <c r="E485" s="28"/>
      <c r="F485" s="28">
        <f>+'CPT C9 &amp; Bearing Capacity'!I485</f>
        <v>9.65</v>
      </c>
      <c r="G485" s="29">
        <f>'CPT C9 &amp; Bearing Capacity'!H485</f>
        <v>1.9999999999999574E-2</v>
      </c>
      <c r="H485" s="29">
        <f t="shared" si="96"/>
        <v>9.1928000000000001</v>
      </c>
      <c r="I485" s="30">
        <f t="shared" si="97"/>
        <v>8.6171728533933258</v>
      </c>
      <c r="J485" s="31">
        <f t="shared" si="98"/>
        <v>0.98679908867445132</v>
      </c>
      <c r="K485" s="31">
        <f t="shared" si="99"/>
        <v>2.6576071325175952E-2</v>
      </c>
      <c r="L485" s="31">
        <f t="shared" si="100"/>
        <v>1.3288426742595429E-2</v>
      </c>
      <c r="M485" s="32">
        <f t="shared" si="101"/>
        <v>2.5155183414167542E-2</v>
      </c>
      <c r="N485" s="33">
        <f t="shared" si="102"/>
        <v>5.4831017034580958</v>
      </c>
      <c r="O485" s="59">
        <f>+'CPT C9 &amp; Bearing Capacity'!N485</f>
        <v>341</v>
      </c>
      <c r="P485" s="59">
        <f>+'CPT C9 &amp; Bearing Capacity'!O485</f>
        <v>430</v>
      </c>
      <c r="Q485" s="35">
        <f>+'CPT C9 &amp; Bearing Capacity'!K485</f>
        <v>183.35</v>
      </c>
      <c r="R485" s="34">
        <f>+'CPT C9 &amp; Bearing Capacity'!L485</f>
        <v>49.815180000000005</v>
      </c>
      <c r="S485" s="35">
        <f>+'CPT C9 &amp; Bearing Capacity'!M485</f>
        <v>133.53482</v>
      </c>
      <c r="T485" s="34">
        <f t="shared" si="103"/>
        <v>9.8362291669590967</v>
      </c>
      <c r="U485" s="36">
        <f t="shared" si="104"/>
        <v>3539.8320757139104</v>
      </c>
      <c r="V485" s="33">
        <f t="shared" si="107"/>
        <v>1233.25</v>
      </c>
      <c r="W485" s="37">
        <f t="shared" si="105"/>
        <v>3.0979445274121661E-2</v>
      </c>
      <c r="X485" s="37">
        <f t="shared" si="106"/>
        <v>8.8921170946004116E-2</v>
      </c>
    </row>
    <row r="486" spans="5:24" x14ac:dyDescent="0.2">
      <c r="E486" s="28"/>
      <c r="F486" s="28">
        <f>+'CPT C9 &amp; Bearing Capacity'!I486</f>
        <v>9.67</v>
      </c>
      <c r="G486" s="29">
        <f>'CPT C9 &amp; Bearing Capacity'!H486</f>
        <v>1.9999999999999574E-2</v>
      </c>
      <c r="H486" s="29">
        <f t="shared" si="96"/>
        <v>9.2127999999999997</v>
      </c>
      <c r="I486" s="30">
        <f t="shared" si="97"/>
        <v>8.6359205099362573</v>
      </c>
      <c r="J486" s="31">
        <f t="shared" si="98"/>
        <v>0.98685521806822885</v>
      </c>
      <c r="K486" s="31">
        <f t="shared" si="99"/>
        <v>2.646233403069102E-2</v>
      </c>
      <c r="L486" s="31">
        <f t="shared" si="100"/>
        <v>1.3231553095447724E-2</v>
      </c>
      <c r="M486" s="32">
        <f t="shared" si="101"/>
        <v>2.5048470539896516E-2</v>
      </c>
      <c r="N486" s="33">
        <f t="shared" si="102"/>
        <v>5.4598413863670734</v>
      </c>
      <c r="O486" s="59">
        <f>+'CPT C9 &amp; Bearing Capacity'!N486</f>
        <v>341</v>
      </c>
      <c r="P486" s="59">
        <f>+'CPT C9 &amp; Bearing Capacity'!O486</f>
        <v>431.8</v>
      </c>
      <c r="Q486" s="35">
        <f>+'CPT C9 &amp; Bearing Capacity'!K486</f>
        <v>183.73</v>
      </c>
      <c r="R486" s="34">
        <f>+'CPT C9 &amp; Bearing Capacity'!L486</f>
        <v>50.011380000000003</v>
      </c>
      <c r="S486" s="35">
        <f>+'CPT C9 &amp; Bearing Capacity'!M486</f>
        <v>133.71861999999999</v>
      </c>
      <c r="T486" s="34">
        <f t="shared" si="103"/>
        <v>9.8328473799896976</v>
      </c>
      <c r="U486" s="36">
        <f t="shared" si="104"/>
        <v>3540.0388128713016</v>
      </c>
      <c r="V486" s="33">
        <f t="shared" si="107"/>
        <v>1240.3500000000001</v>
      </c>
      <c r="W486" s="37">
        <f t="shared" si="105"/>
        <v>3.0846223304193194E-2</v>
      </c>
      <c r="X486" s="37">
        <f t="shared" si="106"/>
        <v>8.8037108660732152E-2</v>
      </c>
    </row>
    <row r="487" spans="5:24" x14ac:dyDescent="0.2">
      <c r="E487" s="28"/>
      <c r="F487" s="28">
        <f>+'CPT C9 &amp; Bearing Capacity'!I487</f>
        <v>9.69</v>
      </c>
      <c r="G487" s="29">
        <f>'CPT C9 &amp; Bearing Capacity'!H487</f>
        <v>1.9999999999999574E-2</v>
      </c>
      <c r="H487" s="29">
        <f t="shared" ref="H487:H539" si="108">IF(F487&lt;$B$4,0,F487-$B$4)</f>
        <v>9.2327999999999992</v>
      </c>
      <c r="I487" s="30">
        <f t="shared" ref="I487:I539" si="109">+H487*2/$B$2</f>
        <v>8.6546681664791905</v>
      </c>
      <c r="J487" s="31">
        <f t="shared" ref="J487:J539" si="110">+$D$2*I487/SQRT($D$2^2+I487^2+1)</f>
        <v>0.98691099258238391</v>
      </c>
      <c r="K487" s="31">
        <f t="shared" ref="K487:K539" si="111">+($D$2^2+2*I487^2+1)/($D$2^2+I487^2)/(I487^2+1)</f>
        <v>2.634932208143044E-2</v>
      </c>
      <c r="L487" s="31">
        <f t="shared" ref="L487:L539" si="112">ASIN($D$2/SQRT($D$2^2+I487^2)/SQRT(1+I487^2))</f>
        <v>1.3175042195191675E-2</v>
      </c>
      <c r="M487" s="32">
        <f t="shared" ref="M487:M539" si="113">2/PI()*(J487*K487+L487)</f>
        <v>2.4942430241349102E-2</v>
      </c>
      <c r="N487" s="33">
        <f t="shared" ref="N487:N539" si="114">+$D$4*M487</f>
        <v>5.436727671311707</v>
      </c>
      <c r="O487" s="59">
        <f>+'CPT C9 &amp; Bearing Capacity'!N487</f>
        <v>341</v>
      </c>
      <c r="P487" s="59">
        <f>+'CPT C9 &amp; Bearing Capacity'!O487</f>
        <v>433</v>
      </c>
      <c r="Q487" s="35">
        <f>+'CPT C9 &amp; Bearing Capacity'!K487</f>
        <v>184.10999999999999</v>
      </c>
      <c r="R487" s="34">
        <f>+'CPT C9 &amp; Bearing Capacity'!L487</f>
        <v>50.20758</v>
      </c>
      <c r="S487" s="35">
        <f>+'CPT C9 &amp; Bearing Capacity'!M487</f>
        <v>133.90241999999998</v>
      </c>
      <c r="T487" s="34">
        <f t="shared" ref="T487:T539" si="115">100*SQRT(O487/(305*SQRT(100*S487)))</f>
        <v>9.8294713984859818</v>
      </c>
      <c r="U487" s="36">
        <f t="shared" ref="U487:U539" si="116">+O487*10^(1.09-0.0075*T487)</f>
        <v>3540.2452071689663</v>
      </c>
      <c r="V487" s="33">
        <f t="shared" si="107"/>
        <v>1244.45</v>
      </c>
      <c r="W487" s="37">
        <f t="shared" ref="W487:W539" si="117">IF(F487&lt;$B$4,0,N487/U487*G487*1000)</f>
        <v>3.0713848070762238E-2</v>
      </c>
      <c r="X487" s="37">
        <f t="shared" ref="X487:X539" si="118">IF(F487&lt;$B$4,0,N487/V487*G487*1000)</f>
        <v>8.7375590362193584E-2</v>
      </c>
    </row>
    <row r="488" spans="5:24" x14ac:dyDescent="0.2">
      <c r="E488" s="28"/>
      <c r="F488" s="28">
        <f>+'CPT C9 &amp; Bearing Capacity'!I488</f>
        <v>9.7100000000000009</v>
      </c>
      <c r="G488" s="29">
        <f>'CPT C9 &amp; Bearing Capacity'!H488</f>
        <v>2.000000000000135E-2</v>
      </c>
      <c r="H488" s="29">
        <f t="shared" si="108"/>
        <v>9.2528000000000006</v>
      </c>
      <c r="I488" s="30">
        <f t="shared" si="109"/>
        <v>8.6734158230221237</v>
      </c>
      <c r="J488" s="31">
        <f t="shared" si="110"/>
        <v>0.98696641518246742</v>
      </c>
      <c r="K488" s="31">
        <f t="shared" si="111"/>
        <v>2.6237029350334024E-2</v>
      </c>
      <c r="L488" s="31">
        <f t="shared" si="112"/>
        <v>1.3118890977041055E-2</v>
      </c>
      <c r="M488" s="32">
        <f t="shared" si="113"/>
        <v>2.4837056921047651E-2</v>
      </c>
      <c r="N488" s="33">
        <f t="shared" si="114"/>
        <v>5.4137593382039269</v>
      </c>
      <c r="O488" s="59">
        <f>+'CPT C9 &amp; Bearing Capacity'!N488</f>
        <v>341</v>
      </c>
      <c r="P488" s="59">
        <f>+'CPT C9 &amp; Bearing Capacity'!O488</f>
        <v>433.6</v>
      </c>
      <c r="Q488" s="35">
        <f>+'CPT C9 &amp; Bearing Capacity'!K488</f>
        <v>184.49</v>
      </c>
      <c r="R488" s="34">
        <f>+'CPT C9 &amp; Bearing Capacity'!L488</f>
        <v>50.403780000000012</v>
      </c>
      <c r="S488" s="35">
        <f>+'CPT C9 &amp; Bearing Capacity'!M488</f>
        <v>134.08622</v>
      </c>
      <c r="T488" s="34">
        <f t="shared" si="115"/>
        <v>9.8261012045334599</v>
      </c>
      <c r="U488" s="36">
        <f t="shared" si="116"/>
        <v>3540.4512596408458</v>
      </c>
      <c r="V488" s="33">
        <f t="shared" si="107"/>
        <v>1245.5500000000002</v>
      </c>
      <c r="W488" s="37">
        <f t="shared" si="117"/>
        <v>3.0582312486083937E-2</v>
      </c>
      <c r="X488" s="37">
        <f t="shared" si="118"/>
        <v>8.6929618854390295E-2</v>
      </c>
    </row>
    <row r="489" spans="5:24" x14ac:dyDescent="0.2">
      <c r="E489" s="28"/>
      <c r="F489" s="28">
        <f>+'CPT C9 &amp; Bearing Capacity'!I489</f>
        <v>9.73</v>
      </c>
      <c r="G489" s="29">
        <f>'CPT C9 &amp; Bearing Capacity'!H489</f>
        <v>1.9999999999999574E-2</v>
      </c>
      <c r="H489" s="29">
        <f t="shared" si="108"/>
        <v>9.2728000000000002</v>
      </c>
      <c r="I489" s="30">
        <f t="shared" si="109"/>
        <v>8.6921634795650551</v>
      </c>
      <c r="J489" s="31">
        <f t="shared" si="110"/>
        <v>0.98702148880332596</v>
      </c>
      <c r="K489" s="31">
        <f t="shared" si="111"/>
        <v>2.612544977460644E-2</v>
      </c>
      <c r="L489" s="31">
        <f t="shared" si="112"/>
        <v>1.3063096408365865E-2</v>
      </c>
      <c r="M489" s="32">
        <f t="shared" si="113"/>
        <v>2.4732345039171409E-2</v>
      </c>
      <c r="N489" s="33">
        <f t="shared" si="114"/>
        <v>5.3909351795231926</v>
      </c>
      <c r="O489" s="59">
        <f>+'CPT C9 &amp; Bearing Capacity'!N489</f>
        <v>341</v>
      </c>
      <c r="P489" s="59">
        <f>+'CPT C9 &amp; Bearing Capacity'!O489</f>
        <v>433.6</v>
      </c>
      <c r="Q489" s="35">
        <f>+'CPT C9 &amp; Bearing Capacity'!K489</f>
        <v>184.87</v>
      </c>
      <c r="R489" s="34">
        <f>+'CPT C9 &amp; Bearing Capacity'!L489</f>
        <v>50.599980000000009</v>
      </c>
      <c r="S489" s="35">
        <f>+'CPT C9 &amp; Bearing Capacity'!M489</f>
        <v>134.27001999999999</v>
      </c>
      <c r="T489" s="34">
        <f t="shared" si="115"/>
        <v>9.8227367802973831</v>
      </c>
      <c r="U489" s="36">
        <f t="shared" si="116"/>
        <v>3540.6569713163617</v>
      </c>
      <c r="V489" s="33">
        <f t="shared" si="107"/>
        <v>1243.6500000000001</v>
      </c>
      <c r="W489" s="37">
        <f t="shared" si="117"/>
        <v>3.0451609535723033E-2</v>
      </c>
      <c r="X489" s="37">
        <f t="shared" si="118"/>
        <v>8.6695375379296058E-2</v>
      </c>
    </row>
    <row r="490" spans="5:24" x14ac:dyDescent="0.2">
      <c r="E490" s="28"/>
      <c r="F490" s="28">
        <f>+'CPT C9 &amp; Bearing Capacity'!I490</f>
        <v>9.75</v>
      </c>
      <c r="G490" s="29">
        <f>'CPT C9 &amp; Bearing Capacity'!H490</f>
        <v>1.9999999999999574E-2</v>
      </c>
      <c r="H490" s="29">
        <f t="shared" si="108"/>
        <v>9.2927999999999997</v>
      </c>
      <c r="I490" s="30">
        <f t="shared" si="109"/>
        <v>8.7109111361079865</v>
      </c>
      <c r="J490" s="31">
        <f t="shared" si="110"/>
        <v>0.98707621634947995</v>
      </c>
      <c r="K490" s="31">
        <f t="shared" si="111"/>
        <v>2.601457735491379E-2</v>
      </c>
      <c r="L490" s="31">
        <f t="shared" si="112"/>
        <v>1.300765548829012E-2</v>
      </c>
      <c r="M490" s="32">
        <f t="shared" si="113"/>
        <v>2.4628289112851125E-2</v>
      </c>
      <c r="N490" s="33">
        <f t="shared" si="114"/>
        <v>5.3682540001627466</v>
      </c>
      <c r="O490" s="59">
        <f>+'CPT C9 &amp; Bearing Capacity'!N490</f>
        <v>331.5</v>
      </c>
      <c r="P490" s="59">
        <f>+'CPT C9 &amp; Bearing Capacity'!O490</f>
        <v>424.5</v>
      </c>
      <c r="Q490" s="35">
        <f>+'CPT C9 &amp; Bearing Capacity'!K490</f>
        <v>185.25</v>
      </c>
      <c r="R490" s="34">
        <f>+'CPT C9 &amp; Bearing Capacity'!L490</f>
        <v>50.79618</v>
      </c>
      <c r="S490" s="35">
        <f>+'CPT C9 &amp; Bearing Capacity'!M490</f>
        <v>134.45382000000001</v>
      </c>
      <c r="T490" s="34">
        <f t="shared" si="115"/>
        <v>9.6816317607762983</v>
      </c>
      <c r="U490" s="36">
        <f t="shared" si="116"/>
        <v>3450.4146931944074</v>
      </c>
      <c r="V490" s="33">
        <f t="shared" si="107"/>
        <v>1196.25</v>
      </c>
      <c r="W490" s="37">
        <f t="shared" si="117"/>
        <v>3.111657280355876E-2</v>
      </c>
      <c r="X490" s="37">
        <f t="shared" si="118"/>
        <v>8.9751373043471389E-2</v>
      </c>
    </row>
    <row r="491" spans="5:24" x14ac:dyDescent="0.2">
      <c r="E491" s="28"/>
      <c r="F491" s="28">
        <f>+'CPT C9 &amp; Bearing Capacity'!I491</f>
        <v>9.77</v>
      </c>
      <c r="G491" s="29">
        <f>'CPT C9 &amp; Bearing Capacity'!H491</f>
        <v>1.9999999999999574E-2</v>
      </c>
      <c r="H491" s="29">
        <f t="shared" si="108"/>
        <v>9.3127999999999993</v>
      </c>
      <c r="I491" s="30">
        <f t="shared" si="109"/>
        <v>8.7296587926509179</v>
      </c>
      <c r="J491" s="31">
        <f t="shared" si="110"/>
        <v>0.98713060069549696</v>
      </c>
      <c r="K491" s="31">
        <f t="shared" si="111"/>
        <v>2.5904406154591816E-2</v>
      </c>
      <c r="L491" s="31">
        <f t="shared" si="112"/>
        <v>1.2952565247295487E-2</v>
      </c>
      <c r="M491" s="32">
        <f t="shared" si="113"/>
        <v>2.4524883715473556E-2</v>
      </c>
      <c r="N491" s="33">
        <f t="shared" si="114"/>
        <v>5.3457146172780092</v>
      </c>
      <c r="O491" s="59">
        <f>+'CPT C9 &amp; Bearing Capacity'!N491</f>
        <v>331.5</v>
      </c>
      <c r="P491" s="59">
        <f>+'CPT C9 &amp; Bearing Capacity'!O491</f>
        <v>425.3</v>
      </c>
      <c r="Q491" s="35">
        <f>+'CPT C9 &amp; Bearing Capacity'!K491</f>
        <v>185.63</v>
      </c>
      <c r="R491" s="34">
        <f>+'CPT C9 &amp; Bearing Capacity'!L491</f>
        <v>50.992379999999997</v>
      </c>
      <c r="S491" s="35">
        <f>+'CPT C9 &amp; Bearing Capacity'!M491</f>
        <v>134.63762</v>
      </c>
      <c r="T491" s="34">
        <f t="shared" si="115"/>
        <v>9.6783258578376063</v>
      </c>
      <c r="U491" s="36">
        <f t="shared" si="116"/>
        <v>3450.6116861709365</v>
      </c>
      <c r="V491" s="33">
        <f t="shared" si="107"/>
        <v>1198.3500000000001</v>
      </c>
      <c r="W491" s="37">
        <f t="shared" si="117"/>
        <v>3.098415645377884E-2</v>
      </c>
      <c r="X491" s="37">
        <f t="shared" si="118"/>
        <v>8.9217918258904239E-2</v>
      </c>
    </row>
    <row r="492" spans="5:24" x14ac:dyDescent="0.2">
      <c r="E492" s="28"/>
      <c r="F492" s="28">
        <f>+'CPT C9 &amp; Bearing Capacity'!I492</f>
        <v>9.7899999999999991</v>
      </c>
      <c r="G492" s="29">
        <f>'CPT C9 &amp; Bearing Capacity'!H492</f>
        <v>2.000000000000135E-2</v>
      </c>
      <c r="H492" s="29">
        <f t="shared" si="108"/>
        <v>9.3327999999999989</v>
      </c>
      <c r="I492" s="30">
        <f t="shared" si="109"/>
        <v>8.7484064491938494</v>
      </c>
      <c r="J492" s="31">
        <f t="shared" si="110"/>
        <v>0.98718464468635825</v>
      </c>
      <c r="K492" s="31">
        <f t="shared" si="111"/>
        <v>2.5794930298865596E-2</v>
      </c>
      <c r="L492" s="31">
        <f t="shared" si="112"/>
        <v>1.2897822746830621E-2</v>
      </c>
      <c r="M492" s="32">
        <f t="shared" si="113"/>
        <v>2.4422123475995813E-2</v>
      </c>
      <c r="N492" s="33">
        <f t="shared" si="114"/>
        <v>5.3233158601371313</v>
      </c>
      <c r="O492" s="59">
        <f>+'CPT C9 &amp; Bearing Capacity'!N492</f>
        <v>341</v>
      </c>
      <c r="P492" s="59">
        <f>+'CPT C9 &amp; Bearing Capacity'!O492</f>
        <v>435.2</v>
      </c>
      <c r="Q492" s="35">
        <f>+'CPT C9 &amp; Bearing Capacity'!K492</f>
        <v>186.01</v>
      </c>
      <c r="R492" s="34">
        <f>+'CPT C9 &amp; Bearing Capacity'!L492</f>
        <v>51.188579999999995</v>
      </c>
      <c r="S492" s="35">
        <f>+'CPT C9 &amp; Bearing Capacity'!M492</f>
        <v>134.82141999999999</v>
      </c>
      <c r="T492" s="34">
        <f t="shared" si="115"/>
        <v>9.8126779487267548</v>
      </c>
      <c r="U492" s="36">
        <f t="shared" si="116"/>
        <v>3541.2720717916341</v>
      </c>
      <c r="V492" s="33">
        <f t="shared" si="107"/>
        <v>1245.95</v>
      </c>
      <c r="W492" s="37">
        <f t="shared" si="117"/>
        <v>3.0064427427312964E-2</v>
      </c>
      <c r="X492" s="37">
        <f t="shared" si="118"/>
        <v>8.5449911475380058E-2</v>
      </c>
    </row>
    <row r="493" spans="5:24" x14ac:dyDescent="0.2">
      <c r="E493" s="28"/>
      <c r="F493" s="28">
        <f>+'CPT C9 &amp; Bearing Capacity'!I493</f>
        <v>9.81</v>
      </c>
      <c r="G493" s="29">
        <f>'CPT C9 &amp; Bearing Capacity'!H493</f>
        <v>1.9999999999999574E-2</v>
      </c>
      <c r="H493" s="29">
        <f t="shared" si="108"/>
        <v>9.3528000000000002</v>
      </c>
      <c r="I493" s="30">
        <f t="shared" si="109"/>
        <v>8.7671541057367826</v>
      </c>
      <c r="J493" s="31">
        <f t="shared" si="110"/>
        <v>0.98723835113782143</v>
      </c>
      <c r="K493" s="31">
        <f t="shared" si="111"/>
        <v>2.5686143974080405E-2</v>
      </c>
      <c r="L493" s="31">
        <f t="shared" si="112"/>
        <v>1.2843425078926166E-2</v>
      </c>
      <c r="M493" s="32">
        <f t="shared" si="113"/>
        <v>2.4320003078269301E-2</v>
      </c>
      <c r="N493" s="33">
        <f t="shared" si="114"/>
        <v>5.3010565699736301</v>
      </c>
      <c r="O493" s="59">
        <f>+'CPT C9 &amp; Bearing Capacity'!N493</f>
        <v>341</v>
      </c>
      <c r="P493" s="59">
        <f>+'CPT C9 &amp; Bearing Capacity'!O493</f>
        <v>436</v>
      </c>
      <c r="Q493" s="35">
        <f>+'CPT C9 &amp; Bearing Capacity'!K493</f>
        <v>186.39000000000001</v>
      </c>
      <c r="R493" s="34">
        <f>+'CPT C9 &amp; Bearing Capacity'!L493</f>
        <v>51.384780000000006</v>
      </c>
      <c r="S493" s="35">
        <f>+'CPT C9 &amp; Bearing Capacity'!M493</f>
        <v>135.00522000000001</v>
      </c>
      <c r="T493" s="34">
        <f t="shared" si="115"/>
        <v>9.8093364265876382</v>
      </c>
      <c r="U493" s="36">
        <f t="shared" si="116"/>
        <v>3541.4764304863616</v>
      </c>
      <c r="V493" s="33">
        <f t="shared" si="107"/>
        <v>1248.05</v>
      </c>
      <c r="W493" s="37">
        <f t="shared" si="117"/>
        <v>2.9936986305146792E-2</v>
      </c>
      <c r="X493" s="37">
        <f t="shared" si="118"/>
        <v>8.494942622448648E-2</v>
      </c>
    </row>
    <row r="494" spans="5:24" x14ac:dyDescent="0.2">
      <c r="E494" s="28"/>
      <c r="F494" s="28">
        <f>+'CPT C9 &amp; Bearing Capacity'!I494</f>
        <v>9.83</v>
      </c>
      <c r="G494" s="29">
        <f>'CPT C9 &amp; Bearing Capacity'!H494</f>
        <v>1.9999999999999574E-2</v>
      </c>
      <c r="H494" s="29">
        <f t="shared" si="108"/>
        <v>9.3727999999999998</v>
      </c>
      <c r="I494" s="30">
        <f t="shared" si="109"/>
        <v>8.7859017622797158</v>
      </c>
      <c r="J494" s="31">
        <f t="shared" si="110"/>
        <v>0.98729172283677735</v>
      </c>
      <c r="K494" s="31">
        <f t="shared" si="111"/>
        <v>2.5578041426943771E-2</v>
      </c>
      <c r="L494" s="31">
        <f t="shared" si="112"/>
        <v>1.2789369365815303E-2</v>
      </c>
      <c r="M494" s="32">
        <f t="shared" si="113"/>
        <v>2.4218517260373239E-2</v>
      </c>
      <c r="N494" s="33">
        <f t="shared" si="114"/>
        <v>5.2789355998411152</v>
      </c>
      <c r="O494" s="59">
        <f>+'CPT C9 &amp; Bearing Capacity'!N494</f>
        <v>341</v>
      </c>
      <c r="P494" s="59">
        <f>+'CPT C9 &amp; Bearing Capacity'!O494</f>
        <v>436.8</v>
      </c>
      <c r="Q494" s="35">
        <f>+'CPT C9 &amp; Bearing Capacity'!K494</f>
        <v>186.77</v>
      </c>
      <c r="R494" s="34">
        <f>+'CPT C9 &amp; Bearing Capacity'!L494</f>
        <v>51.580980000000004</v>
      </c>
      <c r="S494" s="35">
        <f>+'CPT C9 &amp; Bearing Capacity'!M494</f>
        <v>135.18902</v>
      </c>
      <c r="T494" s="34">
        <f t="shared" si="115"/>
        <v>9.8060005861712245</v>
      </c>
      <c r="U494" s="36">
        <f t="shared" si="116"/>
        <v>3541.6804534648991</v>
      </c>
      <c r="V494" s="33">
        <f t="shared" si="107"/>
        <v>1250.1500000000001</v>
      </c>
      <c r="W494" s="37">
        <f t="shared" si="117"/>
        <v>2.9810343813917548E-2</v>
      </c>
      <c r="X494" s="37">
        <f t="shared" si="118"/>
        <v>8.4452835257225176E-2</v>
      </c>
    </row>
    <row r="495" spans="5:24" x14ac:dyDescent="0.2">
      <c r="E495" s="28"/>
      <c r="F495" s="28">
        <f>+'CPT C9 &amp; Bearing Capacity'!I495</f>
        <v>9.85</v>
      </c>
      <c r="G495" s="29">
        <f>'CPT C9 &amp; Bearing Capacity'!H495</f>
        <v>1.9999999999999574E-2</v>
      </c>
      <c r="H495" s="29">
        <f t="shared" si="108"/>
        <v>9.3927999999999994</v>
      </c>
      <c r="I495" s="30">
        <f t="shared" si="109"/>
        <v>8.8046494188226472</v>
      </c>
      <c r="J495" s="31">
        <f t="shared" si="110"/>
        <v>0.98734476254160231</v>
      </c>
      <c r="K495" s="31">
        <f t="shared" si="111"/>
        <v>2.547061696377834E-2</v>
      </c>
      <c r="L495" s="31">
        <f t="shared" si="112"/>
        <v>1.2735652759559743E-2</v>
      </c>
      <c r="M495" s="32">
        <f t="shared" si="113"/>
        <v>2.4117660813957453E-2</v>
      </c>
      <c r="N495" s="33">
        <f t="shared" si="114"/>
        <v>5.256951814470038</v>
      </c>
      <c r="O495" s="59">
        <f>+'CPT C9 &amp; Bearing Capacity'!N495</f>
        <v>360</v>
      </c>
      <c r="P495" s="59">
        <f>+'CPT C9 &amp; Bearing Capacity'!O495</f>
        <v>456.8</v>
      </c>
      <c r="Q495" s="35">
        <f>+'CPT C9 &amp; Bearing Capacity'!K495</f>
        <v>187.15</v>
      </c>
      <c r="R495" s="34">
        <f>+'CPT C9 &amp; Bearing Capacity'!L495</f>
        <v>51.777180000000001</v>
      </c>
      <c r="S495" s="35">
        <f>+'CPT C9 &amp; Bearing Capacity'!M495</f>
        <v>135.37281999999999</v>
      </c>
      <c r="T495" s="34">
        <f t="shared" si="115"/>
        <v>10.072063652487753</v>
      </c>
      <c r="U495" s="36">
        <f t="shared" si="116"/>
        <v>3721.8770585908842</v>
      </c>
      <c r="V495" s="33">
        <f t="shared" si="107"/>
        <v>1348.25</v>
      </c>
      <c r="W495" s="37">
        <f t="shared" si="117"/>
        <v>2.8248927794838161E-2</v>
      </c>
      <c r="X495" s="37">
        <f t="shared" si="118"/>
        <v>7.7981855211866138E-2</v>
      </c>
    </row>
    <row r="496" spans="5:24" x14ac:dyDescent="0.2">
      <c r="E496" s="28"/>
      <c r="F496" s="28">
        <f>+'CPT C9 &amp; Bearing Capacity'!I496</f>
        <v>9.870000000000001</v>
      </c>
      <c r="G496" s="29">
        <f>'CPT C9 &amp; Bearing Capacity'!H496</f>
        <v>2.000000000000135E-2</v>
      </c>
      <c r="H496" s="29">
        <f t="shared" si="108"/>
        <v>9.4128000000000007</v>
      </c>
      <c r="I496" s="30">
        <f t="shared" si="109"/>
        <v>8.8233970753655804</v>
      </c>
      <c r="J496" s="31">
        <f t="shared" si="110"/>
        <v>0.98739747298250435</v>
      </c>
      <c r="K496" s="31">
        <f t="shared" si="111"/>
        <v>2.5363864949785417E-2</v>
      </c>
      <c r="L496" s="31">
        <f t="shared" si="112"/>
        <v>1.2682272441681073E-2</v>
      </c>
      <c r="M496" s="32">
        <f t="shared" si="113"/>
        <v>2.4017428583594319E-2</v>
      </c>
      <c r="N496" s="33">
        <f t="shared" si="114"/>
        <v>5.2351040901264358</v>
      </c>
      <c r="O496" s="59">
        <f>+'CPT C9 &amp; Bearing Capacity'!N496</f>
        <v>379</v>
      </c>
      <c r="P496" s="59">
        <f>+'CPT C9 &amp; Bearing Capacity'!O496</f>
        <v>477.8</v>
      </c>
      <c r="Q496" s="35">
        <f>+'CPT C9 &amp; Bearing Capacity'!K496</f>
        <v>187.53000000000003</v>
      </c>
      <c r="R496" s="34">
        <f>+'CPT C9 &amp; Bearing Capacity'!L496</f>
        <v>51.973380000000013</v>
      </c>
      <c r="S496" s="35">
        <f>+'CPT C9 &amp; Bearing Capacity'!M496</f>
        <v>135.55662000000001</v>
      </c>
      <c r="T496" s="34">
        <f t="shared" si="115"/>
        <v>10.330931987701662</v>
      </c>
      <c r="U496" s="36">
        <f t="shared" si="116"/>
        <v>3900.8317613083154</v>
      </c>
      <c r="V496" s="33">
        <f t="shared" si="107"/>
        <v>1451.35</v>
      </c>
      <c r="W496" s="37">
        <f t="shared" si="117"/>
        <v>2.6840963212271255E-2</v>
      </c>
      <c r="X496" s="37">
        <f t="shared" si="118"/>
        <v>7.2141166364099479E-2</v>
      </c>
    </row>
    <row r="497" spans="5:24" x14ac:dyDescent="0.2">
      <c r="E497" s="28"/>
      <c r="F497" s="28">
        <f>+'CPT C9 &amp; Bearing Capacity'!I497</f>
        <v>9.89</v>
      </c>
      <c r="G497" s="29">
        <f>'CPT C9 &amp; Bearing Capacity'!H497</f>
        <v>1.9999999999999574E-2</v>
      </c>
      <c r="H497" s="29">
        <f t="shared" si="108"/>
        <v>9.4328000000000003</v>
      </c>
      <c r="I497" s="30">
        <f t="shared" si="109"/>
        <v>8.8421447319085118</v>
      </c>
      <c r="J497" s="31">
        <f t="shared" si="110"/>
        <v>0.98744985686186681</v>
      </c>
      <c r="K497" s="31">
        <f t="shared" si="111"/>
        <v>2.5257779808319218E-2</v>
      </c>
      <c r="L497" s="31">
        <f t="shared" si="112"/>
        <v>1.2629225622797446E-2</v>
      </c>
      <c r="M497" s="32">
        <f t="shared" si="113"/>
        <v>2.3917815466139955E-2</v>
      </c>
      <c r="N497" s="33">
        <f t="shared" si="114"/>
        <v>5.213391314472684</v>
      </c>
      <c r="O497" s="59">
        <f>+'CPT C9 &amp; Bearing Capacity'!N497</f>
        <v>464</v>
      </c>
      <c r="P497" s="59">
        <f>+'CPT C9 &amp; Bearing Capacity'!O497</f>
        <v>564</v>
      </c>
      <c r="Q497" s="35">
        <f>+'CPT C9 &amp; Bearing Capacity'!K497</f>
        <v>187.91000000000003</v>
      </c>
      <c r="R497" s="34">
        <f>+'CPT C9 &amp; Bearing Capacity'!L497</f>
        <v>52.169580000000011</v>
      </c>
      <c r="S497" s="35">
        <f>+'CPT C9 &amp; Bearing Capacity'!M497</f>
        <v>135.74042000000003</v>
      </c>
      <c r="T497" s="34">
        <f t="shared" si="115"/>
        <v>11.42698805628372</v>
      </c>
      <c r="U497" s="36">
        <f t="shared" si="116"/>
        <v>4686.1433556036036</v>
      </c>
      <c r="V497" s="33">
        <f t="shared" si="107"/>
        <v>1880.4499999999998</v>
      </c>
      <c r="W497" s="37">
        <f t="shared" si="117"/>
        <v>2.2250242550682944E-2</v>
      </c>
      <c r="X497" s="37">
        <f t="shared" si="118"/>
        <v>5.5448337519982696E-2</v>
      </c>
    </row>
    <row r="498" spans="5:24" x14ac:dyDescent="0.2">
      <c r="E498" s="28"/>
      <c r="F498" s="28">
        <f>+'CPT C9 &amp; Bearing Capacity'!I498</f>
        <v>9.91</v>
      </c>
      <c r="G498" s="29">
        <f>'CPT C9 &amp; Bearing Capacity'!H498</f>
        <v>1.9999999999999574E-2</v>
      </c>
      <c r="H498" s="29">
        <f t="shared" si="108"/>
        <v>9.4527999999999999</v>
      </c>
      <c r="I498" s="30">
        <f t="shared" si="109"/>
        <v>8.8608923884514432</v>
      </c>
      <c r="J498" s="31">
        <f t="shared" si="110"/>
        <v>0.98750191685458477</v>
      </c>
      <c r="K498" s="31">
        <f t="shared" si="111"/>
        <v>2.5152356020171303E-2</v>
      </c>
      <c r="L498" s="31">
        <f t="shared" si="112"/>
        <v>1.2576509542265394E-2</v>
      </c>
      <c r="M498" s="32">
        <f t="shared" si="113"/>
        <v>2.3818816410104089E-2</v>
      </c>
      <c r="N498" s="33">
        <f t="shared" si="114"/>
        <v>5.1918123864301524</v>
      </c>
      <c r="O498" s="59">
        <f>+'CPT C9 &amp; Bearing Capacity'!N498</f>
        <v>653.5</v>
      </c>
      <c r="P498" s="59">
        <f>+'CPT C9 &amp; Bearing Capacity'!O498</f>
        <v>753.9</v>
      </c>
      <c r="Q498" s="35">
        <f>+'CPT C9 &amp; Bearing Capacity'!K498</f>
        <v>188.29</v>
      </c>
      <c r="R498" s="34">
        <f>+'CPT C9 &amp; Bearing Capacity'!L498</f>
        <v>52.365780000000001</v>
      </c>
      <c r="S498" s="35">
        <f>+'CPT C9 &amp; Bearing Capacity'!M498</f>
        <v>135.92421999999999</v>
      </c>
      <c r="T498" s="34">
        <f t="shared" si="115"/>
        <v>13.556533884230818</v>
      </c>
      <c r="U498" s="36">
        <f t="shared" si="116"/>
        <v>6361.6766014209697</v>
      </c>
      <c r="V498" s="33">
        <f t="shared" si="107"/>
        <v>2828.05</v>
      </c>
      <c r="W498" s="37">
        <f t="shared" si="117"/>
        <v>1.6322151255756628E-2</v>
      </c>
      <c r="X498" s="37">
        <f t="shared" si="118"/>
        <v>3.6716553005993822E-2</v>
      </c>
    </row>
    <row r="499" spans="5:24" x14ac:dyDescent="0.2">
      <c r="E499" s="28"/>
      <c r="F499" s="28">
        <f>+'CPT C9 &amp; Bearing Capacity'!I499</f>
        <v>9.93</v>
      </c>
      <c r="G499" s="29">
        <f>'CPT C9 &amp; Bearing Capacity'!H499</f>
        <v>1.9999999999999574E-2</v>
      </c>
      <c r="H499" s="29">
        <f t="shared" si="108"/>
        <v>9.4727999999999994</v>
      </c>
      <c r="I499" s="30">
        <f t="shared" si="109"/>
        <v>8.8796400449943746</v>
      </c>
      <c r="J499" s="31">
        <f t="shared" si="110"/>
        <v>0.98755365560839703</v>
      </c>
      <c r="K499" s="31">
        <f t="shared" si="111"/>
        <v>2.5047588122865318E-2</v>
      </c>
      <c r="L499" s="31">
        <f t="shared" si="112"/>
        <v>1.2524121467826783E-2</v>
      </c>
      <c r="M499" s="32">
        <f t="shared" si="113"/>
        <v>2.3720426415028809E-2</v>
      </c>
      <c r="N499" s="33">
        <f t="shared" si="114"/>
        <v>5.1703662160437878</v>
      </c>
      <c r="O499" s="59">
        <f>+'CPT C9 &amp; Bearing Capacity'!N499</f>
        <v>852.5</v>
      </c>
      <c r="P499" s="59">
        <f>+'CPT C9 &amp; Bearing Capacity'!O499</f>
        <v>946.9</v>
      </c>
      <c r="Q499" s="35">
        <f>+'CPT C9 &amp; Bearing Capacity'!K499</f>
        <v>188.67</v>
      </c>
      <c r="R499" s="34">
        <f>+'CPT C9 &amp; Bearing Capacity'!L499</f>
        <v>52.561979999999998</v>
      </c>
      <c r="S499" s="35">
        <f>+'CPT C9 &amp; Bearing Capacity'!M499</f>
        <v>136.10801999999998</v>
      </c>
      <c r="T499" s="34">
        <f t="shared" si="115"/>
        <v>15.478409957637302</v>
      </c>
      <c r="U499" s="36">
        <f t="shared" si="116"/>
        <v>8027.9805752110315</v>
      </c>
      <c r="V499" s="33">
        <f t="shared" si="107"/>
        <v>3791.15</v>
      </c>
      <c r="W499" s="37">
        <f t="shared" si="117"/>
        <v>1.2880863792841861E-2</v>
      </c>
      <c r="X499" s="37">
        <f t="shared" si="118"/>
        <v>2.7275978086035515E-2</v>
      </c>
    </row>
    <row r="500" spans="5:24" x14ac:dyDescent="0.2">
      <c r="E500" s="28"/>
      <c r="F500" s="28">
        <f>+'CPT C9 &amp; Bearing Capacity'!I500</f>
        <v>9.9499999999999993</v>
      </c>
      <c r="G500" s="29">
        <f>'CPT C9 &amp; Bearing Capacity'!H500</f>
        <v>2.000000000000135E-2</v>
      </c>
      <c r="H500" s="29">
        <f t="shared" si="108"/>
        <v>9.492799999999999</v>
      </c>
      <c r="I500" s="30">
        <f t="shared" si="109"/>
        <v>8.8983877015373078</v>
      </c>
      <c r="J500" s="31">
        <f t="shared" si="110"/>
        <v>0.98760507574421563</v>
      </c>
      <c r="K500" s="31">
        <f t="shared" si="111"/>
        <v>2.4943470709961748E-2</v>
      </c>
      <c r="L500" s="31">
        <f t="shared" si="112"/>
        <v>1.2472058695260791E-2</v>
      </c>
      <c r="M500" s="32">
        <f t="shared" si="113"/>
        <v>2.3622640530875955E-2</v>
      </c>
      <c r="N500" s="33">
        <f t="shared" si="114"/>
        <v>5.1490517243485812</v>
      </c>
      <c r="O500" s="59">
        <f>+'CPT C9 &amp; Bearing Capacity'!N500</f>
        <v>881</v>
      </c>
      <c r="P500" s="59">
        <f>+'CPT C9 &amp; Bearing Capacity'!O500</f>
        <v>947</v>
      </c>
      <c r="Q500" s="35">
        <f>+'CPT C9 &amp; Bearing Capacity'!K500</f>
        <v>189.04999999999998</v>
      </c>
      <c r="R500" s="34">
        <f>+'CPT C9 &amp; Bearing Capacity'!L500</f>
        <v>52.758179999999996</v>
      </c>
      <c r="S500" s="35">
        <f>+'CPT C9 &amp; Bearing Capacity'!M500</f>
        <v>136.29181999999997</v>
      </c>
      <c r="T500" s="34">
        <f t="shared" si="115"/>
        <v>15.729705325249697</v>
      </c>
      <c r="U500" s="36">
        <f t="shared" si="116"/>
        <v>8260.438810041951</v>
      </c>
      <c r="V500" s="33">
        <f t="shared" si="107"/>
        <v>3789.75</v>
      </c>
      <c r="W500" s="37">
        <f t="shared" si="117"/>
        <v>1.2466775295494935E-2</v>
      </c>
      <c r="X500" s="37">
        <f t="shared" si="118"/>
        <v>2.7173569361297865E-2</v>
      </c>
    </row>
    <row r="501" spans="5:24" x14ac:dyDescent="0.2">
      <c r="E501" s="28"/>
      <c r="F501" s="28">
        <f>+'CPT C9 &amp; Bearing Capacity'!I501</f>
        <v>9.9700000000000006</v>
      </c>
      <c r="G501" s="29">
        <f>'CPT C9 &amp; Bearing Capacity'!H501</f>
        <v>1.9999999999999574E-2</v>
      </c>
      <c r="H501" s="29">
        <f t="shared" si="108"/>
        <v>9.5128000000000004</v>
      </c>
      <c r="I501" s="30">
        <f t="shared" si="109"/>
        <v>8.917135358080241</v>
      </c>
      <c r="J501" s="31">
        <f t="shared" si="110"/>
        <v>0.98765617985644816</v>
      </c>
      <c r="K501" s="31">
        <f t="shared" si="111"/>
        <v>2.4839998430372563E-2</v>
      </c>
      <c r="L501" s="31">
        <f t="shared" si="112"/>
        <v>1.2420318548040855E-2</v>
      </c>
      <c r="M501" s="32">
        <f t="shared" si="113"/>
        <v>2.3525453857422943E-2</v>
      </c>
      <c r="N501" s="33">
        <f t="shared" si="114"/>
        <v>5.1278678432378788</v>
      </c>
      <c r="O501" s="59">
        <f>+'CPT C9 &amp; Bearing Capacity'!N501</f>
        <v>890.5</v>
      </c>
      <c r="P501" s="59">
        <f>+'CPT C9 &amp; Bearing Capacity'!O501</f>
        <v>932.9</v>
      </c>
      <c r="Q501" s="35">
        <f>+'CPT C9 &amp; Bearing Capacity'!K501</f>
        <v>189.43</v>
      </c>
      <c r="R501" s="34">
        <f>+'CPT C9 &amp; Bearing Capacity'!L501</f>
        <v>52.954380000000008</v>
      </c>
      <c r="S501" s="35">
        <f>+'CPT C9 &amp; Bearing Capacity'!M501</f>
        <v>136.47561999999999</v>
      </c>
      <c r="T501" s="34">
        <f t="shared" si="115"/>
        <v>15.80895900391166</v>
      </c>
      <c r="U501" s="36">
        <f t="shared" si="116"/>
        <v>8338.0929326664136</v>
      </c>
      <c r="V501" s="33">
        <f t="shared" si="107"/>
        <v>3717.3500000000004</v>
      </c>
      <c r="W501" s="37">
        <f t="shared" si="117"/>
        <v>1.2299857736409145E-2</v>
      </c>
      <c r="X501" s="37">
        <f t="shared" si="118"/>
        <v>2.7588835289858466E-2</v>
      </c>
    </row>
    <row r="502" spans="5:24" x14ac:dyDescent="0.2">
      <c r="E502" s="28"/>
      <c r="F502" s="28">
        <f>+'CPT C9 &amp; Bearing Capacity'!I502</f>
        <v>9.99</v>
      </c>
      <c r="G502" s="29">
        <f>'CPT C9 &amp; Bearing Capacity'!H502</f>
        <v>1.9999999999999574E-2</v>
      </c>
      <c r="H502" s="29">
        <f t="shared" si="108"/>
        <v>9.5327999999999999</v>
      </c>
      <c r="I502" s="30">
        <f t="shared" si="109"/>
        <v>8.9358830146231725</v>
      </c>
      <c r="J502" s="31">
        <f t="shared" si="110"/>
        <v>0.9877069705133168</v>
      </c>
      <c r="K502" s="31">
        <f t="shared" si="111"/>
        <v>2.4737165987685546E-2</v>
      </c>
      <c r="L502" s="31">
        <f t="shared" si="112"/>
        <v>1.2368898376996449E-2</v>
      </c>
      <c r="M502" s="32">
        <f t="shared" si="113"/>
        <v>2.3428861543667044E-2</v>
      </c>
      <c r="N502" s="33">
        <f t="shared" si="114"/>
        <v>5.1068135153335295</v>
      </c>
      <c r="O502" s="59">
        <f>+'CPT C9 &amp; Bearing Capacity'!N502</f>
        <v>1202.9999999999998</v>
      </c>
      <c r="P502" s="59">
        <f>+'CPT C9 &amp; Bearing Capacity'!O502</f>
        <v>1254</v>
      </c>
      <c r="Q502" s="35">
        <f>+'CPT C9 &amp; Bearing Capacity'!K502</f>
        <v>189.81</v>
      </c>
      <c r="R502" s="34">
        <f>+'CPT C9 &amp; Bearing Capacity'!L502</f>
        <v>53.150580000000005</v>
      </c>
      <c r="S502" s="35">
        <f>+'CPT C9 &amp; Bearing Capacity'!M502</f>
        <v>136.65942000000001</v>
      </c>
      <c r="T502" s="34">
        <f t="shared" si="115"/>
        <v>18.368470736158319</v>
      </c>
      <c r="U502" s="36">
        <f t="shared" si="116"/>
        <v>10777.104569792644</v>
      </c>
      <c r="V502" s="33">
        <f t="shared" si="107"/>
        <v>5320.9500000000007</v>
      </c>
      <c r="W502" s="37">
        <f t="shared" si="117"/>
        <v>9.4771531300668795E-3</v>
      </c>
      <c r="X502" s="37">
        <f t="shared" si="118"/>
        <v>1.9195119350241666E-2</v>
      </c>
    </row>
    <row r="503" spans="5:24" x14ac:dyDescent="0.2">
      <c r="E503" s="28"/>
      <c r="F503" s="28">
        <f>+'CPT C9 &amp; Bearing Capacity'!I503</f>
        <v>10.01</v>
      </c>
      <c r="G503" s="29">
        <f>'CPT C9 &amp; Bearing Capacity'!H503</f>
        <v>1.9999999999999574E-2</v>
      </c>
      <c r="H503" s="29">
        <f t="shared" si="108"/>
        <v>9.5527999999999995</v>
      </c>
      <c r="I503" s="30">
        <f t="shared" si="109"/>
        <v>8.9546306711661039</v>
      </c>
      <c r="J503" s="31">
        <f t="shared" si="110"/>
        <v>0.98775745025717321</v>
      </c>
      <c r="K503" s="31">
        <f t="shared" si="111"/>
        <v>2.4634968139498191E-2</v>
      </c>
      <c r="L503" s="31">
        <f t="shared" si="112"/>
        <v>1.2317795559979665E-2</v>
      </c>
      <c r="M503" s="32">
        <f t="shared" si="113"/>
        <v>2.3332858787237759E-2</v>
      </c>
      <c r="N503" s="33">
        <f t="shared" si="114"/>
        <v>5.085887693857801</v>
      </c>
      <c r="O503" s="59">
        <f>+'CPT C9 &amp; Bearing Capacity'!N503</f>
        <v>1591.5</v>
      </c>
      <c r="P503" s="59">
        <f>+'CPT C9 &amp; Bearing Capacity'!O503</f>
        <v>1648.7</v>
      </c>
      <c r="Q503" s="35">
        <f>+'CPT C9 &amp; Bearing Capacity'!K503</f>
        <v>190.19</v>
      </c>
      <c r="R503" s="34">
        <f>+'CPT C9 &amp; Bearing Capacity'!L503</f>
        <v>53.346780000000003</v>
      </c>
      <c r="S503" s="35">
        <f>+'CPT C9 &amp; Bearing Capacity'!M503</f>
        <v>136.84322</v>
      </c>
      <c r="T503" s="34">
        <f t="shared" si="115"/>
        <v>21.120178316267033</v>
      </c>
      <c r="U503" s="36">
        <f t="shared" si="116"/>
        <v>13595.816851238256</v>
      </c>
      <c r="V503" s="33">
        <f t="shared" si="107"/>
        <v>7292.55</v>
      </c>
      <c r="W503" s="37">
        <f t="shared" si="117"/>
        <v>7.4815478165175331E-3</v>
      </c>
      <c r="X503" s="37">
        <f t="shared" si="118"/>
        <v>1.3948173667256838E-2</v>
      </c>
    </row>
    <row r="504" spans="5:24" x14ac:dyDescent="0.2">
      <c r="E504" s="28"/>
      <c r="F504" s="28">
        <f>+'CPT C9 &amp; Bearing Capacity'!I504</f>
        <v>10.029999999999999</v>
      </c>
      <c r="G504" s="29">
        <f>'CPT C9 &amp; Bearing Capacity'!H504</f>
        <v>1.9999999999999574E-2</v>
      </c>
      <c r="H504" s="29">
        <f t="shared" si="108"/>
        <v>9.5727999999999991</v>
      </c>
      <c r="I504" s="30">
        <f t="shared" si="109"/>
        <v>8.9733783277090353</v>
      </c>
      <c r="J504" s="31">
        <f t="shared" si="110"/>
        <v>0.98780762160480817</v>
      </c>
      <c r="K504" s="31">
        <f t="shared" si="111"/>
        <v>2.4533399696761004E-2</v>
      </c>
      <c r="L504" s="31">
        <f t="shared" si="112"/>
        <v>1.2267007501536491E-2</v>
      </c>
      <c r="M504" s="32">
        <f t="shared" si="113"/>
        <v>2.3237440833817395E-2</v>
      </c>
      <c r="N504" s="33">
        <f t="shared" si="114"/>
        <v>5.06508934250708</v>
      </c>
      <c r="O504" s="59">
        <f>+'CPT C9 &amp; Bearing Capacity'!N504</f>
        <v>1620</v>
      </c>
      <c r="P504" s="59">
        <f>+'CPT C9 &amp; Bearing Capacity'!O504</f>
        <v>1662.4</v>
      </c>
      <c r="Q504" s="35">
        <f>+'CPT C9 &amp; Bearing Capacity'!K504</f>
        <v>190.57</v>
      </c>
      <c r="R504" s="34">
        <f>+'CPT C9 &amp; Bearing Capacity'!L504</f>
        <v>53.542979999999993</v>
      </c>
      <c r="S504" s="35">
        <f>+'CPT C9 &amp; Bearing Capacity'!M504</f>
        <v>137.02701999999999</v>
      </c>
      <c r="T504" s="34">
        <f t="shared" si="115"/>
        <v>21.301296345102809</v>
      </c>
      <c r="U504" s="36">
        <f t="shared" si="116"/>
        <v>13796.066908563045</v>
      </c>
      <c r="V504" s="33">
        <f t="shared" si="107"/>
        <v>7359.1500000000005</v>
      </c>
      <c r="W504" s="37">
        <f t="shared" si="117"/>
        <v>7.3428019392441975E-3</v>
      </c>
      <c r="X504" s="37">
        <f t="shared" si="118"/>
        <v>1.3765419491400425E-2</v>
      </c>
    </row>
    <row r="505" spans="5:24" x14ac:dyDescent="0.2">
      <c r="E505" s="28"/>
      <c r="F505" s="28">
        <f>+'CPT C9 &amp; Bearing Capacity'!I505</f>
        <v>10.050000000000001</v>
      </c>
      <c r="G505" s="29">
        <f>'CPT C9 &amp; Bearing Capacity'!H505</f>
        <v>2.000000000000135E-2</v>
      </c>
      <c r="H505" s="29">
        <f t="shared" si="108"/>
        <v>9.5928000000000004</v>
      </c>
      <c r="I505" s="30">
        <f t="shared" si="109"/>
        <v>8.9921259842519685</v>
      </c>
      <c r="J505" s="31">
        <f t="shared" si="110"/>
        <v>0.98785748704775722</v>
      </c>
      <c r="K505" s="31">
        <f t="shared" si="111"/>
        <v>2.443245552313009E-2</v>
      </c>
      <c r="L505" s="31">
        <f t="shared" si="112"/>
        <v>1.2216531632582777E-2</v>
      </c>
      <c r="M505" s="32">
        <f t="shared" si="113"/>
        <v>2.3142602976569601E-2</v>
      </c>
      <c r="N505" s="33">
        <f t="shared" si="114"/>
        <v>5.0444174353273121</v>
      </c>
      <c r="O505" s="59">
        <f>+'CPT C9 &amp; Bearing Capacity'!N505</f>
        <v>1459</v>
      </c>
      <c r="P505" s="59">
        <f>+'CPT C9 &amp; Bearing Capacity'!O505</f>
        <v>1491.4</v>
      </c>
      <c r="Q505" s="35">
        <f>+'CPT C9 &amp; Bearing Capacity'!K505</f>
        <v>190.95000000000002</v>
      </c>
      <c r="R505" s="34">
        <f>+'CPT C9 &amp; Bearing Capacity'!L505</f>
        <v>53.739180000000012</v>
      </c>
      <c r="S505" s="35">
        <f>+'CPT C9 &amp; Bearing Capacity'!M505</f>
        <v>137.21082000000001</v>
      </c>
      <c r="T505" s="34">
        <f t="shared" si="115"/>
        <v>20.208339821628236</v>
      </c>
      <c r="U505" s="36">
        <f t="shared" si="116"/>
        <v>12661.72110449631</v>
      </c>
      <c r="V505" s="33">
        <f t="shared" si="107"/>
        <v>6502.25</v>
      </c>
      <c r="W505" s="37">
        <f t="shared" si="117"/>
        <v>7.967980646069241E-3</v>
      </c>
      <c r="X505" s="37">
        <f t="shared" si="118"/>
        <v>1.5515913523250114E-2</v>
      </c>
    </row>
    <row r="506" spans="5:24" x14ac:dyDescent="0.2">
      <c r="E506" s="28"/>
      <c r="F506" s="28">
        <f>+'CPT C9 &amp; Bearing Capacity'!I506</f>
        <v>10.07</v>
      </c>
      <c r="G506" s="29">
        <f>'CPT C9 &amp; Bearing Capacity'!H506</f>
        <v>1.9999999999999574E-2</v>
      </c>
      <c r="H506" s="29">
        <f t="shared" si="108"/>
        <v>9.6128</v>
      </c>
      <c r="I506" s="30">
        <f t="shared" si="109"/>
        <v>9.0108736407949017</v>
      </c>
      <c r="J506" s="31">
        <f t="shared" si="110"/>
        <v>0.98790704905260274</v>
      </c>
      <c r="K506" s="31">
        <f t="shared" si="111"/>
        <v>2.4332130534328835E-2</v>
      </c>
      <c r="L506" s="31">
        <f t="shared" si="112"/>
        <v>1.2166365410084694E-2</v>
      </c>
      <c r="M506" s="32">
        <f t="shared" si="113"/>
        <v>2.3048340555575742E-2</v>
      </c>
      <c r="N506" s="33">
        <f t="shared" si="114"/>
        <v>5.0238709565911481</v>
      </c>
      <c r="O506" s="59">
        <f>+'CPT C9 &amp; Bearing Capacity'!N506</f>
        <v>1459</v>
      </c>
      <c r="P506" s="59">
        <f>+'CPT C9 &amp; Bearing Capacity'!O506</f>
        <v>1494.6</v>
      </c>
      <c r="Q506" s="35">
        <f>+'CPT C9 &amp; Bearing Capacity'!K506</f>
        <v>191.33</v>
      </c>
      <c r="R506" s="34">
        <f>+'CPT C9 &amp; Bearing Capacity'!L506</f>
        <v>53.935380000000002</v>
      </c>
      <c r="S506" s="35">
        <f>+'CPT C9 &amp; Bearing Capacity'!M506</f>
        <v>137.39462</v>
      </c>
      <c r="T506" s="34">
        <f t="shared" si="115"/>
        <v>20.201577989148301</v>
      </c>
      <c r="U506" s="36">
        <f t="shared" si="116"/>
        <v>12663.199734313353</v>
      </c>
      <c r="V506" s="33">
        <f t="shared" si="107"/>
        <v>6516.35</v>
      </c>
      <c r="W506" s="37">
        <f t="shared" si="117"/>
        <v>7.9345995672450865E-3</v>
      </c>
      <c r="X506" s="37">
        <f t="shared" si="118"/>
        <v>1.5419279064479475E-2</v>
      </c>
    </row>
    <row r="507" spans="5:24" x14ac:dyDescent="0.2">
      <c r="E507" s="28"/>
      <c r="F507" s="28">
        <f>+'CPT C9 &amp; Bearing Capacity'!I507</f>
        <v>10.09</v>
      </c>
      <c r="G507" s="29">
        <f>'CPT C9 &amp; Bearing Capacity'!H507</f>
        <v>1.9999999999999574E-2</v>
      </c>
      <c r="H507" s="29">
        <f t="shared" si="108"/>
        <v>9.6327999999999996</v>
      </c>
      <c r="I507" s="30">
        <f t="shared" si="109"/>
        <v>9.0296212973378331</v>
      </c>
      <c r="J507" s="31">
        <f t="shared" si="110"/>
        <v>0.98795631006127127</v>
      </c>
      <c r="K507" s="31">
        <f t="shared" si="111"/>
        <v>2.4232419697518503E-2</v>
      </c>
      <c r="L507" s="31">
        <f t="shared" si="112"/>
        <v>1.2116506316743731E-2</v>
      </c>
      <c r="M507" s="32">
        <f t="shared" si="113"/>
        <v>2.2954648957279014E-2</v>
      </c>
      <c r="N507" s="33">
        <f t="shared" si="114"/>
        <v>5.0034489006767719</v>
      </c>
      <c r="O507" s="59">
        <f>+'CPT C9 &amp; Bearing Capacity'!N507</f>
        <v>1999</v>
      </c>
      <c r="P507" s="59">
        <f>+'CPT C9 &amp; Bearing Capacity'!O507</f>
        <v>2038.6</v>
      </c>
      <c r="Q507" s="35">
        <f>+'CPT C9 &amp; Bearing Capacity'!K507</f>
        <v>191.71</v>
      </c>
      <c r="R507" s="34">
        <f>+'CPT C9 &amp; Bearing Capacity'!L507</f>
        <v>54.13158</v>
      </c>
      <c r="S507" s="35">
        <f>+'CPT C9 &amp; Bearing Capacity'!M507</f>
        <v>137.57841999999999</v>
      </c>
      <c r="T507" s="34">
        <f t="shared" si="115"/>
        <v>23.638444667969853</v>
      </c>
      <c r="U507" s="36">
        <f t="shared" si="116"/>
        <v>16350.25231814339</v>
      </c>
      <c r="V507" s="33">
        <f t="shared" si="107"/>
        <v>9234.4499999999989</v>
      </c>
      <c r="W507" s="37">
        <f t="shared" si="117"/>
        <v>6.1203323389994258E-3</v>
      </c>
      <c r="X507" s="37">
        <f t="shared" si="118"/>
        <v>1.0836484903110994E-2</v>
      </c>
    </row>
    <row r="508" spans="5:24" x14ac:dyDescent="0.2">
      <c r="E508" s="28"/>
      <c r="F508" s="28">
        <f>+'CPT C9 &amp; Bearing Capacity'!I508</f>
        <v>10.11</v>
      </c>
      <c r="G508" s="29">
        <f>'CPT C9 &amp; Bearing Capacity'!H508</f>
        <v>1.9999999999999574E-2</v>
      </c>
      <c r="H508" s="29">
        <f t="shared" si="108"/>
        <v>9.6527999999999992</v>
      </c>
      <c r="I508" s="30">
        <f t="shared" si="109"/>
        <v>9.0483689538807646</v>
      </c>
      <c r="J508" s="31">
        <f t="shared" si="110"/>
        <v>0.98800527249132597</v>
      </c>
      <c r="K508" s="31">
        <f t="shared" si="111"/>
        <v>2.4133318030677694E-2</v>
      </c>
      <c r="L508" s="31">
        <f t="shared" si="112"/>
        <v>1.2066951860686058E-2</v>
      </c>
      <c r="M508" s="32">
        <f t="shared" si="113"/>
        <v>2.2861523613936095E-2</v>
      </c>
      <c r="N508" s="33">
        <f t="shared" si="114"/>
        <v>4.9831502719483849</v>
      </c>
      <c r="O508" s="59">
        <f>+'CPT C9 &amp; Bearing Capacity'!N508</f>
        <v>2974.5</v>
      </c>
      <c r="P508" s="59">
        <f>+'CPT C9 &amp; Bearing Capacity'!O508</f>
        <v>3012.1</v>
      </c>
      <c r="Q508" s="35">
        <f>+'CPT C9 &amp; Bearing Capacity'!K508</f>
        <v>192.08999999999997</v>
      </c>
      <c r="R508" s="34">
        <f>+'CPT C9 &amp; Bearing Capacity'!L508</f>
        <v>54.327779999999997</v>
      </c>
      <c r="S508" s="35">
        <f>+'CPT C9 &amp; Bearing Capacity'!M508</f>
        <v>137.76221999999999</v>
      </c>
      <c r="T508" s="34">
        <f t="shared" si="115"/>
        <v>28.825346318981627</v>
      </c>
      <c r="U508" s="36">
        <f t="shared" si="116"/>
        <v>22244.5628731998</v>
      </c>
      <c r="V508" s="33">
        <f t="shared" si="107"/>
        <v>14100.05</v>
      </c>
      <c r="W508" s="37">
        <f t="shared" si="117"/>
        <v>4.4803310367154637E-3</v>
      </c>
      <c r="X508" s="37">
        <f t="shared" si="118"/>
        <v>7.0682731932841074E-3</v>
      </c>
    </row>
    <row r="509" spans="5:24" x14ac:dyDescent="0.2">
      <c r="E509" s="28"/>
      <c r="F509" s="28">
        <f>+'CPT C9 &amp; Bearing Capacity'!I509</f>
        <v>10.129999999999999</v>
      </c>
      <c r="G509" s="29">
        <f>'CPT C9 &amp; Bearing Capacity'!H509</f>
        <v>2.000000000000135E-2</v>
      </c>
      <c r="H509" s="29">
        <f t="shared" si="108"/>
        <v>9.6727999999999987</v>
      </c>
      <c r="I509" s="30">
        <f t="shared" si="109"/>
        <v>9.067116610423696</v>
      </c>
      <c r="J509" s="31">
        <f t="shared" si="110"/>
        <v>0.98805393873625713</v>
      </c>
      <c r="K509" s="31">
        <f t="shared" si="111"/>
        <v>2.4034820601990491E-2</v>
      </c>
      <c r="L509" s="31">
        <f t="shared" si="112"/>
        <v>1.2017699575156299E-2</v>
      </c>
      <c r="M509" s="32">
        <f t="shared" si="113"/>
        <v>2.2768960003076408E-2</v>
      </c>
      <c r="N509" s="33">
        <f t="shared" si="114"/>
        <v>4.9629740846383319</v>
      </c>
      <c r="O509" s="59">
        <f>+'CPT C9 &amp; Bearing Capacity'!N509</f>
        <v>3751.0000000000005</v>
      </c>
      <c r="P509" s="59">
        <f>+'CPT C9 &amp; Bearing Capacity'!O509</f>
        <v>3784</v>
      </c>
      <c r="Q509" s="35">
        <f>+'CPT C9 &amp; Bearing Capacity'!K509</f>
        <v>192.46999999999997</v>
      </c>
      <c r="R509" s="34">
        <f>+'CPT C9 &amp; Bearing Capacity'!L509</f>
        <v>54.523979999999995</v>
      </c>
      <c r="S509" s="35">
        <f>+'CPT C9 &amp; Bearing Capacity'!M509</f>
        <v>137.94601999999998</v>
      </c>
      <c r="T509" s="34">
        <f t="shared" si="115"/>
        <v>32.359091400084026</v>
      </c>
      <c r="U509" s="36">
        <f t="shared" si="116"/>
        <v>26390.880407333254</v>
      </c>
      <c r="V509" s="33">
        <f t="shared" si="107"/>
        <v>17957.650000000001</v>
      </c>
      <c r="W509" s="37">
        <f t="shared" si="117"/>
        <v>3.761128092763136E-3</v>
      </c>
      <c r="X509" s="37">
        <f t="shared" si="118"/>
        <v>5.5274204415819072E-3</v>
      </c>
    </row>
    <row r="510" spans="5:24" x14ac:dyDescent="0.2">
      <c r="E510" s="28"/>
      <c r="F510" s="28">
        <f>+'CPT C9 &amp; Bearing Capacity'!I510</f>
        <v>10.15</v>
      </c>
      <c r="G510" s="29">
        <f>'CPT C9 &amp; Bearing Capacity'!H510</f>
        <v>1.9999999999999574E-2</v>
      </c>
      <c r="H510" s="29">
        <f t="shared" si="108"/>
        <v>9.6928000000000001</v>
      </c>
      <c r="I510" s="30">
        <f t="shared" si="109"/>
        <v>9.0858642669666292</v>
      </c>
      <c r="J510" s="31">
        <f t="shared" si="110"/>
        <v>0.98810231116576663</v>
      </c>
      <c r="K510" s="31">
        <f t="shared" si="111"/>
        <v>2.3936922529243107E-2</v>
      </c>
      <c r="L510" s="31">
        <f t="shared" si="112"/>
        <v>1.196874701821554E-2</v>
      </c>
      <c r="M510" s="32">
        <f t="shared" si="113"/>
        <v>2.2676953646968697E-2</v>
      </c>
      <c r="N510" s="33">
        <f t="shared" si="114"/>
        <v>4.9429193627308372</v>
      </c>
      <c r="O510" s="59">
        <f>+'CPT C9 &amp; Bearing Capacity'!N510</f>
        <v>3997</v>
      </c>
      <c r="P510" s="59">
        <f>+'CPT C9 &amp; Bearing Capacity'!O510</f>
        <v>4028.2000000000003</v>
      </c>
      <c r="Q510" s="35">
        <f>+'CPT C9 &amp; Bearing Capacity'!K510</f>
        <v>192.85</v>
      </c>
      <c r="R510" s="34">
        <f>+'CPT C9 &amp; Bearing Capacity'!L510</f>
        <v>54.720180000000006</v>
      </c>
      <c r="S510" s="35">
        <f>+'CPT C9 &amp; Bearing Capacity'!M510</f>
        <v>138.12982</v>
      </c>
      <c r="T510" s="34">
        <f t="shared" si="115"/>
        <v>33.392219997588484</v>
      </c>
      <c r="U510" s="36">
        <f t="shared" si="116"/>
        <v>27624.377376578082</v>
      </c>
      <c r="V510" s="33">
        <f t="shared" si="107"/>
        <v>19176.75</v>
      </c>
      <c r="W510" s="37">
        <f t="shared" si="117"/>
        <v>3.5786648114079786E-3</v>
      </c>
      <c r="X510" s="37">
        <f t="shared" si="118"/>
        <v>5.1551168605011083E-3</v>
      </c>
    </row>
    <row r="511" spans="5:24" x14ac:dyDescent="0.2">
      <c r="E511" s="28"/>
      <c r="F511" s="28">
        <f>+'CPT C9 &amp; Bearing Capacity'!I511</f>
        <v>10.17</v>
      </c>
      <c r="G511" s="29">
        <f>'CPT C9 &amp; Bearing Capacity'!H511</f>
        <v>1.9999999999999574E-2</v>
      </c>
      <c r="H511" s="29">
        <f t="shared" si="108"/>
        <v>9.7127999999999997</v>
      </c>
      <c r="I511" s="30">
        <f t="shared" si="109"/>
        <v>9.1046119235095606</v>
      </c>
      <c r="J511" s="31">
        <f t="shared" si="110"/>
        <v>0.98815039212604916</v>
      </c>
      <c r="K511" s="31">
        <f t="shared" si="111"/>
        <v>2.3839618979229003E-2</v>
      </c>
      <c r="L511" s="31">
        <f t="shared" si="112"/>
        <v>1.1920091772443559E-2</v>
      </c>
      <c r="M511" s="32">
        <f t="shared" si="113"/>
        <v>2.2585500112094845E-2</v>
      </c>
      <c r="N511" s="33">
        <f t="shared" si="114"/>
        <v>4.9229851398473077</v>
      </c>
      <c r="O511" s="59">
        <f>+'CPT C9 &amp; Bearing Capacity'!N511</f>
        <v>3873.9999999999995</v>
      </c>
      <c r="P511" s="59">
        <f>+'CPT C9 &amp; Bearing Capacity'!O511</f>
        <v>3904.6000000000004</v>
      </c>
      <c r="Q511" s="35">
        <f>+'CPT C9 &amp; Bearing Capacity'!K511</f>
        <v>193.23</v>
      </c>
      <c r="R511" s="34">
        <f>+'CPT C9 &amp; Bearing Capacity'!L511</f>
        <v>54.916380000000004</v>
      </c>
      <c r="S511" s="35">
        <f>+'CPT C9 &amp; Bearing Capacity'!M511</f>
        <v>138.31361999999999</v>
      </c>
      <c r="T511" s="34">
        <f t="shared" si="115"/>
        <v>32.863487673255115</v>
      </c>
      <c r="U511" s="36">
        <f t="shared" si="116"/>
        <v>27019.882670350355</v>
      </c>
      <c r="V511" s="33">
        <f t="shared" si="107"/>
        <v>18556.850000000002</v>
      </c>
      <c r="W511" s="37">
        <f t="shared" si="117"/>
        <v>3.6439722554749109E-3</v>
      </c>
      <c r="X511" s="37">
        <f t="shared" si="118"/>
        <v>5.3058413899419385E-3</v>
      </c>
    </row>
    <row r="512" spans="5:24" x14ac:dyDescent="0.2">
      <c r="E512" s="28"/>
      <c r="F512" s="28">
        <f>+'CPT C9 &amp; Bearing Capacity'!I512</f>
        <v>10.19</v>
      </c>
      <c r="G512" s="29">
        <f>'CPT C9 &amp; Bearing Capacity'!H512</f>
        <v>1.9999999999999574E-2</v>
      </c>
      <c r="H512" s="29">
        <f t="shared" si="108"/>
        <v>9.7327999999999992</v>
      </c>
      <c r="I512" s="30">
        <f t="shared" si="109"/>
        <v>9.1233595800524938</v>
      </c>
      <c r="J512" s="31">
        <f t="shared" si="110"/>
        <v>0.98819818394007053</v>
      </c>
      <c r="K512" s="31">
        <f t="shared" si="111"/>
        <v>2.3742905167162164E-2</v>
      </c>
      <c r="L512" s="31">
        <f t="shared" si="112"/>
        <v>1.1871731444645189E-2</v>
      </c>
      <c r="M512" s="32">
        <f t="shared" si="113"/>
        <v>2.2494595008630852E-2</v>
      </c>
      <c r="N512" s="33">
        <f t="shared" si="114"/>
        <v>4.9031704591332028</v>
      </c>
      <c r="O512" s="59">
        <f>+'CPT C9 &amp; Bearing Capacity'!N512</f>
        <v>3912</v>
      </c>
      <c r="P512" s="59">
        <f>+'CPT C9 &amp; Bearing Capacity'!O512</f>
        <v>3943.2</v>
      </c>
      <c r="Q512" s="35">
        <f>+'CPT C9 &amp; Bearing Capacity'!K512</f>
        <v>193.60999999999999</v>
      </c>
      <c r="R512" s="34">
        <f>+'CPT C9 &amp; Bearing Capacity'!L512</f>
        <v>55.112579999999994</v>
      </c>
      <c r="S512" s="35">
        <f>+'CPT C9 &amp; Bearing Capacity'!M512</f>
        <v>138.49741999999998</v>
      </c>
      <c r="T512" s="34">
        <f t="shared" si="115"/>
        <v>33.013310956004958</v>
      </c>
      <c r="U512" s="36">
        <f t="shared" si="116"/>
        <v>27214.415674841293</v>
      </c>
      <c r="V512" s="33">
        <f t="shared" si="107"/>
        <v>18747.949999999997</v>
      </c>
      <c r="W512" s="37">
        <f t="shared" si="117"/>
        <v>3.6033626572889422E-3</v>
      </c>
      <c r="X512" s="37">
        <f t="shared" si="118"/>
        <v>5.2306203709025249E-3</v>
      </c>
    </row>
    <row r="513" spans="5:24" x14ac:dyDescent="0.2">
      <c r="E513" s="28"/>
      <c r="F513" s="28">
        <f>+'CPT C9 &amp; Bearing Capacity'!I513</f>
        <v>10.210000000000001</v>
      </c>
      <c r="G513" s="29">
        <f>'CPT C9 &amp; Bearing Capacity'!H513</f>
        <v>2.000000000000135E-2</v>
      </c>
      <c r="H513" s="29">
        <f t="shared" si="108"/>
        <v>9.7528000000000006</v>
      </c>
      <c r="I513" s="30">
        <f t="shared" si="109"/>
        <v>9.142107236595427</v>
      </c>
      <c r="J513" s="31">
        <f t="shared" si="110"/>
        <v>0.98824568890784037</v>
      </c>
      <c r="K513" s="31">
        <f t="shared" si="111"/>
        <v>2.3646776356098662E-2</v>
      </c>
      <c r="L513" s="31">
        <f t="shared" si="112"/>
        <v>1.1823663665560768E-2</v>
      </c>
      <c r="M513" s="32">
        <f t="shared" si="113"/>
        <v>2.2404233989934907E-2</v>
      </c>
      <c r="N513" s="33">
        <f t="shared" si="114"/>
        <v>4.8834743731464521</v>
      </c>
      <c r="O513" s="59">
        <f>+'CPT C9 &amp; Bearing Capacity'!N513</f>
        <v>5067.5</v>
      </c>
      <c r="P513" s="59">
        <f>+'CPT C9 &amp; Bearing Capacity'!O513</f>
        <v>5099.5</v>
      </c>
      <c r="Q513" s="35">
        <f>+'CPT C9 &amp; Bearing Capacity'!K513</f>
        <v>193.99</v>
      </c>
      <c r="R513" s="34">
        <f>+'CPT C9 &amp; Bearing Capacity'!L513</f>
        <v>55.308780000000013</v>
      </c>
      <c r="S513" s="35">
        <f>+'CPT C9 &amp; Bearing Capacity'!M513</f>
        <v>138.68122</v>
      </c>
      <c r="T513" s="34">
        <f t="shared" si="115"/>
        <v>37.561466991091351</v>
      </c>
      <c r="U513" s="36">
        <f t="shared" si="116"/>
        <v>32589.879519001155</v>
      </c>
      <c r="V513" s="33">
        <f t="shared" si="107"/>
        <v>24527.550000000003</v>
      </c>
      <c r="W513" s="37">
        <f t="shared" si="117"/>
        <v>2.9969269265322247E-3</v>
      </c>
      <c r="X513" s="37">
        <f t="shared" si="118"/>
        <v>3.9820319380833233E-3</v>
      </c>
    </row>
    <row r="514" spans="5:24" x14ac:dyDescent="0.2">
      <c r="E514" s="28"/>
      <c r="F514" s="28">
        <f>+'CPT C9 &amp; Bearing Capacity'!I514</f>
        <v>10.23</v>
      </c>
      <c r="G514" s="29">
        <f>'CPT C9 &amp; Bearing Capacity'!H514</f>
        <v>1.9999999999999574E-2</v>
      </c>
      <c r="H514" s="29">
        <f t="shared" si="108"/>
        <v>9.7728000000000002</v>
      </c>
      <c r="I514" s="30">
        <f t="shared" si="109"/>
        <v>9.1608548931383584</v>
      </c>
      <c r="J514" s="31">
        <f t="shared" si="110"/>
        <v>0.98829290930668345</v>
      </c>
      <c r="K514" s="31">
        <f t="shared" si="111"/>
        <v>2.3551227856366114E-2</v>
      </c>
      <c r="L514" s="31">
        <f t="shared" si="112"/>
        <v>1.1775886089580625E-2</v>
      </c>
      <c r="M514" s="32">
        <f t="shared" si="113"/>
        <v>2.2314412752042333E-2</v>
      </c>
      <c r="N514" s="33">
        <f t="shared" si="114"/>
        <v>4.8638959437473597</v>
      </c>
      <c r="O514" s="59">
        <f>+'CPT C9 &amp; Bearing Capacity'!N514</f>
        <v>6583</v>
      </c>
      <c r="P514" s="59">
        <f>+'CPT C9 &amp; Bearing Capacity'!O514</f>
        <v>6612.6</v>
      </c>
      <c r="Q514" s="35">
        <f>+'CPT C9 &amp; Bearing Capacity'!K514</f>
        <v>194.37</v>
      </c>
      <c r="R514" s="34">
        <f>+'CPT C9 &amp; Bearing Capacity'!L514</f>
        <v>55.504980000000003</v>
      </c>
      <c r="S514" s="35">
        <f>+'CPT C9 &amp; Bearing Capacity'!M514</f>
        <v>138.86502000000002</v>
      </c>
      <c r="T514" s="34">
        <f t="shared" si="115"/>
        <v>42.797045908381797</v>
      </c>
      <c r="U514" s="36">
        <f t="shared" si="116"/>
        <v>38676.397116833286</v>
      </c>
      <c r="V514" s="33">
        <f t="shared" si="107"/>
        <v>32091.15</v>
      </c>
      <c r="W514" s="37">
        <f t="shared" si="117"/>
        <v>2.5151753039738657E-3</v>
      </c>
      <c r="X514" s="37">
        <f t="shared" si="118"/>
        <v>3.0313004948387674E-3</v>
      </c>
    </row>
    <row r="515" spans="5:24" x14ac:dyDescent="0.2">
      <c r="E515" s="28"/>
      <c r="F515" s="28">
        <f>+'CPT C9 &amp; Bearing Capacity'!I515</f>
        <v>10.25</v>
      </c>
      <c r="G515" s="29">
        <f>'CPT C9 &amp; Bearing Capacity'!H515</f>
        <v>1.9999999999999574E-2</v>
      </c>
      <c r="H515" s="29">
        <f t="shared" si="108"/>
        <v>9.7927999999999997</v>
      </c>
      <c r="I515" s="30">
        <f t="shared" si="109"/>
        <v>9.1796025496812899</v>
      </c>
      <c r="J515" s="31">
        <f t="shared" si="110"/>
        <v>0.9883398473915046</v>
      </c>
      <c r="K515" s="31">
        <f t="shared" si="111"/>
        <v>2.345625502500108E-2</v>
      </c>
      <c r="L515" s="31">
        <f t="shared" si="112"/>
        <v>1.1728396394463441E-2</v>
      </c>
      <c r="M515" s="32">
        <f t="shared" si="113"/>
        <v>2.2225127033167348E-2</v>
      </c>
      <c r="N515" s="33">
        <f t="shared" si="114"/>
        <v>4.8444342419900117</v>
      </c>
      <c r="O515" s="59">
        <f>+'CPT C9 &amp; Bearing Capacity'!N515</f>
        <v>7558.5</v>
      </c>
      <c r="P515" s="59">
        <f>+'CPT C9 &amp; Bearing Capacity'!O515</f>
        <v>7581.7000000000007</v>
      </c>
      <c r="Q515" s="35">
        <f>+'CPT C9 &amp; Bearing Capacity'!K515</f>
        <v>194.75</v>
      </c>
      <c r="R515" s="34">
        <f>+'CPT C9 &amp; Bearing Capacity'!L515</f>
        <v>55.701180000000001</v>
      </c>
      <c r="S515" s="35">
        <f>+'CPT C9 &amp; Bearing Capacity'!M515</f>
        <v>139.04882000000001</v>
      </c>
      <c r="T515" s="34">
        <f t="shared" si="115"/>
        <v>45.843320015904716</v>
      </c>
      <c r="U515" s="36">
        <f t="shared" si="116"/>
        <v>42131.868235789028</v>
      </c>
      <c r="V515" s="33">
        <f t="shared" si="107"/>
        <v>36934.75</v>
      </c>
      <c r="W515" s="37">
        <f t="shared" si="117"/>
        <v>2.299653181709512E-3</v>
      </c>
      <c r="X515" s="37">
        <f t="shared" si="118"/>
        <v>2.6232392215947901E-3</v>
      </c>
    </row>
    <row r="516" spans="5:24" x14ac:dyDescent="0.2">
      <c r="E516" s="28"/>
      <c r="F516" s="28">
        <f>+'CPT C9 &amp; Bearing Capacity'!I516</f>
        <v>10.27</v>
      </c>
      <c r="G516" s="29">
        <f>'CPT C9 &amp; Bearing Capacity'!H516</f>
        <v>1.9999999999999574E-2</v>
      </c>
      <c r="H516" s="29">
        <f t="shared" si="108"/>
        <v>9.8127999999999993</v>
      </c>
      <c r="I516" s="30">
        <f t="shared" si="109"/>
        <v>9.1983502062242213</v>
      </c>
      <c r="J516" s="31">
        <f t="shared" si="110"/>
        <v>0.98838650539505224</v>
      </c>
      <c r="K516" s="31">
        <f t="shared" si="111"/>
        <v>2.3361853265194202E-2</v>
      </c>
      <c r="L516" s="31">
        <f t="shared" si="112"/>
        <v>1.1681192281058595E-2</v>
      </c>
      <c r="M516" s="32">
        <f t="shared" si="113"/>
        <v>2.2136372613211573E-2</v>
      </c>
      <c r="N516" s="33">
        <f t="shared" si="114"/>
        <v>4.8250883480151403</v>
      </c>
      <c r="O516" s="59">
        <f>+'CPT C9 &amp; Bearing Capacity'!N516</f>
        <v>8458.5</v>
      </c>
      <c r="P516" s="59">
        <f>+'CPT C9 &amp; Bearing Capacity'!O516</f>
        <v>8478.5</v>
      </c>
      <c r="Q516" s="35">
        <f>+'CPT C9 &amp; Bearing Capacity'!K516</f>
        <v>195.13</v>
      </c>
      <c r="R516" s="34">
        <f>+'CPT C9 &amp; Bearing Capacity'!L516</f>
        <v>55.897379999999998</v>
      </c>
      <c r="S516" s="35">
        <f>+'CPT C9 &amp; Bearing Capacity'!M516</f>
        <v>139.23262</v>
      </c>
      <c r="T516" s="34">
        <f t="shared" si="115"/>
        <v>48.479876885296221</v>
      </c>
      <c r="U516" s="36">
        <f t="shared" si="116"/>
        <v>45049.946234900104</v>
      </c>
      <c r="V516" s="33">
        <f t="shared" ref="V516:V539" si="119">5*(P516-Q516)</f>
        <v>41416.850000000006</v>
      </c>
      <c r="W516" s="37">
        <f t="shared" si="117"/>
        <v>2.1421061516282347E-3</v>
      </c>
      <c r="X516" s="37">
        <f t="shared" si="118"/>
        <v>2.3300122283635943E-3</v>
      </c>
    </row>
    <row r="517" spans="5:24" x14ac:dyDescent="0.2">
      <c r="E517" s="28"/>
      <c r="F517" s="28">
        <f>+'CPT C9 &amp; Bearing Capacity'!I517</f>
        <v>10.29</v>
      </c>
      <c r="G517" s="29">
        <f>'CPT C9 &amp; Bearing Capacity'!H517</f>
        <v>2.000000000000135E-2</v>
      </c>
      <c r="H517" s="29">
        <f t="shared" si="108"/>
        <v>9.8327999999999989</v>
      </c>
      <c r="I517" s="30">
        <f t="shared" si="109"/>
        <v>9.2170978627671527</v>
      </c>
      <c r="J517" s="31">
        <f t="shared" si="110"/>
        <v>0.98843288552817743</v>
      </c>
      <c r="K517" s="31">
        <f t="shared" si="111"/>
        <v>2.3268018025743031E-2</v>
      </c>
      <c r="L517" s="31">
        <f t="shared" si="112"/>
        <v>1.1634271473032271E-2</v>
      </c>
      <c r="M517" s="32">
        <f t="shared" si="113"/>
        <v>2.2048145313279213E-2</v>
      </c>
      <c r="N517" s="33">
        <f t="shared" si="114"/>
        <v>4.8058573509444455</v>
      </c>
      <c r="O517" s="59">
        <f>+'CPT C9 &amp; Bearing Capacity'!N517</f>
        <v>8733.5</v>
      </c>
      <c r="P517" s="59">
        <f>+'CPT C9 &amp; Bearing Capacity'!O517</f>
        <v>8754.5</v>
      </c>
      <c r="Q517" s="35">
        <f>+'CPT C9 &amp; Bearing Capacity'!K517</f>
        <v>195.51</v>
      </c>
      <c r="R517" s="34">
        <f>+'CPT C9 &amp; Bearing Capacity'!L517</f>
        <v>56.093579999999996</v>
      </c>
      <c r="S517" s="35">
        <f>+'CPT C9 &amp; Bearing Capacity'!M517</f>
        <v>139.41641999999999</v>
      </c>
      <c r="T517" s="34">
        <f t="shared" si="115"/>
        <v>49.2454103858922</v>
      </c>
      <c r="U517" s="36">
        <f t="shared" si="116"/>
        <v>45903.70571562503</v>
      </c>
      <c r="V517" s="33">
        <f t="shared" si="119"/>
        <v>42794.95</v>
      </c>
      <c r="W517" s="37">
        <f t="shared" si="117"/>
        <v>2.0938864416381606E-3</v>
      </c>
      <c r="X517" s="37">
        <f t="shared" si="118"/>
        <v>2.2459927402391031E-3</v>
      </c>
    </row>
    <row r="518" spans="5:24" x14ac:dyDescent="0.2">
      <c r="E518" s="28"/>
      <c r="F518" s="28">
        <f>+'CPT C9 &amp; Bearing Capacity'!I518</f>
        <v>10.31</v>
      </c>
      <c r="G518" s="29">
        <f>'CPT C9 &amp; Bearing Capacity'!H518</f>
        <v>1.9999999999999574E-2</v>
      </c>
      <c r="H518" s="29">
        <f t="shared" si="108"/>
        <v>9.8528000000000002</v>
      </c>
      <c r="I518" s="30">
        <f t="shared" si="109"/>
        <v>9.2358455193100859</v>
      </c>
      <c r="J518" s="31">
        <f t="shared" si="110"/>
        <v>0.98847898998008921</v>
      </c>
      <c r="K518" s="31">
        <f t="shared" si="111"/>
        <v>2.3174744800512306E-2</v>
      </c>
      <c r="L518" s="31">
        <f t="shared" si="112"/>
        <v>1.158763171659735E-2</v>
      </c>
      <c r="M518" s="32">
        <f t="shared" si="113"/>
        <v>2.1960440995198637E-2</v>
      </c>
      <c r="N518" s="33">
        <f t="shared" si="114"/>
        <v>4.7867403487763198</v>
      </c>
      <c r="O518" s="59">
        <f>+'CPT C9 &amp; Bearing Capacity'!N518</f>
        <v>8306.9999999999982</v>
      </c>
      <c r="P518" s="59">
        <f>+'CPT C9 &amp; Bearing Capacity'!O518</f>
        <v>8328.2000000000007</v>
      </c>
      <c r="Q518" s="35">
        <f>+'CPT C9 &amp; Bearing Capacity'!K518</f>
        <v>195.89000000000001</v>
      </c>
      <c r="R518" s="34">
        <f>+'CPT C9 &amp; Bearing Capacity'!L518</f>
        <v>56.289780000000007</v>
      </c>
      <c r="S518" s="35">
        <f>+'CPT C9 &amp; Bearing Capacity'!M518</f>
        <v>139.60022000000001</v>
      </c>
      <c r="T518" s="34">
        <f t="shared" si="115"/>
        <v>48.012095346128483</v>
      </c>
      <c r="U518" s="36">
        <f t="shared" si="116"/>
        <v>44601.913938070313</v>
      </c>
      <c r="V518" s="33">
        <f t="shared" si="119"/>
        <v>40661.550000000003</v>
      </c>
      <c r="W518" s="37">
        <f t="shared" si="117"/>
        <v>2.1464282252203789E-3</v>
      </c>
      <c r="X518" s="37">
        <f t="shared" si="118"/>
        <v>2.3544308314740669E-3</v>
      </c>
    </row>
    <row r="519" spans="5:24" x14ac:dyDescent="0.2">
      <c r="E519" s="28"/>
      <c r="F519" s="28">
        <f>+'CPT C9 &amp; Bearing Capacity'!I519</f>
        <v>10.33</v>
      </c>
      <c r="G519" s="29">
        <f>'CPT C9 &amp; Bearing Capacity'!H519</f>
        <v>1.9999999999999574E-2</v>
      </c>
      <c r="H519" s="29">
        <f t="shared" si="108"/>
        <v>9.8727999999999998</v>
      </c>
      <c r="I519" s="30">
        <f t="shared" si="109"/>
        <v>9.2545931758530191</v>
      </c>
      <c r="J519" s="31">
        <f t="shared" si="110"/>
        <v>0.98852482091860705</v>
      </c>
      <c r="K519" s="31">
        <f t="shared" si="111"/>
        <v>2.3082029127901717E-2</v>
      </c>
      <c r="L519" s="31">
        <f t="shared" si="112"/>
        <v>1.1541270780247012E-2</v>
      </c>
      <c r="M519" s="32">
        <f t="shared" si="113"/>
        <v>2.1873255561050475E-2</v>
      </c>
      <c r="N519" s="33">
        <f t="shared" si="114"/>
        <v>4.7677364482829816</v>
      </c>
      <c r="O519" s="59">
        <f>+'CPT C9 &amp; Bearing Capacity'!N519</f>
        <v>6848</v>
      </c>
      <c r="P519" s="59">
        <f>+'CPT C9 &amp; Bearing Capacity'!O519</f>
        <v>6868</v>
      </c>
      <c r="Q519" s="35">
        <f>+'CPT C9 &amp; Bearing Capacity'!K519</f>
        <v>196.27</v>
      </c>
      <c r="R519" s="34">
        <f>+'CPT C9 &amp; Bearing Capacity'!L519</f>
        <v>56.485980000000005</v>
      </c>
      <c r="S519" s="35">
        <f>+'CPT C9 &amp; Bearing Capacity'!M519</f>
        <v>139.78402</v>
      </c>
      <c r="T519" s="34">
        <f t="shared" si="115"/>
        <v>43.578028106398897</v>
      </c>
      <c r="U519" s="36">
        <f t="shared" si="116"/>
        <v>39694.335939041775</v>
      </c>
      <c r="V519" s="33">
        <f t="shared" si="119"/>
        <v>33358.649999999994</v>
      </c>
      <c r="W519" s="37">
        <f t="shared" si="117"/>
        <v>2.4022250709041454E-3</v>
      </c>
      <c r="X519" s="37">
        <f t="shared" si="118"/>
        <v>2.8584708603512916E-3</v>
      </c>
    </row>
    <row r="520" spans="5:24" x14ac:dyDescent="0.2">
      <c r="E520" s="28"/>
      <c r="F520" s="28">
        <f>+'CPT C9 &amp; Bearing Capacity'!I520</f>
        <v>10.35</v>
      </c>
      <c r="G520" s="29">
        <f>'CPT C9 &amp; Bearing Capacity'!H520</f>
        <v>1.9999999999999574E-2</v>
      </c>
      <c r="H520" s="29">
        <f t="shared" si="108"/>
        <v>9.8927999999999994</v>
      </c>
      <c r="I520" s="30">
        <f t="shared" si="109"/>
        <v>9.2733408323959505</v>
      </c>
      <c r="J520" s="31">
        <f t="shared" si="110"/>
        <v>0.98857038049040968</v>
      </c>
      <c r="K520" s="31">
        <f t="shared" si="111"/>
        <v>2.2989866590320891E-2</v>
      </c>
      <c r="L520" s="31">
        <f t="shared" si="112"/>
        <v>1.1495186454492004E-2</v>
      </c>
      <c r="M520" s="32">
        <f t="shared" si="113"/>
        <v>2.1786584952702012E-2</v>
      </c>
      <c r="N520" s="33">
        <f t="shared" si="114"/>
        <v>4.7488447649089878</v>
      </c>
      <c r="O520" s="59">
        <f>+'CPT C9 &amp; Bearing Capacity'!N520</f>
        <v>5209.5</v>
      </c>
      <c r="P520" s="59">
        <f>+'CPT C9 &amp; Bearing Capacity'!O520</f>
        <v>5228.1000000000004</v>
      </c>
      <c r="Q520" s="35">
        <f>+'CPT C9 &amp; Bearing Capacity'!K520</f>
        <v>196.65</v>
      </c>
      <c r="R520" s="34">
        <f>+'CPT C9 &amp; Bearing Capacity'!L520</f>
        <v>56.682179999999995</v>
      </c>
      <c r="S520" s="35">
        <f>+'CPT C9 &amp; Bearing Capacity'!M520</f>
        <v>139.96782000000002</v>
      </c>
      <c r="T520" s="34">
        <f t="shared" si="115"/>
        <v>37.996277593111635</v>
      </c>
      <c r="U520" s="36">
        <f t="shared" si="116"/>
        <v>33252.473836097961</v>
      </c>
      <c r="V520" s="33">
        <f t="shared" si="119"/>
        <v>25157.250000000004</v>
      </c>
      <c r="W520" s="37">
        <f t="shared" si="117"/>
        <v>2.8562354718725757E-3</v>
      </c>
      <c r="X520" s="37">
        <f t="shared" si="118"/>
        <v>3.7753289925638815E-3</v>
      </c>
    </row>
    <row r="521" spans="5:24" x14ac:dyDescent="0.2">
      <c r="E521" s="28"/>
      <c r="F521" s="28">
        <f>+'CPT C9 &amp; Bearing Capacity'!I521</f>
        <v>10.370000000000001</v>
      </c>
      <c r="G521" s="29">
        <f>'CPT C9 &amp; Bearing Capacity'!H521</f>
        <v>2.000000000000135E-2</v>
      </c>
      <c r="H521" s="29">
        <f t="shared" si="108"/>
        <v>9.9128000000000007</v>
      </c>
      <c r="I521" s="30">
        <f t="shared" si="109"/>
        <v>9.2920884889388837</v>
      </c>
      <c r="J521" s="31">
        <f t="shared" si="110"/>
        <v>0.98861567082128032</v>
      </c>
      <c r="K521" s="31">
        <f t="shared" si="111"/>
        <v>2.2898252813671548E-2</v>
      </c>
      <c r="L521" s="31">
        <f t="shared" si="112"/>
        <v>1.1449376551601453E-2</v>
      </c>
      <c r="M521" s="32">
        <f t="shared" si="113"/>
        <v>2.1700425151347746E-2</v>
      </c>
      <c r="N521" s="33">
        <f t="shared" si="114"/>
        <v>4.730064422671088</v>
      </c>
      <c r="O521" s="59">
        <f>+'CPT C9 &amp; Bearing Capacity'!N521</f>
        <v>4281.4999999999991</v>
      </c>
      <c r="P521" s="59">
        <f>+'CPT C9 &amp; Bearing Capacity'!O521</f>
        <v>4298.7</v>
      </c>
      <c r="Q521" s="35">
        <f>+'CPT C9 &amp; Bearing Capacity'!K521</f>
        <v>197.03000000000003</v>
      </c>
      <c r="R521" s="34">
        <f>+'CPT C9 &amp; Bearing Capacity'!L521</f>
        <v>56.878380000000014</v>
      </c>
      <c r="S521" s="35">
        <f>+'CPT C9 &amp; Bearing Capacity'!M521</f>
        <v>140.15162000000001</v>
      </c>
      <c r="T521" s="34">
        <f t="shared" si="115"/>
        <v>34.434876043756638</v>
      </c>
      <c r="U521" s="36">
        <f t="shared" si="116"/>
        <v>29062.594208256291</v>
      </c>
      <c r="V521" s="33">
        <f t="shared" si="119"/>
        <v>20508.349999999999</v>
      </c>
      <c r="W521" s="37">
        <f t="shared" si="117"/>
        <v>3.2550875457137683E-3</v>
      </c>
      <c r="X521" s="37">
        <f t="shared" si="118"/>
        <v>4.6128181181532479E-3</v>
      </c>
    </row>
    <row r="522" spans="5:24" x14ac:dyDescent="0.2">
      <c r="E522" s="28"/>
      <c r="F522" s="28">
        <f>+'CPT C9 &amp; Bearing Capacity'!I522</f>
        <v>10.39</v>
      </c>
      <c r="G522" s="29">
        <f>'CPT C9 &amp; Bearing Capacity'!H522</f>
        <v>1.9999999999999574E-2</v>
      </c>
      <c r="H522" s="29">
        <f t="shared" si="108"/>
        <v>9.9328000000000003</v>
      </c>
      <c r="I522" s="30">
        <f t="shared" si="109"/>
        <v>9.3108361454818152</v>
      </c>
      <c r="J522" s="31">
        <f t="shared" si="110"/>
        <v>0.9886606940163486</v>
      </c>
      <c r="K522" s="31">
        <f t="shared" si="111"/>
        <v>2.2807183466836824E-2</v>
      </c>
      <c r="L522" s="31">
        <f t="shared" si="112"/>
        <v>1.1403838905347279E-2</v>
      </c>
      <c r="M522" s="32">
        <f t="shared" si="113"/>
        <v>2.1614772177056176E-2</v>
      </c>
      <c r="N522" s="33">
        <f t="shared" si="114"/>
        <v>4.7113945540594431</v>
      </c>
      <c r="O522" s="59">
        <f>+'CPT C9 &amp; Bearing Capacity'!N522</f>
        <v>3116.5000000000005</v>
      </c>
      <c r="P522" s="59">
        <f>+'CPT C9 &amp; Bearing Capacity'!O522</f>
        <v>3132.7</v>
      </c>
      <c r="Q522" s="35">
        <f>+'CPT C9 &amp; Bearing Capacity'!K522</f>
        <v>197.41000000000003</v>
      </c>
      <c r="R522" s="34">
        <f>+'CPT C9 &amp; Bearing Capacity'!L522</f>
        <v>57.074580000000005</v>
      </c>
      <c r="S522" s="35">
        <f>+'CPT C9 &amp; Bearing Capacity'!M522</f>
        <v>140.33542000000003</v>
      </c>
      <c r="T522" s="34">
        <f t="shared" si="115"/>
        <v>29.369180016779961</v>
      </c>
      <c r="U522" s="36">
        <f t="shared" si="116"/>
        <v>23088.636218185326</v>
      </c>
      <c r="V522" s="33">
        <f t="shared" si="119"/>
        <v>14676.45</v>
      </c>
      <c r="W522" s="37">
        <f t="shared" si="117"/>
        <v>4.0811371529588239E-3</v>
      </c>
      <c r="X522" s="37">
        <f t="shared" si="118"/>
        <v>6.4203462745545991E-3</v>
      </c>
    </row>
    <row r="523" spans="5:24" x14ac:dyDescent="0.2">
      <c r="E523" s="28"/>
      <c r="F523" s="28">
        <f>+'CPT C9 &amp; Bearing Capacity'!I523</f>
        <v>10.41</v>
      </c>
      <c r="G523" s="29">
        <f>'CPT C9 &amp; Bearing Capacity'!H523</f>
        <v>1.9999999999999574E-2</v>
      </c>
      <c r="H523" s="29">
        <f t="shared" si="108"/>
        <v>9.9527999999999999</v>
      </c>
      <c r="I523" s="30">
        <f t="shared" si="109"/>
        <v>9.3295838020247466</v>
      </c>
      <c r="J523" s="31">
        <f t="shared" si="110"/>
        <v>0.98870545216033057</v>
      </c>
      <c r="K523" s="31">
        <f t="shared" si="111"/>
        <v>2.2716654261177416E-2</v>
      </c>
      <c r="L523" s="31">
        <f t="shared" si="112"/>
        <v>1.1358571370752052E-2</v>
      </c>
      <c r="M523" s="32">
        <f t="shared" si="113"/>
        <v>2.1529622088322577E-2</v>
      </c>
      <c r="N523" s="33">
        <f t="shared" si="114"/>
        <v>4.6928342999401327</v>
      </c>
      <c r="O523" s="59">
        <f>+'CPT C9 &amp; Bearing Capacity'!N523</f>
        <v>2140.5</v>
      </c>
      <c r="P523" s="59">
        <f>+'CPT C9 &amp; Bearing Capacity'!O523</f>
        <v>2156.1</v>
      </c>
      <c r="Q523" s="35">
        <f>+'CPT C9 &amp; Bearing Capacity'!K523</f>
        <v>197.79</v>
      </c>
      <c r="R523" s="34">
        <f>+'CPT C9 &amp; Bearing Capacity'!L523</f>
        <v>57.270780000000002</v>
      </c>
      <c r="S523" s="35">
        <f>+'CPT C9 &amp; Bearing Capacity'!M523</f>
        <v>140.51921999999999</v>
      </c>
      <c r="T523" s="34">
        <f t="shared" si="115"/>
        <v>24.331773430684596</v>
      </c>
      <c r="U523" s="36">
        <f t="shared" si="116"/>
        <v>17299.236317968491</v>
      </c>
      <c r="V523" s="33">
        <f t="shared" si="119"/>
        <v>9791.5499999999993</v>
      </c>
      <c r="W523" s="37">
        <f t="shared" si="117"/>
        <v>5.4254814648270304E-3</v>
      </c>
      <c r="X523" s="37">
        <f t="shared" si="118"/>
        <v>9.5854778864225432E-3</v>
      </c>
    </row>
    <row r="524" spans="5:24" x14ac:dyDescent="0.2">
      <c r="E524" s="28"/>
      <c r="F524" s="28">
        <f>+'CPT C9 &amp; Bearing Capacity'!I524</f>
        <v>10.43</v>
      </c>
      <c r="G524" s="29">
        <f>'CPT C9 &amp; Bearing Capacity'!H524</f>
        <v>1.9999999999999574E-2</v>
      </c>
      <c r="H524" s="29">
        <f t="shared" si="108"/>
        <v>9.9727999999999994</v>
      </c>
      <c r="I524" s="30">
        <f t="shared" si="109"/>
        <v>9.348331458567678</v>
      </c>
      <c r="J524" s="31">
        <f t="shared" si="110"/>
        <v>0.98874994731776245</v>
      </c>
      <c r="K524" s="31">
        <f t="shared" si="111"/>
        <v>2.2626660950034651E-2</v>
      </c>
      <c r="L524" s="31">
        <f t="shared" si="112"/>
        <v>1.1313571823840265E-2</v>
      </c>
      <c r="M524" s="32">
        <f t="shared" si="113"/>
        <v>2.1444970981627672E-2</v>
      </c>
      <c r="N524" s="33">
        <f t="shared" si="114"/>
        <v>4.6743828094589688</v>
      </c>
      <c r="O524" s="59">
        <f>+'CPT C9 &amp; Bearing Capacity'!N524</f>
        <v>1742.5</v>
      </c>
      <c r="P524" s="59">
        <f>+'CPT C9 &amp; Bearing Capacity'!O524</f>
        <v>1758.1</v>
      </c>
      <c r="Q524" s="35">
        <f>+'CPT C9 &amp; Bearing Capacity'!K524</f>
        <v>198.17</v>
      </c>
      <c r="R524" s="34">
        <f>+'CPT C9 &amp; Bearing Capacity'!L524</f>
        <v>57.46698</v>
      </c>
      <c r="S524" s="35">
        <f>+'CPT C9 &amp; Bearing Capacity'!M524</f>
        <v>140.70301999999998</v>
      </c>
      <c r="T524" s="34">
        <f t="shared" si="115"/>
        <v>21.946264998158295</v>
      </c>
      <c r="U524" s="36">
        <f t="shared" si="116"/>
        <v>14674.9219228163</v>
      </c>
      <c r="V524" s="33">
        <f t="shared" si="119"/>
        <v>7799.65</v>
      </c>
      <c r="W524" s="37">
        <f t="shared" si="117"/>
        <v>6.3705726463746618E-3</v>
      </c>
      <c r="X524" s="37">
        <f t="shared" si="118"/>
        <v>1.1986134786711889E-2</v>
      </c>
    </row>
    <row r="525" spans="5:24" x14ac:dyDescent="0.2">
      <c r="E525" s="28"/>
      <c r="F525" s="28">
        <f>+'CPT C9 &amp; Bearing Capacity'!I525</f>
        <v>10.45</v>
      </c>
      <c r="G525" s="29">
        <f>'CPT C9 &amp; Bearing Capacity'!H525</f>
        <v>2.000000000000135E-2</v>
      </c>
      <c r="H525" s="29">
        <f t="shared" si="108"/>
        <v>9.992799999999999</v>
      </c>
      <c r="I525" s="30">
        <f t="shared" si="109"/>
        <v>9.3670791151106112</v>
      </c>
      <c r="J525" s="31">
        <f t="shared" si="110"/>
        <v>0.98879418153323495</v>
      </c>
      <c r="K525" s="31">
        <f t="shared" si="111"/>
        <v>2.2537199328240297E-2</v>
      </c>
      <c r="L525" s="31">
        <f t="shared" si="112"/>
        <v>1.1268838161393038E-2</v>
      </c>
      <c r="M525" s="32">
        <f t="shared" si="113"/>
        <v>2.13608149910023E-2</v>
      </c>
      <c r="N525" s="33">
        <f t="shared" si="114"/>
        <v>4.6560392399465993</v>
      </c>
      <c r="O525" s="59">
        <f>+'CPT C9 &amp; Bearing Capacity'!N525</f>
        <v>1609.9999999999998</v>
      </c>
      <c r="P525" s="59">
        <f>+'CPT C9 &amp; Bearing Capacity'!O525</f>
        <v>1627.4</v>
      </c>
      <c r="Q525" s="35">
        <f>+'CPT C9 &amp; Bearing Capacity'!K525</f>
        <v>198.54999999999998</v>
      </c>
      <c r="R525" s="34">
        <f>+'CPT C9 &amp; Bearing Capacity'!L525</f>
        <v>57.663179999999997</v>
      </c>
      <c r="S525" s="35">
        <f>+'CPT C9 &amp; Bearing Capacity'!M525</f>
        <v>140.88682</v>
      </c>
      <c r="T525" s="34">
        <f t="shared" si="115"/>
        <v>21.088487214426884</v>
      </c>
      <c r="U525" s="36">
        <f t="shared" si="116"/>
        <v>13761.387430910148</v>
      </c>
      <c r="V525" s="33">
        <f t="shared" si="119"/>
        <v>7144.2500000000009</v>
      </c>
      <c r="W525" s="37">
        <f t="shared" si="117"/>
        <v>6.7668165921827735E-3</v>
      </c>
      <c r="X525" s="37">
        <f t="shared" si="118"/>
        <v>1.3034368170058196E-2</v>
      </c>
    </row>
    <row r="526" spans="5:24" x14ac:dyDescent="0.2">
      <c r="E526" s="28"/>
      <c r="F526" s="28">
        <f>+'CPT C9 &amp; Bearing Capacity'!I526</f>
        <v>10.47</v>
      </c>
      <c r="G526" s="29">
        <f>'CPT C9 &amp; Bearing Capacity'!H526</f>
        <v>1.9999999999999574E-2</v>
      </c>
      <c r="H526" s="29">
        <f t="shared" si="108"/>
        <v>10.0128</v>
      </c>
      <c r="I526" s="30">
        <f t="shared" si="109"/>
        <v>9.3858267716535444</v>
      </c>
      <c r="J526" s="31">
        <f t="shared" si="110"/>
        <v>0.98883815683162224</v>
      </c>
      <c r="K526" s="31">
        <f t="shared" si="111"/>
        <v>2.2448265231632996E-2</v>
      </c>
      <c r="L526" s="31">
        <f t="shared" si="112"/>
        <v>1.1224368300706094E-2</v>
      </c>
      <c r="M526" s="32">
        <f t="shared" si="113"/>
        <v>2.1277150287597711E-2</v>
      </c>
      <c r="N526" s="33">
        <f t="shared" si="114"/>
        <v>4.6378027568248479</v>
      </c>
      <c r="O526" s="59">
        <f>+'CPT C9 &amp; Bearing Capacity'!N526</f>
        <v>1496.5000000000002</v>
      </c>
      <c r="P526" s="59">
        <f>+'CPT C9 &amp; Bearing Capacity'!O526</f>
        <v>1517.5</v>
      </c>
      <c r="Q526" s="35">
        <f>+'CPT C9 &amp; Bearing Capacity'!K526</f>
        <v>198.93</v>
      </c>
      <c r="R526" s="34">
        <f>+'CPT C9 &amp; Bearing Capacity'!L526</f>
        <v>57.859380000000009</v>
      </c>
      <c r="S526" s="35">
        <f>+'CPT C9 &amp; Bearing Capacity'!M526</f>
        <v>141.07061999999999</v>
      </c>
      <c r="T526" s="34">
        <f t="shared" si="115"/>
        <v>20.324941167042866</v>
      </c>
      <c r="U526" s="36">
        <f t="shared" si="116"/>
        <v>12961.034374286763</v>
      </c>
      <c r="V526" s="33">
        <f t="shared" si="119"/>
        <v>6592.8499999999995</v>
      </c>
      <c r="W526" s="37">
        <f t="shared" si="117"/>
        <v>7.1565318367269037E-3</v>
      </c>
      <c r="X526" s="37">
        <f t="shared" si="118"/>
        <v>1.4069189369771038E-2</v>
      </c>
    </row>
    <row r="527" spans="5:24" x14ac:dyDescent="0.2">
      <c r="E527" s="28"/>
      <c r="F527" s="28">
        <f>+'CPT C9 &amp; Bearing Capacity'!I527</f>
        <v>10.49</v>
      </c>
      <c r="G527" s="29">
        <f>'CPT C9 &amp; Bearing Capacity'!H527</f>
        <v>1.9999999999999574E-2</v>
      </c>
      <c r="H527" s="29">
        <f t="shared" si="108"/>
        <v>10.0328</v>
      </c>
      <c r="I527" s="30">
        <f t="shared" si="109"/>
        <v>9.4045744281964758</v>
      </c>
      <c r="J527" s="31">
        <f t="shared" si="110"/>
        <v>0.98888187521830762</v>
      </c>
      <c r="K527" s="31">
        <f t="shared" si="111"/>
        <v>2.2359854536581222E-2</v>
      </c>
      <c r="L527" s="31">
        <f t="shared" si="112"/>
        <v>1.1180160179351036E-2</v>
      </c>
      <c r="M527" s="32">
        <f t="shared" si="113"/>
        <v>2.1193973079261609E-2</v>
      </c>
      <c r="N527" s="33">
        <f t="shared" si="114"/>
        <v>4.6196725335143034</v>
      </c>
      <c r="O527" s="59">
        <f>+'CPT C9 &amp; Bearing Capacity'!N527</f>
        <v>1250.5000000000002</v>
      </c>
      <c r="P527" s="59">
        <f>+'CPT C9 &amp; Bearing Capacity'!O527</f>
        <v>1273.9000000000001</v>
      </c>
      <c r="Q527" s="35">
        <f>+'CPT C9 &amp; Bearing Capacity'!K527</f>
        <v>199.31</v>
      </c>
      <c r="R527" s="34">
        <f>+'CPT C9 &amp; Bearing Capacity'!L527</f>
        <v>58.055580000000006</v>
      </c>
      <c r="S527" s="35">
        <f>+'CPT C9 &amp; Bearing Capacity'!M527</f>
        <v>141.25441999999998</v>
      </c>
      <c r="T527" s="34">
        <f t="shared" si="115"/>
        <v>18.573400210633629</v>
      </c>
      <c r="U527" s="36">
        <f t="shared" si="116"/>
        <v>11163.058341142007</v>
      </c>
      <c r="V527" s="33">
        <f t="shared" si="119"/>
        <v>5372.9500000000007</v>
      </c>
      <c r="W527" s="37">
        <f t="shared" si="117"/>
        <v>8.2767148434370746E-3</v>
      </c>
      <c r="X527" s="37">
        <f t="shared" si="118"/>
        <v>1.7196037683262281E-2</v>
      </c>
    </row>
    <row r="528" spans="5:24" x14ac:dyDescent="0.2">
      <c r="E528" s="28"/>
      <c r="F528" s="28">
        <f>+'CPT C9 &amp; Bearing Capacity'!I528</f>
        <v>10.51</v>
      </c>
      <c r="G528" s="29">
        <f>'CPT C9 &amp; Bearing Capacity'!H528</f>
        <v>1.9999999999999574E-2</v>
      </c>
      <c r="H528" s="29">
        <f t="shared" si="108"/>
        <v>10.0528</v>
      </c>
      <c r="I528" s="30">
        <f t="shared" si="109"/>
        <v>9.4233220847394072</v>
      </c>
      <c r="J528" s="31">
        <f t="shared" si="110"/>
        <v>0.98892533867940768</v>
      </c>
      <c r="K528" s="31">
        <f t="shared" si="111"/>
        <v>2.2271963159512676E-2</v>
      </c>
      <c r="L528" s="31">
        <f t="shared" si="112"/>
        <v>1.1136211754939816E-2</v>
      </c>
      <c r="M528" s="32">
        <f t="shared" si="113"/>
        <v>2.1111279610119802E-2</v>
      </c>
      <c r="N528" s="33">
        <f t="shared" si="114"/>
        <v>4.6016477513431298</v>
      </c>
      <c r="O528" s="59">
        <f>+'CPT C9 &amp; Bearing Capacity'!N528</f>
        <v>1004</v>
      </c>
      <c r="P528" s="59">
        <f>+'CPT C9 &amp; Bearing Capacity'!O528</f>
        <v>1028.8</v>
      </c>
      <c r="Q528" s="35">
        <f>+'CPT C9 &amp; Bearing Capacity'!K528</f>
        <v>199.69</v>
      </c>
      <c r="R528" s="34">
        <f>+'CPT C9 &amp; Bearing Capacity'!L528</f>
        <v>58.251780000000004</v>
      </c>
      <c r="S528" s="35">
        <f>+'CPT C9 &amp; Bearing Capacity'!M528</f>
        <v>141.43822</v>
      </c>
      <c r="T528" s="34">
        <f t="shared" si="115"/>
        <v>16.637008603718062</v>
      </c>
      <c r="U528" s="36">
        <f t="shared" si="116"/>
        <v>9267.3624395175266</v>
      </c>
      <c r="V528" s="33">
        <f t="shared" si="119"/>
        <v>4145.5499999999993</v>
      </c>
      <c r="W528" s="37">
        <f t="shared" si="117"/>
        <v>9.9308682084578125E-3</v>
      </c>
      <c r="X528" s="37">
        <f t="shared" si="118"/>
        <v>2.2200420939769306E-2</v>
      </c>
    </row>
    <row r="529" spans="5:24" x14ac:dyDescent="0.2">
      <c r="E529" s="28"/>
      <c r="F529" s="28">
        <f>+'CPT C9 &amp; Bearing Capacity'!I529</f>
        <v>10.53</v>
      </c>
      <c r="G529" s="29">
        <f>'CPT C9 &amp; Bearing Capacity'!H529</f>
        <v>1.9999999999999574E-2</v>
      </c>
      <c r="H529" s="29">
        <f t="shared" si="108"/>
        <v>10.072799999999999</v>
      </c>
      <c r="I529" s="30">
        <f t="shared" si="109"/>
        <v>9.4420697412823387</v>
      </c>
      <c r="J529" s="31">
        <f t="shared" si="110"/>
        <v>0.98896854918199217</v>
      </c>
      <c r="K529" s="31">
        <f t="shared" si="111"/>
        <v>2.2184587056450052E-2</v>
      </c>
      <c r="L529" s="31">
        <f t="shared" si="112"/>
        <v>1.1092521004892419E-2</v>
      </c>
      <c r="M529" s="32">
        <f t="shared" si="113"/>
        <v>2.1029066160163336E-2</v>
      </c>
      <c r="N529" s="33">
        <f t="shared" si="114"/>
        <v>4.5837275994570739</v>
      </c>
      <c r="O529" s="59">
        <f>+'CPT C9 &amp; Bearing Capacity'!N529</f>
        <v>1069.9999999999998</v>
      </c>
      <c r="P529" s="59">
        <f>+'CPT C9 &amp; Bearing Capacity'!O529</f>
        <v>1097</v>
      </c>
      <c r="Q529" s="35">
        <f>+'CPT C9 &amp; Bearing Capacity'!K529</f>
        <v>200.07</v>
      </c>
      <c r="R529" s="34">
        <f>+'CPT C9 &amp; Bearing Capacity'!L529</f>
        <v>58.447979999999994</v>
      </c>
      <c r="S529" s="35">
        <f>+'CPT C9 &amp; Bearing Capacity'!M529</f>
        <v>141.62201999999999</v>
      </c>
      <c r="T529" s="34">
        <f t="shared" si="115"/>
        <v>17.169564241145014</v>
      </c>
      <c r="U529" s="36">
        <f t="shared" si="116"/>
        <v>9786.1540026023722</v>
      </c>
      <c r="V529" s="33">
        <f t="shared" si="119"/>
        <v>4484.6500000000005</v>
      </c>
      <c r="W529" s="37">
        <f t="shared" si="117"/>
        <v>9.3677814557957158E-3</v>
      </c>
      <c r="X529" s="37">
        <f t="shared" si="118"/>
        <v>2.0441852093059553E-2</v>
      </c>
    </row>
    <row r="530" spans="5:24" x14ac:dyDescent="0.2">
      <c r="E530" s="28"/>
      <c r="F530" s="28">
        <f>+'CPT C9 &amp; Bearing Capacity'!I530</f>
        <v>10.55</v>
      </c>
      <c r="G530" s="29">
        <f>'CPT C9 &amp; Bearing Capacity'!H530</f>
        <v>2.000000000000135E-2</v>
      </c>
      <c r="H530" s="29">
        <f t="shared" si="108"/>
        <v>10.0928</v>
      </c>
      <c r="I530" s="30">
        <f t="shared" si="109"/>
        <v>9.4608173978252719</v>
      </c>
      <c r="J530" s="31">
        <f t="shared" si="110"/>
        <v>0.98901150867430232</v>
      </c>
      <c r="K530" s="31">
        <f t="shared" si="111"/>
        <v>2.2097722222553001E-2</v>
      </c>
      <c r="L530" s="31">
        <f t="shared" si="112"/>
        <v>1.1049085926207635E-2</v>
      </c>
      <c r="M530" s="32">
        <f t="shared" si="113"/>
        <v>2.094732904484109E-2</v>
      </c>
      <c r="N530" s="33">
        <f t="shared" si="114"/>
        <v>4.5659112747306656</v>
      </c>
      <c r="O530" s="59">
        <f>+'CPT C9 &amp; Bearing Capacity'!N530</f>
        <v>1335.5</v>
      </c>
      <c r="P530" s="59">
        <f>+'CPT C9 &amp; Bearing Capacity'!O530</f>
        <v>1372.7</v>
      </c>
      <c r="Q530" s="35">
        <f>+'CPT C9 &amp; Bearing Capacity'!K530</f>
        <v>200.45000000000002</v>
      </c>
      <c r="R530" s="34">
        <f>+'CPT C9 &amp; Bearing Capacity'!L530</f>
        <v>58.644180000000013</v>
      </c>
      <c r="S530" s="35">
        <f>+'CPT C9 &amp; Bearing Capacity'!M530</f>
        <v>141.80582000000001</v>
      </c>
      <c r="T530" s="34">
        <f t="shared" si="115"/>
        <v>19.175580166890686</v>
      </c>
      <c r="U530" s="36">
        <f t="shared" si="116"/>
        <v>11798.506635131815</v>
      </c>
      <c r="V530" s="33">
        <f t="shared" si="119"/>
        <v>5861.25</v>
      </c>
      <c r="W530" s="37">
        <f t="shared" si="117"/>
        <v>7.7398121913756302E-3</v>
      </c>
      <c r="X530" s="37">
        <f t="shared" si="118"/>
        <v>1.5579991553784513E-2</v>
      </c>
    </row>
    <row r="531" spans="5:24" x14ac:dyDescent="0.2">
      <c r="E531" s="28"/>
      <c r="F531" s="28">
        <f>+'CPT C9 &amp; Bearing Capacity'!I531</f>
        <v>10.57</v>
      </c>
      <c r="G531" s="29">
        <f>'CPT C9 &amp; Bearing Capacity'!H531</f>
        <v>1.9999999999999574E-2</v>
      </c>
      <c r="H531" s="29">
        <f t="shared" si="108"/>
        <v>10.1128</v>
      </c>
      <c r="I531" s="30">
        <f t="shared" si="109"/>
        <v>9.4795650543682051</v>
      </c>
      <c r="J531" s="31">
        <f t="shared" si="110"/>
        <v>0.98905421908596458</v>
      </c>
      <c r="K531" s="31">
        <f t="shared" si="111"/>
        <v>2.2011364691666275E-2</v>
      </c>
      <c r="L531" s="31">
        <f t="shared" si="112"/>
        <v>1.1005904535236944E-2</v>
      </c>
      <c r="M531" s="32">
        <f t="shared" si="113"/>
        <v>2.086606461465771E-2</v>
      </c>
      <c r="N531" s="33">
        <f t="shared" si="114"/>
        <v>4.5481979816795768</v>
      </c>
      <c r="O531" s="59">
        <f>+'CPT C9 &amp; Bearing Capacity'!N531</f>
        <v>1231.5</v>
      </c>
      <c r="P531" s="59">
        <f>+'CPT C9 &amp; Bearing Capacity'!O531</f>
        <v>1275.0999999999999</v>
      </c>
      <c r="Q531" s="35">
        <f>+'CPT C9 &amp; Bearing Capacity'!K531</f>
        <v>200.83</v>
      </c>
      <c r="R531" s="34">
        <f>+'CPT C9 &amp; Bearing Capacity'!L531</f>
        <v>58.840380000000003</v>
      </c>
      <c r="S531" s="35">
        <f>+'CPT C9 &amp; Bearing Capacity'!M531</f>
        <v>141.98962</v>
      </c>
      <c r="T531" s="34">
        <f t="shared" si="115"/>
        <v>18.407853070693879</v>
      </c>
      <c r="U531" s="36">
        <f t="shared" si="116"/>
        <v>11024.921811523245</v>
      </c>
      <c r="V531" s="33">
        <f t="shared" si="119"/>
        <v>5371.35</v>
      </c>
      <c r="W531" s="37">
        <f t="shared" si="117"/>
        <v>8.2507578002516159E-3</v>
      </c>
      <c r="X531" s="37">
        <f t="shared" si="118"/>
        <v>1.6935027438835602E-2</v>
      </c>
    </row>
    <row r="532" spans="5:24" x14ac:dyDescent="0.2">
      <c r="E532" s="28"/>
      <c r="F532" s="28">
        <f>+'CPT C9 &amp; Bearing Capacity'!I532</f>
        <v>10.59</v>
      </c>
      <c r="G532" s="29">
        <f>'CPT C9 &amp; Bearing Capacity'!H532</f>
        <v>1.9999999999999574E-2</v>
      </c>
      <c r="H532" s="29">
        <f t="shared" si="108"/>
        <v>10.1328</v>
      </c>
      <c r="I532" s="30">
        <f t="shared" si="109"/>
        <v>9.4983127109111365</v>
      </c>
      <c r="J532" s="31">
        <f t="shared" si="110"/>
        <v>0.98909668232820247</v>
      </c>
      <c r="K532" s="31">
        <f t="shared" si="111"/>
        <v>2.1925510535873896E-2</v>
      </c>
      <c r="L532" s="31">
        <f t="shared" si="112"/>
        <v>1.0962974867461383E-2</v>
      </c>
      <c r="M532" s="32">
        <f t="shared" si="113"/>
        <v>2.0785269254776806E-2</v>
      </c>
      <c r="N532" s="33">
        <f t="shared" si="114"/>
        <v>4.5305869323741286</v>
      </c>
      <c r="O532" s="59">
        <f>+'CPT C9 &amp; Bearing Capacity'!N532</f>
        <v>966</v>
      </c>
      <c r="P532" s="59">
        <f>+'CPT C9 &amp; Bearing Capacity'!O532</f>
        <v>1004</v>
      </c>
      <c r="Q532" s="35">
        <f>+'CPT C9 &amp; Bearing Capacity'!K532</f>
        <v>201.21</v>
      </c>
      <c r="R532" s="34">
        <f>+'CPT C9 &amp; Bearing Capacity'!L532</f>
        <v>59.036580000000001</v>
      </c>
      <c r="S532" s="35">
        <f>+'CPT C9 &amp; Bearing Capacity'!M532</f>
        <v>142.17342000000002</v>
      </c>
      <c r="T532" s="34">
        <f t="shared" si="115"/>
        <v>16.29798977103675</v>
      </c>
      <c r="U532" s="36">
        <f t="shared" si="116"/>
        <v>8968.9623954281687</v>
      </c>
      <c r="V532" s="33">
        <f t="shared" si="119"/>
        <v>4013.95</v>
      </c>
      <c r="W532" s="37">
        <f t="shared" si="117"/>
        <v>1.0102811747061064E-2</v>
      </c>
      <c r="X532" s="37">
        <f t="shared" si="118"/>
        <v>2.257420711455814E-2</v>
      </c>
    </row>
    <row r="533" spans="5:24" x14ac:dyDescent="0.2">
      <c r="E533" s="28"/>
      <c r="F533" s="28">
        <f>+'CPT C9 &amp; Bearing Capacity'!I533</f>
        <v>10.61</v>
      </c>
      <c r="G533" s="29">
        <f>'CPT C9 &amp; Bearing Capacity'!H533</f>
        <v>1.9999999999999574E-2</v>
      </c>
      <c r="H533" s="29">
        <f t="shared" si="108"/>
        <v>10.152799999999999</v>
      </c>
      <c r="I533" s="30">
        <f t="shared" si="109"/>
        <v>9.5170603674540679</v>
      </c>
      <c r="J533" s="31">
        <f t="shared" si="110"/>
        <v>0.98913890029404639</v>
      </c>
      <c r="K533" s="31">
        <f t="shared" si="111"/>
        <v>2.1840155865059278E-2</v>
      </c>
      <c r="L533" s="31">
        <f t="shared" si="112"/>
        <v>1.092029497727144E-2</v>
      </c>
      <c r="M533" s="32">
        <f t="shared" si="113"/>
        <v>2.070493938462933E-2</v>
      </c>
      <c r="N533" s="33">
        <f t="shared" si="114"/>
        <v>4.5130773463539322</v>
      </c>
      <c r="O533" s="59">
        <f>+'CPT C9 &amp; Bearing Capacity'!N533</f>
        <v>776.5</v>
      </c>
      <c r="P533" s="59">
        <f>+'CPT C9 &amp; Bearing Capacity'!O533</f>
        <v>813.7</v>
      </c>
      <c r="Q533" s="35">
        <f>+'CPT C9 &amp; Bearing Capacity'!K533</f>
        <v>201.58999999999997</v>
      </c>
      <c r="R533" s="34">
        <f>+'CPT C9 &amp; Bearing Capacity'!L533</f>
        <v>59.232779999999998</v>
      </c>
      <c r="S533" s="35">
        <f>+'CPT C9 &amp; Bearing Capacity'!M533</f>
        <v>142.35721999999998</v>
      </c>
      <c r="T533" s="34">
        <f t="shared" si="115"/>
        <v>14.607501371816269</v>
      </c>
      <c r="U533" s="36">
        <f t="shared" si="116"/>
        <v>7423.0980959639392</v>
      </c>
      <c r="V533" s="33">
        <f t="shared" si="119"/>
        <v>3060.5500000000006</v>
      </c>
      <c r="W533" s="37">
        <f t="shared" si="117"/>
        <v>1.2159551949899922E-2</v>
      </c>
      <c r="X533" s="37">
        <f t="shared" si="118"/>
        <v>2.9491936719568936E-2</v>
      </c>
    </row>
    <row r="534" spans="5:24" x14ac:dyDescent="0.2">
      <c r="E534" s="28"/>
      <c r="F534" s="28">
        <f>+'CPT C9 &amp; Bearing Capacity'!I534</f>
        <v>10.629999999999999</v>
      </c>
      <c r="G534" s="29">
        <f>'CPT C9 &amp; Bearing Capacity'!H534</f>
        <v>2.000000000000135E-2</v>
      </c>
      <c r="H534" s="29">
        <f t="shared" si="108"/>
        <v>10.172799999999999</v>
      </c>
      <c r="I534" s="30">
        <f t="shared" si="109"/>
        <v>9.5358080239969993</v>
      </c>
      <c r="J534" s="31">
        <f t="shared" si="110"/>
        <v>0.98918087485853889</v>
      </c>
      <c r="K534" s="31">
        <f t="shared" si="111"/>
        <v>2.1755296826471263E-2</v>
      </c>
      <c r="L534" s="31">
        <f t="shared" si="112"/>
        <v>1.0877862937749862E-2</v>
      </c>
      <c r="M534" s="32">
        <f t="shared" si="113"/>
        <v>2.0625071457527143E-2</v>
      </c>
      <c r="N534" s="33">
        <f t="shared" si="114"/>
        <v>4.4956684505436542</v>
      </c>
      <c r="O534" s="59">
        <f>+'CPT C9 &amp; Bearing Capacity'!N534</f>
        <v>625</v>
      </c>
      <c r="P534" s="59">
        <f>+'CPT C9 &amp; Bearing Capacity'!O534</f>
        <v>664.40000000000009</v>
      </c>
      <c r="Q534" s="35">
        <f>+'CPT C9 &amp; Bearing Capacity'!K534</f>
        <v>201.96999999999997</v>
      </c>
      <c r="R534" s="34">
        <f>+'CPT C9 &amp; Bearing Capacity'!L534</f>
        <v>59.428979999999996</v>
      </c>
      <c r="S534" s="35">
        <f>+'CPT C9 &amp; Bearing Capacity'!M534</f>
        <v>142.54101999999997</v>
      </c>
      <c r="T534" s="34">
        <f t="shared" si="115"/>
        <v>13.101020416620631</v>
      </c>
      <c r="U534" s="36">
        <f t="shared" si="116"/>
        <v>6132.2854742447862</v>
      </c>
      <c r="V534" s="33">
        <f t="shared" si="119"/>
        <v>2312.1500000000005</v>
      </c>
      <c r="W534" s="37">
        <f t="shared" si="117"/>
        <v>1.4662293428528345E-2</v>
      </c>
      <c r="X534" s="37">
        <f t="shared" si="118"/>
        <v>3.8887342521410434E-2</v>
      </c>
    </row>
    <row r="535" spans="5:24" x14ac:dyDescent="0.2">
      <c r="E535" s="28"/>
      <c r="F535" s="28">
        <f>+'CPT C9 &amp; Bearing Capacity'!I535</f>
        <v>10.65</v>
      </c>
      <c r="G535" s="29">
        <f>'CPT C9 &amp; Bearing Capacity'!H535</f>
        <v>1.9999999999999574E-2</v>
      </c>
      <c r="H535" s="29">
        <f t="shared" si="108"/>
        <v>10.1928</v>
      </c>
      <c r="I535" s="30">
        <f t="shared" si="109"/>
        <v>9.5545556805399325</v>
      </c>
      <c r="J535" s="31">
        <f t="shared" si="110"/>
        <v>0.98922260787893912</v>
      </c>
      <c r="K535" s="31">
        <f t="shared" si="111"/>
        <v>2.1670929604295858E-2</v>
      </c>
      <c r="L535" s="31">
        <f t="shared" si="112"/>
        <v>1.0835676840457355E-2</v>
      </c>
      <c r="M535" s="32">
        <f t="shared" si="113"/>
        <v>2.0545661960281496E-2</v>
      </c>
      <c r="N535" s="33">
        <f t="shared" si="114"/>
        <v>4.4783594791698604</v>
      </c>
      <c r="O535" s="59">
        <f>+'CPT C9 &amp; Bearing Capacity'!N535</f>
        <v>558.5</v>
      </c>
      <c r="P535" s="59">
        <f>+'CPT C9 &amp; Bearing Capacity'!O535</f>
        <v>598.70000000000005</v>
      </c>
      <c r="Q535" s="35">
        <f>+'CPT C9 &amp; Bearing Capacity'!K535</f>
        <v>202.35</v>
      </c>
      <c r="R535" s="34">
        <f>+'CPT C9 &amp; Bearing Capacity'!L535</f>
        <v>59.625180000000007</v>
      </c>
      <c r="S535" s="35">
        <f>+'CPT C9 &amp; Bearing Capacity'!M535</f>
        <v>142.72481999999999</v>
      </c>
      <c r="T535" s="34">
        <f t="shared" si="115"/>
        <v>12.380460334281519</v>
      </c>
      <c r="U535" s="36">
        <f t="shared" si="116"/>
        <v>5548.4250644416352</v>
      </c>
      <c r="V535" s="33">
        <f t="shared" si="119"/>
        <v>1981.75</v>
      </c>
      <c r="W535" s="37">
        <f t="shared" si="117"/>
        <v>1.6142813238554366E-2</v>
      </c>
      <c r="X535" s="37">
        <f t="shared" si="118"/>
        <v>4.5196008368056165E-2</v>
      </c>
    </row>
    <row r="536" spans="5:24" x14ac:dyDescent="0.2">
      <c r="E536" s="28"/>
      <c r="F536" s="28">
        <f>+'CPT C9 &amp; Bearing Capacity'!I536</f>
        <v>10.67</v>
      </c>
      <c r="G536" s="29">
        <f>'CPT C9 &amp; Bearing Capacity'!H536</f>
        <v>1.9999999999999574E-2</v>
      </c>
      <c r="H536" s="29">
        <f t="shared" si="108"/>
        <v>10.2128</v>
      </c>
      <c r="I536" s="30">
        <f t="shared" si="109"/>
        <v>9.573303337082864</v>
      </c>
      <c r="J536" s="31">
        <f t="shared" si="110"/>
        <v>0.98926410119492281</v>
      </c>
      <c r="K536" s="31">
        <f t="shared" si="111"/>
        <v>2.1587050419233787E-2</v>
      </c>
      <c r="L536" s="31">
        <f t="shared" si="112"/>
        <v>1.0793734795221183E-2</v>
      </c>
      <c r="M536" s="32">
        <f t="shared" si="113"/>
        <v>2.0466707412826645E-2</v>
      </c>
      <c r="N536" s="33">
        <f t="shared" si="114"/>
        <v>4.461149673678972</v>
      </c>
      <c r="O536" s="59">
        <f>+'CPT C9 &amp; Bearing Capacity'!N536</f>
        <v>539.50000000000011</v>
      </c>
      <c r="P536" s="59">
        <f>+'CPT C9 &amp; Bearing Capacity'!O536</f>
        <v>581.70000000000005</v>
      </c>
      <c r="Q536" s="35">
        <f>+'CPT C9 &amp; Bearing Capacity'!K536</f>
        <v>202.73</v>
      </c>
      <c r="R536" s="34">
        <f>+'CPT C9 &amp; Bearing Capacity'!L536</f>
        <v>59.821380000000005</v>
      </c>
      <c r="S536" s="35">
        <f>+'CPT C9 &amp; Bearing Capacity'!M536</f>
        <v>142.90861999999998</v>
      </c>
      <c r="T536" s="34">
        <f t="shared" si="115"/>
        <v>12.164134078019613</v>
      </c>
      <c r="U536" s="36">
        <f t="shared" si="116"/>
        <v>5379.7295511132625</v>
      </c>
      <c r="V536" s="33">
        <f t="shared" si="119"/>
        <v>1894.8500000000001</v>
      </c>
      <c r="W536" s="37">
        <f t="shared" si="117"/>
        <v>1.6585033248579205E-2</v>
      </c>
      <c r="X536" s="37">
        <f t="shared" si="118"/>
        <v>4.7087101075851664E-2</v>
      </c>
    </row>
    <row r="537" spans="5:24" x14ac:dyDescent="0.2">
      <c r="E537" s="28"/>
      <c r="F537" s="28">
        <f>+'CPT C9 &amp; Bearing Capacity'!I537</f>
        <v>10.69</v>
      </c>
      <c r="G537" s="29">
        <f>'CPT C9 &amp; Bearing Capacity'!H537</f>
        <v>1.9999999999999574E-2</v>
      </c>
      <c r="H537" s="29">
        <f t="shared" si="108"/>
        <v>10.232799999999999</v>
      </c>
      <c r="I537" s="30">
        <f t="shared" si="109"/>
        <v>9.5920509936257972</v>
      </c>
      <c r="J537" s="31">
        <f t="shared" si="110"/>
        <v>0.98930535662878094</v>
      </c>
      <c r="K537" s="31">
        <f t="shared" si="111"/>
        <v>2.1503655528083487E-2</v>
      </c>
      <c r="L537" s="31">
        <f t="shared" si="112"/>
        <v>1.0752034929926475E-2</v>
      </c>
      <c r="M537" s="32">
        <f t="shared" si="113"/>
        <v>2.0388204367848165E-2</v>
      </c>
      <c r="N537" s="33">
        <f t="shared" si="114"/>
        <v>4.4440382826562486</v>
      </c>
      <c r="O537" s="59">
        <f>+'CPT C9 &amp; Bearing Capacity'!N537</f>
        <v>539.50000000000011</v>
      </c>
      <c r="P537" s="59">
        <f>+'CPT C9 &amp; Bearing Capacity'!O537</f>
        <v>584.5</v>
      </c>
      <c r="Q537" s="35">
        <f>+'CPT C9 &amp; Bearing Capacity'!K537</f>
        <v>203.10999999999999</v>
      </c>
      <c r="R537" s="34">
        <f>+'CPT C9 &amp; Bearing Capacity'!L537</f>
        <v>60.017579999999995</v>
      </c>
      <c r="S537" s="35">
        <f>+'CPT C9 &amp; Bearing Capacity'!M537</f>
        <v>143.09242</v>
      </c>
      <c r="T537" s="34">
        <f t="shared" si="115"/>
        <v>12.160226034568341</v>
      </c>
      <c r="U537" s="36">
        <f t="shared" si="116"/>
        <v>5380.0926387276195</v>
      </c>
      <c r="V537" s="33">
        <f t="shared" si="119"/>
        <v>1906.9499999999998</v>
      </c>
      <c r="W537" s="37">
        <f t="shared" si="117"/>
        <v>1.6520303946688769E-2</v>
      </c>
      <c r="X537" s="37">
        <f t="shared" si="118"/>
        <v>4.6608860039918765E-2</v>
      </c>
    </row>
    <row r="538" spans="5:24" x14ac:dyDescent="0.2">
      <c r="E538" s="28"/>
      <c r="F538" s="28">
        <f>+'CPT C9 &amp; Bearing Capacity'!I538</f>
        <v>10.71</v>
      </c>
      <c r="G538" s="29">
        <f>'CPT C9 &amp; Bearing Capacity'!H538</f>
        <v>2.000000000000135E-2</v>
      </c>
      <c r="H538" s="29">
        <f t="shared" si="108"/>
        <v>10.252800000000001</v>
      </c>
      <c r="I538" s="30">
        <f t="shared" si="109"/>
        <v>9.6107986501687304</v>
      </c>
      <c r="J538" s="31">
        <f t="shared" si="110"/>
        <v>0.98934637598561603</v>
      </c>
      <c r="K538" s="31">
        <f t="shared" si="111"/>
        <v>2.1420741223329789E-2</v>
      </c>
      <c r="L538" s="31">
        <f t="shared" si="112"/>
        <v>1.0710575390310404E-2</v>
      </c>
      <c r="M538" s="32">
        <f t="shared" si="113"/>
        <v>2.031014941041628E-2</v>
      </c>
      <c r="N538" s="33">
        <f t="shared" si="114"/>
        <v>4.4270245617458661</v>
      </c>
      <c r="O538" s="59">
        <f>+'CPT C9 &amp; Bearing Capacity'!N538</f>
        <v>521</v>
      </c>
      <c r="P538" s="59">
        <f>+'CPT C9 &amp; Bearing Capacity'!O538</f>
        <v>569</v>
      </c>
      <c r="Q538" s="35">
        <f>+'CPT C9 &amp; Bearing Capacity'!K538</f>
        <v>203.49</v>
      </c>
      <c r="R538" s="34">
        <f>+'CPT C9 &amp; Bearing Capacity'!L538</f>
        <v>60.213780000000014</v>
      </c>
      <c r="S538" s="35">
        <f>+'CPT C9 &amp; Bearing Capacity'!M538</f>
        <v>143.27622</v>
      </c>
      <c r="T538" s="34">
        <f t="shared" si="115"/>
        <v>11.946079845899792</v>
      </c>
      <c r="U538" s="36">
        <f t="shared" si="116"/>
        <v>5214.8536450883757</v>
      </c>
      <c r="V538" s="33">
        <f t="shared" si="119"/>
        <v>1827.55</v>
      </c>
      <c r="W538" s="37">
        <f t="shared" si="117"/>
        <v>1.6978518911708176E-2</v>
      </c>
      <c r="X538" s="37">
        <f t="shared" si="118"/>
        <v>4.8447643695068973E-2</v>
      </c>
    </row>
    <row r="539" spans="5:24" x14ac:dyDescent="0.2">
      <c r="E539" s="28"/>
      <c r="F539" s="28">
        <f>+'CPT C9 &amp; Bearing Capacity'!I539</f>
        <v>10.73</v>
      </c>
      <c r="G539" s="29">
        <f>'CPT C9 &amp; Bearing Capacity'!H539</f>
        <v>1.9999999999999574E-2</v>
      </c>
      <c r="H539" s="29">
        <f t="shared" si="108"/>
        <v>10.2728</v>
      </c>
      <c r="I539" s="30">
        <f t="shared" si="109"/>
        <v>9.6295463067116618</v>
      </c>
      <c r="J539" s="31">
        <f t="shared" si="110"/>
        <v>0.98938716105353397</v>
      </c>
      <c r="K539" s="31">
        <f t="shared" si="111"/>
        <v>2.1338303832737916E-2</v>
      </c>
      <c r="L539" s="31">
        <f t="shared" si="112"/>
        <v>1.0669354339759013E-2</v>
      </c>
      <c r="M539" s="32">
        <f t="shared" si="113"/>
        <v>2.0232539157623769E-2</v>
      </c>
      <c r="N539" s="33">
        <f t="shared" si="114"/>
        <v>4.4101077735719922</v>
      </c>
      <c r="O539" s="59">
        <f>+'CPT C9 &amp; Bearing Capacity'!N539</f>
        <v>483.5</v>
      </c>
      <c r="P539" s="59">
        <f>+'CPT C9 &amp; Bearing Capacity'!O539</f>
        <v>536.1</v>
      </c>
      <c r="Q539" s="35">
        <f>+'CPT C9 &amp; Bearing Capacity'!K539</f>
        <v>203.87</v>
      </c>
      <c r="R539" s="34">
        <f>+'CPT C9 &amp; Bearing Capacity'!L539</f>
        <v>60.409980000000004</v>
      </c>
      <c r="S539" s="35">
        <f>+'CPT C9 &amp; Bearing Capacity'!M539</f>
        <v>143.46001999999999</v>
      </c>
      <c r="T539" s="34">
        <f t="shared" si="115"/>
        <v>11.504443029041354</v>
      </c>
      <c r="U539" s="36">
        <f t="shared" si="116"/>
        <v>4876.5553250878393</v>
      </c>
      <c r="V539" s="33">
        <f t="shared" si="119"/>
        <v>1661.15</v>
      </c>
      <c r="W539" s="37">
        <f t="shared" si="117"/>
        <v>1.8086979351526013E-2</v>
      </c>
      <c r="X539" s="37">
        <f t="shared" si="118"/>
        <v>5.30970445001583E-2</v>
      </c>
    </row>
    <row r="540" spans="5:24" x14ac:dyDescent="0.2">
      <c r="E540" s="28"/>
      <c r="F540" s="28">
        <f>+'CPT C9 &amp; Bearing Capacity'!I540</f>
        <v>10.75</v>
      </c>
      <c r="G540" s="29">
        <f>'CPT C9 &amp; Bearing Capacity'!H540</f>
        <v>1.9999999999999574E-2</v>
      </c>
      <c r="H540" s="29">
        <f t="shared" ref="H540:H603" si="120">IF(F540&lt;$B$4,0,F540-$B$4)</f>
        <v>10.2928</v>
      </c>
      <c r="I540" s="30">
        <f t="shared" ref="I540:I603" si="121">+H540*2/$B$2</f>
        <v>9.6482939632545932</v>
      </c>
      <c r="J540" s="31">
        <f t="shared" ref="J540:J603" si="122">+$D$2*I540/SQRT($D$2^2+I540^2+1)</f>
        <v>0.98942771360383541</v>
      </c>
      <c r="K540" s="31">
        <f t="shared" ref="K540:K603" si="123">+($D$2^2+2*I540^2+1)/($D$2^2+I540^2)/(I540^2+1)</f>
        <v>2.1256339718952886E-2</v>
      </c>
      <c r="L540" s="31">
        <f t="shared" ref="L540:L603" si="124">ASIN($D$2/SQRT($D$2^2+I540^2)/SQRT(1+I540^2))</f>
        <v>1.0628369959106758E-2</v>
      </c>
      <c r="M540" s="32">
        <f t="shared" ref="M540:M603" si="125">2/PI()*(J540*K540+L540)</f>
        <v>2.0155370258228677E-2</v>
      </c>
      <c r="N540" s="33">
        <f t="shared" ref="N540:N603" si="126">+$D$4*M540</f>
        <v>4.3932871876609028</v>
      </c>
      <c r="O540" s="59">
        <f>+'CPT C9 &amp; Bearing Capacity'!N540</f>
        <v>454.99999999999994</v>
      </c>
      <c r="P540" s="59">
        <f>+'CPT C9 &amp; Bearing Capacity'!O540</f>
        <v>514</v>
      </c>
      <c r="Q540" s="35">
        <f>+'CPT C9 &amp; Bearing Capacity'!K540</f>
        <v>204.25</v>
      </c>
      <c r="R540" s="34">
        <f>+'CPT C9 &amp; Bearing Capacity'!L540</f>
        <v>60.606180000000002</v>
      </c>
      <c r="S540" s="35">
        <f>+'CPT C9 &amp; Bearing Capacity'!M540</f>
        <v>143.64382000000001</v>
      </c>
      <c r="T540" s="34">
        <f t="shared" ref="T540:T603" si="127">100*SQRT(O540/(305*SQRT(100*S540)))</f>
        <v>11.156655992985998</v>
      </c>
      <c r="U540" s="36">
        <f t="shared" ref="U540:U603" si="128">+O540*10^(1.09-0.0075*T540)</f>
        <v>4616.7512634206087</v>
      </c>
      <c r="V540" s="33">
        <f t="shared" ref="V540:V603" si="129">5*(P540-Q540)</f>
        <v>1548.75</v>
      </c>
      <c r="W540" s="37">
        <f t="shared" ref="W540:W603" si="130">IF(F540&lt;$B$4,0,N540/U540*G540*1000)</f>
        <v>1.9031942320434946E-2</v>
      </c>
      <c r="X540" s="37">
        <f t="shared" ref="X540:X603" si="131">IF(F540&lt;$B$4,0,N540/V540*G540*1000)</f>
        <v>5.6733329299897453E-2</v>
      </c>
    </row>
    <row r="541" spans="5:24" x14ac:dyDescent="0.2">
      <c r="E541" s="28"/>
      <c r="F541" s="28">
        <f>+'CPT C9 &amp; Bearing Capacity'!I541</f>
        <v>10.77</v>
      </c>
      <c r="G541" s="29">
        <f>'CPT C9 &amp; Bearing Capacity'!H541</f>
        <v>1.9999999999999574E-2</v>
      </c>
      <c r="H541" s="29">
        <f t="shared" si="120"/>
        <v>10.312799999999999</v>
      </c>
      <c r="I541" s="30">
        <f t="shared" si="121"/>
        <v>9.6670416197975246</v>
      </c>
      <c r="J541" s="31">
        <f t="shared" si="122"/>
        <v>0.98946803539120409</v>
      </c>
      <c r="K541" s="31">
        <f t="shared" si="123"/>
        <v>2.1174845279104199E-2</v>
      </c>
      <c r="L541" s="31">
        <f t="shared" si="124"/>
        <v>1.0587620446438687E-2</v>
      </c>
      <c r="M541" s="32">
        <f t="shared" si="125"/>
        <v>2.0078639392301575E-2</v>
      </c>
      <c r="N541" s="33">
        <f t="shared" si="126"/>
        <v>4.3765620803641001</v>
      </c>
      <c r="O541" s="59">
        <f>+'CPT C9 &amp; Bearing Capacity'!N541</f>
        <v>436</v>
      </c>
      <c r="P541" s="59">
        <f>+'CPT C9 &amp; Bearing Capacity'!O541</f>
        <v>502</v>
      </c>
      <c r="Q541" s="35">
        <f>+'CPT C9 &amp; Bearing Capacity'!K541</f>
        <v>204.63</v>
      </c>
      <c r="R541" s="34">
        <f>+'CPT C9 &amp; Bearing Capacity'!L541</f>
        <v>60.802379999999999</v>
      </c>
      <c r="S541" s="35">
        <f>+'CPT C9 &amp; Bearing Capacity'!M541</f>
        <v>143.82762</v>
      </c>
      <c r="T541" s="34">
        <f t="shared" si="127"/>
        <v>10.917740096945968</v>
      </c>
      <c r="U541" s="36">
        <f t="shared" si="128"/>
        <v>4442.2545262742524</v>
      </c>
      <c r="V541" s="33">
        <f t="shared" si="129"/>
        <v>1486.85</v>
      </c>
      <c r="W541" s="37">
        <f t="shared" si="130"/>
        <v>1.9704238262253097E-2</v>
      </c>
      <c r="X541" s="37">
        <f t="shared" si="131"/>
        <v>5.8870256991142442E-2</v>
      </c>
    </row>
    <row r="542" spans="5:24" x14ac:dyDescent="0.2">
      <c r="E542" s="28"/>
      <c r="F542" s="28">
        <f>+'CPT C9 &amp; Bearing Capacity'!I542</f>
        <v>10.79</v>
      </c>
      <c r="G542" s="29">
        <f>'CPT C9 &amp; Bearing Capacity'!H542</f>
        <v>2.000000000000135E-2</v>
      </c>
      <c r="H542" s="29">
        <f t="shared" si="120"/>
        <v>10.332799999999999</v>
      </c>
      <c r="I542" s="30">
        <f t="shared" si="121"/>
        <v>9.6857892763404561</v>
      </c>
      <c r="J542" s="31">
        <f t="shared" si="122"/>
        <v>0.989508128153892</v>
      </c>
      <c r="K542" s="31">
        <f t="shared" si="123"/>
        <v>2.1093816944415728E-2</v>
      </c>
      <c r="L542" s="31">
        <f t="shared" si="124"/>
        <v>1.0547104016895216E-2</v>
      </c>
      <c r="M542" s="32">
        <f t="shared" si="125"/>
        <v>2.0002343270877423E-2</v>
      </c>
      <c r="N542" s="33">
        <f t="shared" si="126"/>
        <v>4.3599317347824256</v>
      </c>
      <c r="O542" s="59">
        <f>+'CPT C9 &amp; Bearing Capacity'!N542</f>
        <v>436</v>
      </c>
      <c r="P542" s="59">
        <f>+'CPT C9 &amp; Bearing Capacity'!O542</f>
        <v>507.6</v>
      </c>
      <c r="Q542" s="35">
        <f>+'CPT C9 &amp; Bearing Capacity'!K542</f>
        <v>205.01</v>
      </c>
      <c r="R542" s="34">
        <f>+'CPT C9 &amp; Bearing Capacity'!L542</f>
        <v>60.998579999999997</v>
      </c>
      <c r="S542" s="35">
        <f>+'CPT C9 &amp; Bearing Capacity'!M542</f>
        <v>144.01141999999999</v>
      </c>
      <c r="T542" s="34">
        <f t="shared" si="127"/>
        <v>10.914254884178412</v>
      </c>
      <c r="U542" s="36">
        <f t="shared" si="128"/>
        <v>4442.5219024803218</v>
      </c>
      <c r="V542" s="33">
        <f t="shared" si="129"/>
        <v>1512.9500000000003</v>
      </c>
      <c r="W542" s="37">
        <f t="shared" si="130"/>
        <v>1.9628183407935523E-2</v>
      </c>
      <c r="X542" s="37">
        <f t="shared" si="131"/>
        <v>5.7634842325030161E-2</v>
      </c>
    </row>
    <row r="543" spans="5:24" x14ac:dyDescent="0.2">
      <c r="E543" s="28"/>
      <c r="F543" s="28">
        <f>+'CPT C9 &amp; Bearing Capacity'!I543</f>
        <v>10.81</v>
      </c>
      <c r="G543" s="29">
        <f>'CPT C9 &amp; Bearing Capacity'!H543</f>
        <v>1.9999999999999574E-2</v>
      </c>
      <c r="H543" s="29">
        <f t="shared" si="120"/>
        <v>10.3528</v>
      </c>
      <c r="I543" s="30">
        <f t="shared" si="121"/>
        <v>9.7045369328833893</v>
      </c>
      <c r="J543" s="31">
        <f t="shared" si="122"/>
        <v>0.989547993613903</v>
      </c>
      <c r="K543" s="31">
        <f t="shared" si="123"/>
        <v>2.1013251179820665E-2</v>
      </c>
      <c r="L543" s="31">
        <f t="shared" si="124"/>
        <v>1.0506818902479471E-2</v>
      </c>
      <c r="M543" s="32">
        <f t="shared" si="125"/>
        <v>1.9926478635611797E-2</v>
      </c>
      <c r="N543" s="33">
        <f t="shared" si="126"/>
        <v>4.3433954406911282</v>
      </c>
      <c r="O543" s="59">
        <f>+'CPT C9 &amp; Bearing Capacity'!N543</f>
        <v>445.5</v>
      </c>
      <c r="P543" s="59">
        <f>+'CPT C9 &amp; Bearing Capacity'!O543</f>
        <v>519.70000000000005</v>
      </c>
      <c r="Q543" s="35">
        <f>+'CPT C9 &amp; Bearing Capacity'!K543</f>
        <v>205.39000000000001</v>
      </c>
      <c r="R543" s="34">
        <f>+'CPT C9 &amp; Bearing Capacity'!L543</f>
        <v>61.194780000000009</v>
      </c>
      <c r="S543" s="35">
        <f>+'CPT C9 &amp; Bearing Capacity'!M543</f>
        <v>144.19522000000001</v>
      </c>
      <c r="T543" s="34">
        <f t="shared" si="127"/>
        <v>11.029002077253628</v>
      </c>
      <c r="U543" s="36">
        <f t="shared" si="128"/>
        <v>4530.3336988610372</v>
      </c>
      <c r="V543" s="33">
        <f t="shared" si="129"/>
        <v>1571.5500000000002</v>
      </c>
      <c r="W543" s="37">
        <f t="shared" si="130"/>
        <v>1.9174726319975063E-2</v>
      </c>
      <c r="X543" s="37">
        <f t="shared" si="131"/>
        <v>5.5275307062340177E-2</v>
      </c>
    </row>
    <row r="544" spans="5:24" x14ac:dyDescent="0.2">
      <c r="E544" s="28"/>
      <c r="F544" s="28">
        <f>+'CPT C9 &amp; Bearing Capacity'!I544</f>
        <v>10.83</v>
      </c>
      <c r="G544" s="29">
        <f>'CPT C9 &amp; Bearing Capacity'!H544</f>
        <v>1.9999999999999574E-2</v>
      </c>
      <c r="H544" s="29">
        <f t="shared" si="120"/>
        <v>10.3728</v>
      </c>
      <c r="I544" s="30">
        <f t="shared" si="121"/>
        <v>9.7232845894263225</v>
      </c>
      <c r="J544" s="31">
        <f t="shared" si="122"/>
        <v>0.98958763347717327</v>
      </c>
      <c r="K544" s="31">
        <f t="shared" si="123"/>
        <v>2.0933144483581616E-2</v>
      </c>
      <c r="L544" s="31">
        <f t="shared" si="124"/>
        <v>1.0466763351867164E-2</v>
      </c>
      <c r="M544" s="32">
        <f t="shared" si="125"/>
        <v>1.985104225844167E-2</v>
      </c>
      <c r="N544" s="33">
        <f t="shared" si="126"/>
        <v>4.3269524944659272</v>
      </c>
      <c r="O544" s="59">
        <f>+'CPT C9 &amp; Bearing Capacity'!N544</f>
        <v>464.5</v>
      </c>
      <c r="P544" s="59">
        <f>+'CPT C9 &amp; Bearing Capacity'!O544</f>
        <v>539.5</v>
      </c>
      <c r="Q544" s="35">
        <f>+'CPT C9 &amp; Bearing Capacity'!K544</f>
        <v>205.77</v>
      </c>
      <c r="R544" s="34">
        <f>+'CPT C9 &amp; Bearing Capacity'!L544</f>
        <v>61.390980000000006</v>
      </c>
      <c r="S544" s="35">
        <f>+'CPT C9 &amp; Bearing Capacity'!M544</f>
        <v>144.37902</v>
      </c>
      <c r="T544" s="34">
        <f t="shared" si="127"/>
        <v>11.258147053084848</v>
      </c>
      <c r="U544" s="36">
        <f t="shared" si="128"/>
        <v>4704.8915310236789</v>
      </c>
      <c r="V544" s="33">
        <f t="shared" si="129"/>
        <v>1668.65</v>
      </c>
      <c r="W544" s="37">
        <f t="shared" si="130"/>
        <v>1.8393420829935211E-2</v>
      </c>
      <c r="X544" s="37">
        <f t="shared" si="131"/>
        <v>5.1861714493342939E-2</v>
      </c>
    </row>
    <row r="545" spans="5:24" x14ac:dyDescent="0.2">
      <c r="E545" s="28"/>
      <c r="F545" s="28">
        <f>+'CPT C9 &amp; Bearing Capacity'!I545</f>
        <v>10.85</v>
      </c>
      <c r="G545" s="29">
        <f>'CPT C9 &amp; Bearing Capacity'!H545</f>
        <v>1.9999999999999574E-2</v>
      </c>
      <c r="H545" s="29">
        <f t="shared" si="120"/>
        <v>10.392799999999999</v>
      </c>
      <c r="I545" s="30">
        <f t="shared" si="121"/>
        <v>9.7420322459692539</v>
      </c>
      <c r="J545" s="31">
        <f t="shared" si="122"/>
        <v>0.98962704943375057</v>
      </c>
      <c r="K545" s="31">
        <f t="shared" si="123"/>
        <v>2.0853493386915577E-2</v>
      </c>
      <c r="L545" s="31">
        <f t="shared" si="124"/>
        <v>1.0426935630218936E-2</v>
      </c>
      <c r="M545" s="32">
        <f t="shared" si="125"/>
        <v>1.9776030941250453E-2</v>
      </c>
      <c r="N545" s="33">
        <f t="shared" si="126"/>
        <v>4.3106021990099954</v>
      </c>
      <c r="O545" s="59">
        <f>+'CPT C9 &amp; Bearing Capacity'!N545</f>
        <v>492.5</v>
      </c>
      <c r="P545" s="59">
        <f>+'CPT C9 &amp; Bearing Capacity'!O545</f>
        <v>570.1</v>
      </c>
      <c r="Q545" s="35">
        <f>+'CPT C9 &amp; Bearing Capacity'!K545</f>
        <v>206.15</v>
      </c>
      <c r="R545" s="34">
        <f>+'CPT C9 &amp; Bearing Capacity'!L545</f>
        <v>61.587179999999996</v>
      </c>
      <c r="S545" s="35">
        <f>+'CPT C9 &amp; Bearing Capacity'!M545</f>
        <v>144.56282000000002</v>
      </c>
      <c r="T545" s="34">
        <f t="shared" si="127"/>
        <v>11.588815397392251</v>
      </c>
      <c r="U545" s="36">
        <f t="shared" si="128"/>
        <v>4960.0964253731827</v>
      </c>
      <c r="V545" s="33">
        <f t="shared" si="129"/>
        <v>1819.7500000000002</v>
      </c>
      <c r="W545" s="37">
        <f t="shared" si="130"/>
        <v>1.7381122580436878E-2</v>
      </c>
      <c r="X545" s="37">
        <f t="shared" si="131"/>
        <v>4.7375762593871724E-2</v>
      </c>
    </row>
    <row r="546" spans="5:24" x14ac:dyDescent="0.2">
      <c r="E546" s="28"/>
      <c r="F546" s="28">
        <f>+'CPT C9 &amp; Bearing Capacity'!I546</f>
        <v>10.870000000000001</v>
      </c>
      <c r="G546" s="29">
        <f>'CPT C9 &amp; Bearing Capacity'!H546</f>
        <v>2.000000000000135E-2</v>
      </c>
      <c r="H546" s="29">
        <f t="shared" si="120"/>
        <v>10.412800000000001</v>
      </c>
      <c r="I546" s="30">
        <f t="shared" si="121"/>
        <v>9.7607799025121871</v>
      </c>
      <c r="J546" s="31">
        <f t="shared" si="122"/>
        <v>0.98966624315797025</v>
      </c>
      <c r="K546" s="31">
        <f t="shared" si="123"/>
        <v>2.0774294453623821E-2</v>
      </c>
      <c r="L546" s="31">
        <f t="shared" si="124"/>
        <v>1.0387334018995158E-2</v>
      </c>
      <c r="M546" s="32">
        <f t="shared" si="125"/>
        <v>1.9701441515537321E-2</v>
      </c>
      <c r="N546" s="33">
        <f t="shared" si="126"/>
        <v>4.2943438636818856</v>
      </c>
      <c r="O546" s="59">
        <f>+'CPT C9 &amp; Bearing Capacity'!N546</f>
        <v>548.99999999999989</v>
      </c>
      <c r="P546" s="59">
        <f>+'CPT C9 &amp; Bearing Capacity'!O546</f>
        <v>631.6</v>
      </c>
      <c r="Q546" s="35">
        <f>+'CPT C9 &amp; Bearing Capacity'!K546</f>
        <v>206.53000000000003</v>
      </c>
      <c r="R546" s="34">
        <f>+'CPT C9 &amp; Bearing Capacity'!L546</f>
        <v>61.783380000000015</v>
      </c>
      <c r="S546" s="35">
        <f>+'CPT C9 &amp; Bearing Capacity'!M546</f>
        <v>144.74662000000001</v>
      </c>
      <c r="T546" s="34">
        <f t="shared" si="127"/>
        <v>12.231624629181939</v>
      </c>
      <c r="U546" s="36">
        <f t="shared" si="128"/>
        <v>5468.0837759917104</v>
      </c>
      <c r="V546" s="33">
        <f t="shared" si="129"/>
        <v>2125.35</v>
      </c>
      <c r="W546" s="37">
        <f t="shared" si="130"/>
        <v>1.5706942466891298E-2</v>
      </c>
      <c r="X546" s="37">
        <f t="shared" si="131"/>
        <v>4.0410698131434122E-2</v>
      </c>
    </row>
    <row r="547" spans="5:24" x14ac:dyDescent="0.2">
      <c r="E547" s="28"/>
      <c r="F547" s="28">
        <f>+'CPT C9 &amp; Bearing Capacity'!I547</f>
        <v>10.89</v>
      </c>
      <c r="G547" s="29">
        <f>'CPT C9 &amp; Bearing Capacity'!H547</f>
        <v>1.9999999999999574E-2</v>
      </c>
      <c r="H547" s="29">
        <f t="shared" si="120"/>
        <v>10.4328</v>
      </c>
      <c r="I547" s="30">
        <f t="shared" si="121"/>
        <v>9.7795275590551185</v>
      </c>
      <c r="J547" s="31">
        <f t="shared" si="122"/>
        <v>0.98970521630862895</v>
      </c>
      <c r="K547" s="31">
        <f t="shared" si="123"/>
        <v>2.0695544279726669E-2</v>
      </c>
      <c r="L547" s="31">
        <f t="shared" si="124"/>
        <v>1.0347956815773177E-2</v>
      </c>
      <c r="M547" s="32">
        <f t="shared" si="125"/>
        <v>1.962727084209084E-2</v>
      </c>
      <c r="N547" s="33">
        <f t="shared" si="126"/>
        <v>4.2781768042243913</v>
      </c>
      <c r="O547" s="59">
        <f>+'CPT C9 &amp; Bearing Capacity'!N547</f>
        <v>1222</v>
      </c>
      <c r="P547" s="59">
        <f>+'CPT C9 &amp; Bearing Capacity'!O547</f>
        <v>1309</v>
      </c>
      <c r="Q547" s="35">
        <f>+'CPT C9 &amp; Bearing Capacity'!K547</f>
        <v>206.91000000000003</v>
      </c>
      <c r="R547" s="34">
        <f>+'CPT C9 &amp; Bearing Capacity'!L547</f>
        <v>61.979580000000006</v>
      </c>
      <c r="S547" s="35">
        <f>+'CPT C9 &amp; Bearing Capacity'!M547</f>
        <v>144.93042000000003</v>
      </c>
      <c r="T547" s="34">
        <f t="shared" si="127"/>
        <v>18.242980570336222</v>
      </c>
      <c r="U547" s="36">
        <f t="shared" si="128"/>
        <v>10971.066604372885</v>
      </c>
      <c r="V547" s="33">
        <f t="shared" si="129"/>
        <v>5510.45</v>
      </c>
      <c r="W547" s="37">
        <f t="shared" si="130"/>
        <v>7.7990171028933311E-3</v>
      </c>
      <c r="X547" s="37">
        <f t="shared" si="131"/>
        <v>1.552750430264062E-2</v>
      </c>
    </row>
    <row r="548" spans="5:24" x14ac:dyDescent="0.2">
      <c r="E548" s="28"/>
      <c r="F548" s="28">
        <f>+'CPT C9 &amp; Bearing Capacity'!I548</f>
        <v>10.91</v>
      </c>
      <c r="G548" s="29">
        <f>'CPT C9 &amp; Bearing Capacity'!H548</f>
        <v>1.9999999999999574E-2</v>
      </c>
      <c r="H548" s="29">
        <f t="shared" si="120"/>
        <v>10.4528</v>
      </c>
      <c r="I548" s="30">
        <f t="shared" si="121"/>
        <v>9.7982752155980499</v>
      </c>
      <c r="J548" s="31">
        <f t="shared" si="122"/>
        <v>0.98974397052915697</v>
      </c>
      <c r="K548" s="31">
        <f t="shared" si="123"/>
        <v>2.0617239493102894E-2</v>
      </c>
      <c r="L548" s="31">
        <f t="shared" si="124"/>
        <v>1.0308802334066872E-2</v>
      </c>
      <c r="M548" s="32">
        <f t="shared" si="125"/>
        <v>1.9553515810666628E-2</v>
      </c>
      <c r="N548" s="33">
        <f t="shared" si="126"/>
        <v>4.2621003426942821</v>
      </c>
      <c r="O548" s="59">
        <f>+'CPT C9 &amp; Bearing Capacity'!N548</f>
        <v>1819</v>
      </c>
      <c r="P548" s="59">
        <f>+'CPT C9 &amp; Bearing Capacity'!O548</f>
        <v>1893.4</v>
      </c>
      <c r="Q548" s="35">
        <f>+'CPT C9 &amp; Bearing Capacity'!K548</f>
        <v>207.29</v>
      </c>
      <c r="R548" s="34">
        <f>+'CPT C9 &amp; Bearing Capacity'!L548</f>
        <v>62.175780000000003</v>
      </c>
      <c r="S548" s="35">
        <f>+'CPT C9 &amp; Bearing Capacity'!M548</f>
        <v>145.11421999999999</v>
      </c>
      <c r="T548" s="34">
        <f t="shared" si="127"/>
        <v>22.250457080159293</v>
      </c>
      <c r="U548" s="36">
        <f t="shared" si="128"/>
        <v>15238.922871100602</v>
      </c>
      <c r="V548" s="33">
        <f t="shared" si="129"/>
        <v>8430.5500000000011</v>
      </c>
      <c r="W548" s="37">
        <f t="shared" si="130"/>
        <v>5.5937028866743909E-3</v>
      </c>
      <c r="X548" s="37">
        <f t="shared" si="131"/>
        <v>1.0111084905953208E-2</v>
      </c>
    </row>
    <row r="549" spans="5:24" x14ac:dyDescent="0.2">
      <c r="E549" s="28"/>
      <c r="F549" s="28">
        <f>+'CPT C9 &amp; Bearing Capacity'!I549</f>
        <v>10.93</v>
      </c>
      <c r="G549" s="29">
        <f>'CPT C9 &amp; Bearing Capacity'!H549</f>
        <v>1.9999999999999574E-2</v>
      </c>
      <c r="H549" s="29">
        <f t="shared" si="120"/>
        <v>10.472799999999999</v>
      </c>
      <c r="I549" s="30">
        <f t="shared" si="121"/>
        <v>9.8170228721409813</v>
      </c>
      <c r="J549" s="31">
        <f t="shared" si="122"/>
        <v>0.98978250744778706</v>
      </c>
      <c r="K549" s="31">
        <f t="shared" si="123"/>
        <v>2.0539376753133949E-2</v>
      </c>
      <c r="L549" s="31">
        <f t="shared" si="124"/>
        <v>1.0269868903148637E-2</v>
      </c>
      <c r="M549" s="32">
        <f t="shared" si="125"/>
        <v>1.9480173339669258E-2</v>
      </c>
      <c r="N549" s="33">
        <f t="shared" si="126"/>
        <v>4.2461138073929723</v>
      </c>
      <c r="O549" s="59">
        <f>+'CPT C9 &amp; Bearing Capacity'!N549</f>
        <v>1563</v>
      </c>
      <c r="P549" s="59">
        <f>+'CPT C9 &amp; Bearing Capacity'!O549</f>
        <v>1618.4</v>
      </c>
      <c r="Q549" s="35">
        <f>+'CPT C9 &amp; Bearing Capacity'!K549</f>
        <v>207.67</v>
      </c>
      <c r="R549" s="34">
        <f>+'CPT C9 &amp; Bearing Capacity'!L549</f>
        <v>62.371980000000001</v>
      </c>
      <c r="S549" s="35">
        <f>+'CPT C9 &amp; Bearing Capacity'!M549</f>
        <v>145.29801999999998</v>
      </c>
      <c r="T549" s="34">
        <f t="shared" si="127"/>
        <v>20.618859785386771</v>
      </c>
      <c r="U549" s="36">
        <f t="shared" si="128"/>
        <v>13468.447248477436</v>
      </c>
      <c r="V549" s="33">
        <f t="shared" si="129"/>
        <v>7053.65</v>
      </c>
      <c r="W549" s="37">
        <f t="shared" si="130"/>
        <v>6.3052759223939355E-3</v>
      </c>
      <c r="X549" s="37">
        <f t="shared" si="131"/>
        <v>1.2039479722960118E-2</v>
      </c>
    </row>
    <row r="550" spans="5:24" x14ac:dyDescent="0.2">
      <c r="E550" s="28"/>
      <c r="F550" s="28">
        <f>+'CPT C9 &amp; Bearing Capacity'!I550</f>
        <v>10.95</v>
      </c>
      <c r="G550" s="29">
        <f>'CPT C9 &amp; Bearing Capacity'!H550</f>
        <v>2.000000000000135E-2</v>
      </c>
      <c r="H550" s="29">
        <f t="shared" si="120"/>
        <v>10.492799999999999</v>
      </c>
      <c r="I550" s="30">
        <f t="shared" si="121"/>
        <v>9.8357705286839145</v>
      </c>
      <c r="J550" s="31">
        <f t="shared" si="122"/>
        <v>0.98982082867772303</v>
      </c>
      <c r="K550" s="31">
        <f t="shared" si="123"/>
        <v>2.0461952750352671E-2</v>
      </c>
      <c r="L550" s="31">
        <f t="shared" si="124"/>
        <v>1.0231154867873592E-2</v>
      </c>
      <c r="M550" s="32">
        <f t="shared" si="125"/>
        <v>1.9407240375838092E-2</v>
      </c>
      <c r="N550" s="33">
        <f t="shared" si="126"/>
        <v>4.2302165327980399</v>
      </c>
      <c r="O550" s="59">
        <f>+'CPT C9 &amp; Bearing Capacity'!N550</f>
        <v>1117.5</v>
      </c>
      <c r="P550" s="59">
        <f>+'CPT C9 &amp; Bearing Capacity'!O550</f>
        <v>1165.5</v>
      </c>
      <c r="Q550" s="35">
        <f>+'CPT C9 &amp; Bearing Capacity'!K550</f>
        <v>208.04999999999998</v>
      </c>
      <c r="R550" s="34">
        <f>+'CPT C9 &amp; Bearing Capacity'!L550</f>
        <v>62.568179999999998</v>
      </c>
      <c r="S550" s="35">
        <f>+'CPT C9 &amp; Bearing Capacity'!M550</f>
        <v>145.48181999999997</v>
      </c>
      <c r="T550" s="34">
        <f t="shared" si="127"/>
        <v>17.428967691960136</v>
      </c>
      <c r="U550" s="36">
        <f t="shared" si="128"/>
        <v>10174.902916586612</v>
      </c>
      <c r="V550" s="33">
        <f t="shared" si="129"/>
        <v>4787.25</v>
      </c>
      <c r="W550" s="37">
        <f t="shared" si="130"/>
        <v>8.3150012682724275E-3</v>
      </c>
      <c r="X550" s="37">
        <f t="shared" si="131"/>
        <v>1.7672845716427282E-2</v>
      </c>
    </row>
    <row r="551" spans="5:24" x14ac:dyDescent="0.2">
      <c r="E551" s="28"/>
      <c r="F551" s="28">
        <f>+'CPT C9 &amp; Bearing Capacity'!I551</f>
        <v>10.97</v>
      </c>
      <c r="G551" s="29">
        <f>'CPT C9 &amp; Bearing Capacity'!H551</f>
        <v>1.9999999999999574E-2</v>
      </c>
      <c r="H551" s="29">
        <f t="shared" si="120"/>
        <v>10.5128</v>
      </c>
      <c r="I551" s="30">
        <f t="shared" si="121"/>
        <v>9.8545181852268477</v>
      </c>
      <c r="J551" s="31">
        <f t="shared" si="122"/>
        <v>0.98985893581730344</v>
      </c>
      <c r="K551" s="31">
        <f t="shared" si="123"/>
        <v>2.0384964206096642E-2</v>
      </c>
      <c r="L551" s="31">
        <f t="shared" si="124"/>
        <v>1.0192658588506142E-2</v>
      </c>
      <c r="M551" s="32">
        <f t="shared" si="125"/>
        <v>1.9334713893937188E-2</v>
      </c>
      <c r="N551" s="33">
        <f t="shared" si="126"/>
        <v>4.2144078594956342</v>
      </c>
      <c r="O551" s="59">
        <f>+'CPT C9 &amp; Bearing Capacity'!N551</f>
        <v>804.99999999999989</v>
      </c>
      <c r="P551" s="59">
        <f>+'CPT C9 &amp; Bearing Capacity'!O551</f>
        <v>851</v>
      </c>
      <c r="Q551" s="35">
        <f>+'CPT C9 &amp; Bearing Capacity'!K551</f>
        <v>208.43</v>
      </c>
      <c r="R551" s="34">
        <f>+'CPT C9 &amp; Bearing Capacity'!L551</f>
        <v>62.76438000000001</v>
      </c>
      <c r="S551" s="35">
        <f>+'CPT C9 &amp; Bearing Capacity'!M551</f>
        <v>145.66561999999999</v>
      </c>
      <c r="T551" s="34">
        <f t="shared" si="127"/>
        <v>14.787976613691391</v>
      </c>
      <c r="U551" s="36">
        <f t="shared" si="128"/>
        <v>7671.6018597852817</v>
      </c>
      <c r="V551" s="33">
        <f t="shared" si="129"/>
        <v>3212.8499999999995</v>
      </c>
      <c r="W551" s="37">
        <f t="shared" si="130"/>
        <v>1.0987034876216842E-2</v>
      </c>
      <c r="X551" s="37">
        <f t="shared" si="131"/>
        <v>2.6234700403041194E-2</v>
      </c>
    </row>
    <row r="552" spans="5:24" x14ac:dyDescent="0.2">
      <c r="E552" s="28"/>
      <c r="F552" s="28">
        <f>+'CPT C9 &amp; Bearing Capacity'!I552</f>
        <v>10.99</v>
      </c>
      <c r="G552" s="29">
        <f>'CPT C9 &amp; Bearing Capacity'!H552</f>
        <v>1.9999999999999574E-2</v>
      </c>
      <c r="H552" s="29">
        <f t="shared" si="120"/>
        <v>10.5328</v>
      </c>
      <c r="I552" s="30">
        <f t="shared" si="121"/>
        <v>9.8732658417697792</v>
      </c>
      <c r="J552" s="31">
        <f t="shared" si="122"/>
        <v>0.98989683045016674</v>
      </c>
      <c r="K552" s="31">
        <f t="shared" si="123"/>
        <v>2.0308407872165951E-2</v>
      </c>
      <c r="L552" s="31">
        <f t="shared" si="124"/>
        <v>1.0154378440548718E-2</v>
      </c>
      <c r="M552" s="32">
        <f t="shared" si="125"/>
        <v>1.9262590896449067E-2</v>
      </c>
      <c r="N552" s="33">
        <f t="shared" si="126"/>
        <v>4.1986871341137277</v>
      </c>
      <c r="O552" s="59">
        <f>+'CPT C9 &amp; Bearing Capacity'!N552</f>
        <v>720</v>
      </c>
      <c r="P552" s="59">
        <f>+'CPT C9 &amp; Bearing Capacity'!O552</f>
        <v>783.8</v>
      </c>
      <c r="Q552" s="35">
        <f>+'CPT C9 &amp; Bearing Capacity'!K552</f>
        <v>208.81</v>
      </c>
      <c r="R552" s="34">
        <f>+'CPT C9 &amp; Bearing Capacity'!L552</f>
        <v>62.960580000000007</v>
      </c>
      <c r="S552" s="35">
        <f>+'CPT C9 &amp; Bearing Capacity'!M552</f>
        <v>145.84942000000001</v>
      </c>
      <c r="T552" s="34">
        <f t="shared" si="127"/>
        <v>13.98106168825583</v>
      </c>
      <c r="U552" s="36">
        <f t="shared" si="128"/>
        <v>6957.8415399969435</v>
      </c>
      <c r="V552" s="33">
        <f t="shared" si="129"/>
        <v>2874.95</v>
      </c>
      <c r="W552" s="37">
        <f t="shared" si="130"/>
        <v>1.2068935775491899E-2</v>
      </c>
      <c r="X552" s="37">
        <f t="shared" si="131"/>
        <v>2.9208766302813188E-2</v>
      </c>
    </row>
    <row r="553" spans="5:24" x14ac:dyDescent="0.2">
      <c r="E553" s="28"/>
      <c r="F553" s="28">
        <f>+'CPT C9 &amp; Bearing Capacity'!I553</f>
        <v>11.01</v>
      </c>
      <c r="G553" s="29">
        <f>'CPT C9 &amp; Bearing Capacity'!H553</f>
        <v>1.9999999999999574E-2</v>
      </c>
      <c r="H553" s="29">
        <f t="shared" si="120"/>
        <v>10.5528</v>
      </c>
      <c r="I553" s="30">
        <f t="shared" si="121"/>
        <v>9.8920134983127106</v>
      </c>
      <c r="J553" s="31">
        <f t="shared" si="122"/>
        <v>0.98993451414541056</v>
      </c>
      <c r="K553" s="31">
        <f t="shared" si="123"/>
        <v>2.0232280530485362E-2</v>
      </c>
      <c r="L553" s="31">
        <f t="shared" si="124"/>
        <v>1.0116312814572757E-2</v>
      </c>
      <c r="M553" s="32">
        <f t="shared" si="125"/>
        <v>1.9190868413272364E-2</v>
      </c>
      <c r="N553" s="33">
        <f t="shared" si="126"/>
        <v>4.1830537092562112</v>
      </c>
      <c r="O553" s="59">
        <f>+'CPT C9 &amp; Bearing Capacity'!N553</f>
        <v>1051.4999999999998</v>
      </c>
      <c r="P553" s="59">
        <f>+'CPT C9 &amp; Bearing Capacity'!O553</f>
        <v>1133.3</v>
      </c>
      <c r="Q553" s="35">
        <f>+'CPT C9 &amp; Bearing Capacity'!K553</f>
        <v>209.19</v>
      </c>
      <c r="R553" s="34">
        <f>+'CPT C9 &amp; Bearing Capacity'!L553</f>
        <v>63.156779999999998</v>
      </c>
      <c r="S553" s="35">
        <f>+'CPT C9 &amp; Bearing Capacity'!M553</f>
        <v>146.03322</v>
      </c>
      <c r="T553" s="34">
        <f t="shared" si="127"/>
        <v>16.890472680371374</v>
      </c>
      <c r="U553" s="36">
        <f t="shared" si="128"/>
        <v>9663.4172472126465</v>
      </c>
      <c r="V553" s="33">
        <f t="shared" si="129"/>
        <v>4620.5499999999993</v>
      </c>
      <c r="W553" s="37">
        <f t="shared" si="130"/>
        <v>8.657504073856891E-3</v>
      </c>
      <c r="X553" s="37">
        <f t="shared" si="131"/>
        <v>1.8106302103672173E-2</v>
      </c>
    </row>
    <row r="554" spans="5:24" x14ac:dyDescent="0.2">
      <c r="E554" s="28"/>
      <c r="F554" s="28">
        <f>+'CPT C9 &amp; Bearing Capacity'!I554</f>
        <v>11.03</v>
      </c>
      <c r="G554" s="29">
        <f>'CPT C9 &amp; Bearing Capacity'!H554</f>
        <v>1.9999999999999574E-2</v>
      </c>
      <c r="H554" s="29">
        <f t="shared" si="120"/>
        <v>10.572799999999999</v>
      </c>
      <c r="I554" s="30">
        <f t="shared" si="121"/>
        <v>9.910761154855642</v>
      </c>
      <c r="J554" s="31">
        <f t="shared" si="122"/>
        <v>0.98997198845775158</v>
      </c>
      <c r="K554" s="31">
        <f t="shared" si="123"/>
        <v>2.0156578992770915E-2</v>
      </c>
      <c r="L554" s="31">
        <f t="shared" si="124"/>
        <v>1.0078460116051834E-2</v>
      </c>
      <c r="M554" s="32">
        <f t="shared" si="125"/>
        <v>1.9119543501423329E-2</v>
      </c>
      <c r="N554" s="33">
        <f t="shared" si="126"/>
        <v>4.1675069434378322</v>
      </c>
      <c r="O554" s="59">
        <f>+'CPT C9 &amp; Bearing Capacity'!N554</f>
        <v>1506</v>
      </c>
      <c r="P554" s="59">
        <f>+'CPT C9 &amp; Bearing Capacity'!O554</f>
        <v>1580.1999999999998</v>
      </c>
      <c r="Q554" s="35">
        <f>+'CPT C9 &amp; Bearing Capacity'!K554</f>
        <v>209.57</v>
      </c>
      <c r="R554" s="34">
        <f>+'CPT C9 &amp; Bearing Capacity'!L554</f>
        <v>63.352979999999995</v>
      </c>
      <c r="S554" s="35">
        <f>+'CPT C9 &amp; Bearing Capacity'!M554</f>
        <v>146.21701999999999</v>
      </c>
      <c r="T554" s="34">
        <f t="shared" si="127"/>
        <v>20.207523110104013</v>
      </c>
      <c r="U554" s="36">
        <f t="shared" si="128"/>
        <v>13069.78816325665</v>
      </c>
      <c r="V554" s="33">
        <f t="shared" si="129"/>
        <v>6853.15</v>
      </c>
      <c r="W554" s="37">
        <f t="shared" si="130"/>
        <v>6.3773136815697398E-3</v>
      </c>
      <c r="X554" s="37">
        <f t="shared" si="131"/>
        <v>1.2162310597134877E-2</v>
      </c>
    </row>
    <row r="555" spans="5:24" x14ac:dyDescent="0.2">
      <c r="E555" s="28"/>
      <c r="F555" s="28">
        <f>+'CPT C9 &amp; Bearing Capacity'!I555</f>
        <v>11.05</v>
      </c>
      <c r="G555" s="29">
        <f>'CPT C9 &amp; Bearing Capacity'!H555</f>
        <v>2.000000000000135E-2</v>
      </c>
      <c r="H555" s="29">
        <f t="shared" si="120"/>
        <v>10.5928</v>
      </c>
      <c r="I555" s="30">
        <f t="shared" si="121"/>
        <v>9.9295088113985752</v>
      </c>
      <c r="J555" s="31">
        <f t="shared" si="122"/>
        <v>0.99000925492768288</v>
      </c>
      <c r="K555" s="31">
        <f t="shared" si="123"/>
        <v>2.0081300100200702E-2</v>
      </c>
      <c r="L555" s="31">
        <f t="shared" si="124"/>
        <v>1.0040818765196991E-2</v>
      </c>
      <c r="M555" s="32">
        <f t="shared" si="125"/>
        <v>1.9048613244741074E-2</v>
      </c>
      <c r="N555" s="33">
        <f t="shared" si="126"/>
        <v>4.1520462010199433</v>
      </c>
      <c r="O555" s="59">
        <f>+'CPT C9 &amp; Bearing Capacity'!N555</f>
        <v>1544</v>
      </c>
      <c r="P555" s="59">
        <f>+'CPT C9 &amp; Bearing Capacity'!O555</f>
        <v>1603</v>
      </c>
      <c r="Q555" s="35">
        <f>+'CPT C9 &amp; Bearing Capacity'!K555</f>
        <v>209.95000000000002</v>
      </c>
      <c r="R555" s="34">
        <f>+'CPT C9 &amp; Bearing Capacity'!L555</f>
        <v>63.549180000000007</v>
      </c>
      <c r="S555" s="35">
        <f>+'CPT C9 &amp; Bearing Capacity'!M555</f>
        <v>146.40082000000001</v>
      </c>
      <c r="T555" s="34">
        <f t="shared" si="127"/>
        <v>20.454452108856444</v>
      </c>
      <c r="U555" s="36">
        <f t="shared" si="128"/>
        <v>13342.552034597682</v>
      </c>
      <c r="V555" s="33">
        <f t="shared" si="129"/>
        <v>6965.25</v>
      </c>
      <c r="W555" s="37">
        <f t="shared" si="130"/>
        <v>6.2237661734484227E-3</v>
      </c>
      <c r="X555" s="37">
        <f t="shared" si="131"/>
        <v>1.1922174224960263E-2</v>
      </c>
    </row>
    <row r="556" spans="5:24" x14ac:dyDescent="0.2">
      <c r="E556" s="28"/>
      <c r="F556" s="28">
        <f>+'CPT C9 &amp; Bearing Capacity'!I556</f>
        <v>11.07</v>
      </c>
      <c r="G556" s="29">
        <f>'CPT C9 &amp; Bearing Capacity'!H556</f>
        <v>1.9999999999999574E-2</v>
      </c>
      <c r="H556" s="29">
        <f t="shared" si="120"/>
        <v>10.6128</v>
      </c>
      <c r="I556" s="30">
        <f t="shared" si="121"/>
        <v>9.9482564679415084</v>
      </c>
      <c r="J556" s="31">
        <f t="shared" si="122"/>
        <v>0.99004631508162844</v>
      </c>
      <c r="K556" s="31">
        <f t="shared" si="123"/>
        <v>2.0006440723089949E-2</v>
      </c>
      <c r="L556" s="31">
        <f t="shared" si="124"/>
        <v>1.0003387196794111E-2</v>
      </c>
      <c r="M556" s="32">
        <f t="shared" si="125"/>
        <v>1.8978074753596502E-2</v>
      </c>
      <c r="N556" s="33">
        <f t="shared" si="126"/>
        <v>4.136670852147061</v>
      </c>
      <c r="O556" s="59">
        <f>+'CPT C9 &amp; Bearing Capacity'!N556</f>
        <v>1335.5000000000002</v>
      </c>
      <c r="P556" s="59">
        <f>+'CPT C9 &amp; Bearing Capacity'!O556</f>
        <v>1386.7</v>
      </c>
      <c r="Q556" s="35">
        <f>+'CPT C9 &amp; Bearing Capacity'!K556</f>
        <v>210.33</v>
      </c>
      <c r="R556" s="34">
        <f>+'CPT C9 &amp; Bearing Capacity'!L556</f>
        <v>63.745380000000004</v>
      </c>
      <c r="S556" s="35">
        <f>+'CPT C9 &amp; Bearing Capacity'!M556</f>
        <v>146.58462</v>
      </c>
      <c r="T556" s="34">
        <f t="shared" si="127"/>
        <v>19.017346746508458</v>
      </c>
      <c r="U556" s="36">
        <f t="shared" si="128"/>
        <v>11830.791258147749</v>
      </c>
      <c r="V556" s="33">
        <f t="shared" si="129"/>
        <v>5881.85</v>
      </c>
      <c r="W556" s="37">
        <f t="shared" si="130"/>
        <v>6.9930586414464696E-3</v>
      </c>
      <c r="X556" s="37">
        <f t="shared" si="131"/>
        <v>1.406588353034155E-2</v>
      </c>
    </row>
    <row r="557" spans="5:24" x14ac:dyDescent="0.2">
      <c r="E557" s="28"/>
      <c r="F557" s="28">
        <f>+'CPT C9 &amp; Bearing Capacity'!I557</f>
        <v>11.09</v>
      </c>
      <c r="G557" s="29">
        <f>'CPT C9 &amp; Bearing Capacity'!H557</f>
        <v>1.9999999999999574E-2</v>
      </c>
      <c r="H557" s="29">
        <f t="shared" si="120"/>
        <v>10.6328</v>
      </c>
      <c r="I557" s="30">
        <f t="shared" si="121"/>
        <v>9.9670041244844398</v>
      </c>
      <c r="J557" s="31">
        <f t="shared" si="122"/>
        <v>0.99008317043209659</v>
      </c>
      <c r="K557" s="31">
        <f t="shared" si="123"/>
        <v>1.9931997760570218E-2</v>
      </c>
      <c r="L557" s="31">
        <f t="shared" si="124"/>
        <v>9.9661638600434151E-3</v>
      </c>
      <c r="M557" s="32">
        <f t="shared" si="125"/>
        <v>1.8907925164604936E-2</v>
      </c>
      <c r="N557" s="33">
        <f t="shared" si="126"/>
        <v>4.1213802726842248</v>
      </c>
      <c r="O557" s="59">
        <f>+'CPT C9 &amp; Bearing Capacity'!N557</f>
        <v>1230.9999999999998</v>
      </c>
      <c r="P557" s="59">
        <f>+'CPT C9 &amp; Bearing Capacity'!O557</f>
        <v>1288.5999999999999</v>
      </c>
      <c r="Q557" s="35">
        <f>+'CPT C9 &amp; Bearing Capacity'!K557</f>
        <v>210.71</v>
      </c>
      <c r="R557" s="34">
        <f>+'CPT C9 &amp; Bearing Capacity'!L557</f>
        <v>63.941580000000002</v>
      </c>
      <c r="S557" s="35">
        <f>+'CPT C9 &amp; Bearing Capacity'!M557</f>
        <v>146.76841999999999</v>
      </c>
      <c r="T557" s="34">
        <f t="shared" si="127"/>
        <v>18.252440948254652</v>
      </c>
      <c r="U557" s="36">
        <f t="shared" si="128"/>
        <v>11050.062789764948</v>
      </c>
      <c r="V557" s="33">
        <f t="shared" si="129"/>
        <v>5389.4499999999989</v>
      </c>
      <c r="W557" s="37">
        <f t="shared" si="130"/>
        <v>7.459469418583828E-3</v>
      </c>
      <c r="X557" s="37">
        <f t="shared" si="131"/>
        <v>1.5294251816731346E-2</v>
      </c>
    </row>
    <row r="558" spans="5:24" x14ac:dyDescent="0.2">
      <c r="E558" s="28"/>
      <c r="F558" s="28">
        <f>+'CPT C9 &amp; Bearing Capacity'!I558</f>
        <v>11.11</v>
      </c>
      <c r="G558" s="29">
        <f>'CPT C9 &amp; Bearing Capacity'!H558</f>
        <v>1.9999999999999574E-2</v>
      </c>
      <c r="H558" s="29">
        <f t="shared" si="120"/>
        <v>10.652799999999999</v>
      </c>
      <c r="I558" s="30">
        <f t="shared" si="121"/>
        <v>9.9857517810273713</v>
      </c>
      <c r="J558" s="31">
        <f t="shared" si="122"/>
        <v>0.99011982247783059</v>
      </c>
      <c r="K558" s="31">
        <f t="shared" si="123"/>
        <v>1.9857968140272669E-2</v>
      </c>
      <c r="L558" s="31">
        <f t="shared" si="124"/>
        <v>9.929147218400998E-3</v>
      </c>
      <c r="M558" s="32">
        <f t="shared" si="125"/>
        <v>1.8838161640342285E-2</v>
      </c>
      <c r="N558" s="33">
        <f t="shared" si="126"/>
        <v>4.1061738441551316</v>
      </c>
      <c r="O558" s="59">
        <f>+'CPT C9 &amp; Bearing Capacity'!N558</f>
        <v>1259.5</v>
      </c>
      <c r="P558" s="59">
        <f>+'CPT C9 &amp; Bearing Capacity'!O558</f>
        <v>1320.1</v>
      </c>
      <c r="Q558" s="35">
        <f>+'CPT C9 &amp; Bearing Capacity'!K558</f>
        <v>211.08999999999997</v>
      </c>
      <c r="R558" s="34">
        <f>+'CPT C9 &amp; Bearing Capacity'!L558</f>
        <v>64.137779999999992</v>
      </c>
      <c r="S558" s="35">
        <f>+'CPT C9 &amp; Bearing Capacity'!M558</f>
        <v>146.95221999999998</v>
      </c>
      <c r="T558" s="34">
        <f t="shared" si="127"/>
        <v>18.456745697071728</v>
      </c>
      <c r="U558" s="36">
        <f t="shared" si="128"/>
        <v>11266.073470298961</v>
      </c>
      <c r="V558" s="33">
        <f t="shared" si="129"/>
        <v>5545.05</v>
      </c>
      <c r="W558" s="37">
        <f t="shared" si="130"/>
        <v>7.2894497891927571E-3</v>
      </c>
      <c r="X558" s="37">
        <f t="shared" si="131"/>
        <v>1.48102319876468E-2</v>
      </c>
    </row>
    <row r="559" spans="5:24" x14ac:dyDescent="0.2">
      <c r="E559" s="28"/>
      <c r="F559" s="28">
        <f>+'CPT C9 &amp; Bearing Capacity'!I559</f>
        <v>11.129999999999999</v>
      </c>
      <c r="G559" s="29">
        <f>'CPT C9 &amp; Bearing Capacity'!H559</f>
        <v>2.000000000000135E-2</v>
      </c>
      <c r="H559" s="29">
        <f t="shared" si="120"/>
        <v>10.672799999999999</v>
      </c>
      <c r="I559" s="30">
        <f t="shared" si="121"/>
        <v>10.004499437570303</v>
      </c>
      <c r="J559" s="31">
        <f t="shared" si="122"/>
        <v>0.99015627270395867</v>
      </c>
      <c r="K559" s="31">
        <f t="shared" si="123"/>
        <v>1.9784348818015454E-2</v>
      </c>
      <c r="L559" s="31">
        <f t="shared" si="124"/>
        <v>9.8923357494223908E-3</v>
      </c>
      <c r="M559" s="32">
        <f t="shared" si="125"/>
        <v>1.8768781369064843E-2</v>
      </c>
      <c r="N559" s="33">
        <f t="shared" si="126"/>
        <v>4.091050953681056</v>
      </c>
      <c r="O559" s="59">
        <f>+'CPT C9 &amp; Bearing Capacity'!N559</f>
        <v>1079.5</v>
      </c>
      <c r="P559" s="59">
        <f>+'CPT C9 &amp; Bearing Capacity'!O559</f>
        <v>1130.9000000000001</v>
      </c>
      <c r="Q559" s="35">
        <f>+'CPT C9 &amp; Bearing Capacity'!K559</f>
        <v>211.46999999999997</v>
      </c>
      <c r="R559" s="34">
        <f>+'CPT C9 &amp; Bearing Capacity'!L559</f>
        <v>64.333979999999997</v>
      </c>
      <c r="S559" s="35">
        <f>+'CPT C9 &amp; Bearing Capacity'!M559</f>
        <v>147.13601999999997</v>
      </c>
      <c r="T559" s="34">
        <f t="shared" si="127"/>
        <v>17.081722118664288</v>
      </c>
      <c r="U559" s="36">
        <f t="shared" si="128"/>
        <v>9888.0289844662202</v>
      </c>
      <c r="V559" s="33">
        <f t="shared" si="129"/>
        <v>4597.1500000000005</v>
      </c>
      <c r="W559" s="37">
        <f t="shared" si="130"/>
        <v>8.2747551814587993E-3</v>
      </c>
      <c r="X559" s="37">
        <f t="shared" si="131"/>
        <v>1.7798205208363144E-2</v>
      </c>
    </row>
    <row r="560" spans="5:24" x14ac:dyDescent="0.2">
      <c r="E560" s="28"/>
      <c r="F560" s="28">
        <f>+'CPT C9 &amp; Bearing Capacity'!I560</f>
        <v>11.15</v>
      </c>
      <c r="G560" s="29">
        <f>'CPT C9 &amp; Bearing Capacity'!H560</f>
        <v>1.9999999999999574E-2</v>
      </c>
      <c r="H560" s="29">
        <f t="shared" si="120"/>
        <v>10.6928</v>
      </c>
      <c r="I560" s="30">
        <f t="shared" si="121"/>
        <v>10.023247094113236</v>
      </c>
      <c r="J560" s="31">
        <f t="shared" si="122"/>
        <v>0.99019252258214174</v>
      </c>
      <c r="K560" s="31">
        <f t="shared" si="123"/>
        <v>1.9711136777495007E-2</v>
      </c>
      <c r="L560" s="31">
        <f t="shared" si="124"/>
        <v>9.8557279446081104E-3</v>
      </c>
      <c r="M560" s="32">
        <f t="shared" si="125"/>
        <v>1.8699781564432517E-2</v>
      </c>
      <c r="N560" s="33">
        <f t="shared" si="126"/>
        <v>4.0760109939205282</v>
      </c>
      <c r="O560" s="59">
        <f>+'CPT C9 &amp; Bearing Capacity'!N560</f>
        <v>899.5</v>
      </c>
      <c r="P560" s="59">
        <f>+'CPT C9 &amp; Bearing Capacity'!O560</f>
        <v>953.9</v>
      </c>
      <c r="Q560" s="35">
        <f>+'CPT C9 &amp; Bearing Capacity'!K560</f>
        <v>211.85</v>
      </c>
      <c r="R560" s="34">
        <f>+'CPT C9 &amp; Bearing Capacity'!L560</f>
        <v>64.530180000000001</v>
      </c>
      <c r="S560" s="35">
        <f>+'CPT C9 &amp; Bearing Capacity'!M560</f>
        <v>147.31981999999999</v>
      </c>
      <c r="T560" s="34">
        <f t="shared" si="127"/>
        <v>15.58781953829585</v>
      </c>
      <c r="U560" s="36">
        <f t="shared" si="128"/>
        <v>8454.5894069531514</v>
      </c>
      <c r="V560" s="33">
        <f t="shared" si="129"/>
        <v>3710.25</v>
      </c>
      <c r="W560" s="37">
        <f t="shared" si="130"/>
        <v>9.6421264185065775E-3</v>
      </c>
      <c r="X560" s="37">
        <f t="shared" si="131"/>
        <v>2.1971624520829815E-2</v>
      </c>
    </row>
    <row r="561" spans="5:24" x14ac:dyDescent="0.2">
      <c r="E561" s="28"/>
      <c r="F561" s="28">
        <f>+'CPT C9 &amp; Bearing Capacity'!I561</f>
        <v>11.17</v>
      </c>
      <c r="G561" s="29">
        <f>'CPT C9 &amp; Bearing Capacity'!H561</f>
        <v>1.9999999999999574E-2</v>
      </c>
      <c r="H561" s="29">
        <f t="shared" si="120"/>
        <v>10.7128</v>
      </c>
      <c r="I561" s="30">
        <f t="shared" si="121"/>
        <v>10.041994750656167</v>
      </c>
      <c r="J561" s="31">
        <f t="shared" si="122"/>
        <v>0.99022857357071703</v>
      </c>
      <c r="K561" s="31">
        <f t="shared" si="123"/>
        <v>1.9638329029981326E-2</v>
      </c>
      <c r="L561" s="31">
        <f t="shared" si="124"/>
        <v>9.8193223092511942E-3</v>
      </c>
      <c r="M561" s="32">
        <f t="shared" si="125"/>
        <v>1.8631159465235574E-2</v>
      </c>
      <c r="N561" s="33">
        <f t="shared" si="126"/>
        <v>4.0610533630097665</v>
      </c>
      <c r="O561" s="59">
        <f>+'CPT C9 &amp; Bearing Capacity'!N561</f>
        <v>1666.9999999999998</v>
      </c>
      <c r="P561" s="59">
        <f>+'CPT C9 &amp; Bearing Capacity'!O561</f>
        <v>1738.6</v>
      </c>
      <c r="Q561" s="35">
        <f>+'CPT C9 &amp; Bearing Capacity'!K561</f>
        <v>212.23</v>
      </c>
      <c r="R561" s="34">
        <f>+'CPT C9 &amp; Bearing Capacity'!L561</f>
        <v>64.726380000000006</v>
      </c>
      <c r="S561" s="35">
        <f>+'CPT C9 &amp; Bearing Capacity'!M561</f>
        <v>147.50361999999998</v>
      </c>
      <c r="T561" s="34">
        <f t="shared" si="127"/>
        <v>21.213738475771805</v>
      </c>
      <c r="U561" s="36">
        <f t="shared" si="128"/>
        <v>14217.805254081739</v>
      </c>
      <c r="V561" s="33">
        <f t="shared" si="129"/>
        <v>7631.8499999999995</v>
      </c>
      <c r="W561" s="37">
        <f t="shared" si="130"/>
        <v>5.7126304523601587E-3</v>
      </c>
      <c r="X561" s="37">
        <f t="shared" si="131"/>
        <v>1.0642382549472749E-2</v>
      </c>
    </row>
    <row r="562" spans="5:24" x14ac:dyDescent="0.2">
      <c r="E562" s="28"/>
      <c r="F562" s="28">
        <f>+'CPT C9 &amp; Bearing Capacity'!I562</f>
        <v>11.19</v>
      </c>
      <c r="G562" s="29">
        <f>'CPT C9 &amp; Bearing Capacity'!H562</f>
        <v>1.9999999999999574E-2</v>
      </c>
      <c r="H562" s="29">
        <f t="shared" si="120"/>
        <v>10.732799999999999</v>
      </c>
      <c r="I562" s="30">
        <f t="shared" si="121"/>
        <v>10.060742407199101</v>
      </c>
      <c r="J562" s="31">
        <f t="shared" si="122"/>
        <v>0.99026442711484375</v>
      </c>
      <c r="K562" s="31">
        <f t="shared" si="123"/>
        <v>1.9565922614017024E-2</v>
      </c>
      <c r="L562" s="31">
        <f t="shared" si="124"/>
        <v>9.783117362286594E-3</v>
      </c>
      <c r="M562" s="32">
        <f t="shared" si="125"/>
        <v>1.8562912335124682E-2</v>
      </c>
      <c r="N562" s="33">
        <f t="shared" si="126"/>
        <v>4.0461774645038391</v>
      </c>
      <c r="O562" s="59">
        <f>+'CPT C9 &amp; Bearing Capacity'!N562</f>
        <v>3268</v>
      </c>
      <c r="P562" s="59">
        <f>+'CPT C9 &amp; Bearing Capacity'!O562</f>
        <v>3342.2</v>
      </c>
      <c r="Q562" s="35">
        <f>+'CPT C9 &amp; Bearing Capacity'!K562</f>
        <v>212.60999999999999</v>
      </c>
      <c r="R562" s="34">
        <f>+'CPT C9 &amp; Bearing Capacity'!L562</f>
        <v>64.922579999999996</v>
      </c>
      <c r="S562" s="35">
        <f>+'CPT C9 &amp; Bearing Capacity'!M562</f>
        <v>147.68741999999997</v>
      </c>
      <c r="T562" s="34">
        <f t="shared" si="127"/>
        <v>29.693078629186765</v>
      </c>
      <c r="U562" s="36">
        <f t="shared" si="128"/>
        <v>24075.979127338931</v>
      </c>
      <c r="V562" s="33">
        <f t="shared" si="129"/>
        <v>15647.949999999999</v>
      </c>
      <c r="W562" s="37">
        <f t="shared" si="130"/>
        <v>3.3611737600396968E-3</v>
      </c>
      <c r="X562" s="37">
        <f t="shared" si="131"/>
        <v>5.1715112388571703E-3</v>
      </c>
    </row>
    <row r="563" spans="5:24" x14ac:dyDescent="0.2">
      <c r="E563" s="28"/>
      <c r="F563" s="28">
        <f>+'CPT C9 &amp; Bearing Capacity'!I563</f>
        <v>11.21</v>
      </c>
      <c r="G563" s="29">
        <f>'CPT C9 &amp; Bearing Capacity'!H563</f>
        <v>2.000000000000135E-2</v>
      </c>
      <c r="H563" s="29">
        <f t="shared" si="120"/>
        <v>10.752800000000001</v>
      </c>
      <c r="I563" s="30">
        <f t="shared" si="121"/>
        <v>10.079490063742034</v>
      </c>
      <c r="J563" s="31">
        <f t="shared" si="122"/>
        <v>0.99030008464664476</v>
      </c>
      <c r="K563" s="31">
        <f t="shared" si="123"/>
        <v>1.9493914595120315E-2</v>
      </c>
      <c r="L563" s="31">
        <f t="shared" si="124"/>
        <v>9.7471116361426222E-3</v>
      </c>
      <c r="M563" s="32">
        <f t="shared" si="125"/>
        <v>1.8495037462344491E-2</v>
      </c>
      <c r="N563" s="33">
        <f t="shared" si="126"/>
        <v>4.0313827073185875</v>
      </c>
      <c r="O563" s="59">
        <f>+'CPT C9 &amp; Bearing Capacity'!N563</f>
        <v>4101.5</v>
      </c>
      <c r="P563" s="59">
        <f>+'CPT C9 &amp; Bearing Capacity'!O563</f>
        <v>4160.5</v>
      </c>
      <c r="Q563" s="35">
        <f>+'CPT C9 &amp; Bearing Capacity'!K563</f>
        <v>212.99</v>
      </c>
      <c r="R563" s="34">
        <f>+'CPT C9 &amp; Bearing Capacity'!L563</f>
        <v>65.118780000000015</v>
      </c>
      <c r="S563" s="35">
        <f>+'CPT C9 &amp; Bearing Capacity'!M563</f>
        <v>147.87121999999999</v>
      </c>
      <c r="T563" s="34">
        <f t="shared" si="127"/>
        <v>33.254507803436404</v>
      </c>
      <c r="U563" s="36">
        <f t="shared" si="128"/>
        <v>28414.10018229876</v>
      </c>
      <c r="V563" s="33">
        <f t="shared" si="129"/>
        <v>19737.550000000003</v>
      </c>
      <c r="W563" s="37">
        <f t="shared" si="130"/>
        <v>2.8375930833314266E-3</v>
      </c>
      <c r="X563" s="37">
        <f t="shared" si="131"/>
        <v>4.0849879618482113E-3</v>
      </c>
    </row>
    <row r="564" spans="5:24" x14ac:dyDescent="0.2">
      <c r="E564" s="28"/>
      <c r="F564" s="28">
        <f>+'CPT C9 &amp; Bearing Capacity'!I564</f>
        <v>11.23</v>
      </c>
      <c r="G564" s="29">
        <f>'CPT C9 &amp; Bearing Capacity'!H564</f>
        <v>1.9999999999999574E-2</v>
      </c>
      <c r="H564" s="29">
        <f t="shared" si="120"/>
        <v>10.7728</v>
      </c>
      <c r="I564" s="30">
        <f t="shared" si="121"/>
        <v>10.098237720284965</v>
      </c>
      <c r="J564" s="31">
        <f t="shared" si="122"/>
        <v>0.99033554758534537</v>
      </c>
      <c r="K564" s="31">
        <f t="shared" si="123"/>
        <v>1.942230206549166E-2</v>
      </c>
      <c r="L564" s="31">
        <f t="shared" si="124"/>
        <v>9.7113036765941151E-3</v>
      </c>
      <c r="M564" s="32">
        <f t="shared" si="125"/>
        <v>1.8427532159470305E-2</v>
      </c>
      <c r="N564" s="33">
        <f t="shared" si="126"/>
        <v>4.0166685056732341</v>
      </c>
      <c r="O564" s="59">
        <f>+'CPT C9 &amp; Bearing Capacity'!N564</f>
        <v>4035</v>
      </c>
      <c r="P564" s="59">
        <f>+'CPT C9 &amp; Bearing Capacity'!O564</f>
        <v>4077.9999999999995</v>
      </c>
      <c r="Q564" s="35">
        <f>+'CPT C9 &amp; Bearing Capacity'!K564</f>
        <v>213.37</v>
      </c>
      <c r="R564" s="34">
        <f>+'CPT C9 &amp; Bearing Capacity'!L564</f>
        <v>65.314980000000006</v>
      </c>
      <c r="S564" s="35">
        <f>+'CPT C9 &amp; Bearing Capacity'!M564</f>
        <v>148.05502000000001</v>
      </c>
      <c r="T564" s="34">
        <f t="shared" si="127"/>
        <v>32.973577244417498</v>
      </c>
      <c r="U564" s="36">
        <f t="shared" si="128"/>
        <v>28089.351304801359</v>
      </c>
      <c r="V564" s="33">
        <f t="shared" si="129"/>
        <v>19323.149999999998</v>
      </c>
      <c r="W564" s="37">
        <f t="shared" si="130"/>
        <v>2.8599225821114445E-3</v>
      </c>
      <c r="X564" s="37">
        <f t="shared" si="131"/>
        <v>4.1573641002353645E-3</v>
      </c>
    </row>
    <row r="565" spans="5:24" x14ac:dyDescent="0.2">
      <c r="E565" s="28"/>
      <c r="F565" s="28">
        <f>+'CPT C9 &amp; Bearing Capacity'!I565</f>
        <v>11.25</v>
      </c>
      <c r="G565" s="29">
        <f>'CPT C9 &amp; Bearing Capacity'!H565</f>
        <v>1.9999999999999574E-2</v>
      </c>
      <c r="H565" s="29">
        <f t="shared" si="120"/>
        <v>10.7928</v>
      </c>
      <c r="I565" s="30">
        <f t="shared" si="121"/>
        <v>10.116985376827897</v>
      </c>
      <c r="J565" s="31">
        <f t="shared" si="122"/>
        <v>0.99037081733741361</v>
      </c>
      <c r="K565" s="31">
        <f t="shared" si="123"/>
        <v>1.9351082143724132E-2</v>
      </c>
      <c r="L565" s="31">
        <f t="shared" si="124"/>
        <v>9.675692042617548E-3</v>
      </c>
      <c r="M565" s="32">
        <f t="shared" si="125"/>
        <v>1.8360393763148151E-2</v>
      </c>
      <c r="N565" s="33">
        <f t="shared" si="126"/>
        <v>4.0020342790337216</v>
      </c>
      <c r="O565" s="59">
        <f>+'CPT C9 &amp; Bearing Capacity'!N565</f>
        <v>4215</v>
      </c>
      <c r="P565" s="59">
        <f>+'CPT C9 &amp; Bearing Capacity'!O565</f>
        <v>4250.2</v>
      </c>
      <c r="Q565" s="35">
        <f>+'CPT C9 &amp; Bearing Capacity'!K565</f>
        <v>213.75</v>
      </c>
      <c r="R565" s="34">
        <f>+'CPT C9 &amp; Bearing Capacity'!L565</f>
        <v>65.511179999999996</v>
      </c>
      <c r="S565" s="35">
        <f>+'CPT C9 &amp; Bearing Capacity'!M565</f>
        <v>148.23882</v>
      </c>
      <c r="T565" s="34">
        <f t="shared" si="127"/>
        <v>33.690571842631151</v>
      </c>
      <c r="U565" s="36">
        <f t="shared" si="128"/>
        <v>28981.328536831654</v>
      </c>
      <c r="V565" s="33">
        <f t="shared" si="129"/>
        <v>20182.25</v>
      </c>
      <c r="W565" s="37">
        <f t="shared" si="130"/>
        <v>2.7618018090147588E-3</v>
      </c>
      <c r="X565" s="37">
        <f t="shared" si="131"/>
        <v>3.9658950602966831E-3</v>
      </c>
    </row>
    <row r="566" spans="5:24" x14ac:dyDescent="0.2">
      <c r="E566" s="28"/>
      <c r="F566" s="28">
        <f>+'CPT C9 &amp; Bearing Capacity'!I566</f>
        <v>11.27</v>
      </c>
      <c r="G566" s="29">
        <f>'CPT C9 &amp; Bearing Capacity'!H566</f>
        <v>1.9999999999999574E-2</v>
      </c>
      <c r="H566" s="29">
        <f t="shared" si="120"/>
        <v>10.812799999999999</v>
      </c>
      <c r="I566" s="30">
        <f t="shared" si="121"/>
        <v>10.135733033370828</v>
      </c>
      <c r="J566" s="31">
        <f t="shared" si="122"/>
        <v>0.99040589529669554</v>
      </c>
      <c r="K566" s="31">
        <f t="shared" si="123"/>
        <v>1.9280251974517475E-2</v>
      </c>
      <c r="L566" s="31">
        <f t="shared" si="124"/>
        <v>9.6402753062479699E-3</v>
      </c>
      <c r="M566" s="32">
        <f t="shared" si="125"/>
        <v>1.8293619633838066E-2</v>
      </c>
      <c r="N566" s="33">
        <f t="shared" si="126"/>
        <v>3.9874794520567551</v>
      </c>
      <c r="O566" s="59">
        <f>+'CPT C9 &amp; Bearing Capacity'!N566</f>
        <v>4660.5</v>
      </c>
      <c r="P566" s="59">
        <f>+'CPT C9 &amp; Bearing Capacity'!O566</f>
        <v>4696.2999999999993</v>
      </c>
      <c r="Q566" s="35">
        <f>+'CPT C9 &amp; Bearing Capacity'!K566</f>
        <v>214.13</v>
      </c>
      <c r="R566" s="34">
        <f>+'CPT C9 &amp; Bearing Capacity'!L566</f>
        <v>65.707380000000001</v>
      </c>
      <c r="S566" s="35">
        <f>+'CPT C9 &amp; Bearing Capacity'!M566</f>
        <v>148.42261999999999</v>
      </c>
      <c r="T566" s="34">
        <f t="shared" si="127"/>
        <v>35.415331644752669</v>
      </c>
      <c r="U566" s="36">
        <f t="shared" si="128"/>
        <v>31104.09179705022</v>
      </c>
      <c r="V566" s="33">
        <f t="shared" si="129"/>
        <v>22410.849999999995</v>
      </c>
      <c r="W566" s="37">
        <f t="shared" si="130"/>
        <v>2.5639581300585194E-3</v>
      </c>
      <c r="X566" s="37">
        <f t="shared" si="131"/>
        <v>3.5585258498063849E-3</v>
      </c>
    </row>
    <row r="567" spans="5:24" x14ac:dyDescent="0.2">
      <c r="E567" s="28"/>
      <c r="F567" s="28">
        <f>+'CPT C9 &amp; Bearing Capacity'!I567</f>
        <v>11.29</v>
      </c>
      <c r="G567" s="29">
        <f>'CPT C9 &amp; Bearing Capacity'!H567</f>
        <v>2.000000000000135E-2</v>
      </c>
      <c r="H567" s="29">
        <f t="shared" si="120"/>
        <v>10.832799999999999</v>
      </c>
      <c r="I567" s="30">
        <f t="shared" si="121"/>
        <v>10.154480689913759</v>
      </c>
      <c r="J567" s="31">
        <f t="shared" si="122"/>
        <v>0.99044078284455073</v>
      </c>
      <c r="K567" s="31">
        <f t="shared" si="123"/>
        <v>1.9209808728395703E-2</v>
      </c>
      <c r="L567" s="31">
        <f t="shared" si="124"/>
        <v>9.6050520524376959E-3</v>
      </c>
      <c r="M567" s="32">
        <f t="shared" si="125"/>
        <v>1.8227207155560459E-2</v>
      </c>
      <c r="N567" s="33">
        <f t="shared" si="126"/>
        <v>3.9730034545345219</v>
      </c>
      <c r="O567" s="59">
        <f>+'CPT C9 &amp; Bearing Capacity'!N567</f>
        <v>5901.5</v>
      </c>
      <c r="P567" s="59">
        <f>+'CPT C9 &amp; Bearing Capacity'!O567</f>
        <v>5939.1</v>
      </c>
      <c r="Q567" s="35">
        <f>+'CPT C9 &amp; Bearing Capacity'!K567</f>
        <v>214.51</v>
      </c>
      <c r="R567" s="34">
        <f>+'CPT C9 &amp; Bearing Capacity'!L567</f>
        <v>65.903579999999991</v>
      </c>
      <c r="S567" s="35">
        <f>+'CPT C9 &amp; Bearing Capacity'!M567</f>
        <v>148.60642000000001</v>
      </c>
      <c r="T567" s="34">
        <f t="shared" si="127"/>
        <v>39.840235146747624</v>
      </c>
      <c r="U567" s="36">
        <f t="shared" si="128"/>
        <v>36488.889632581857</v>
      </c>
      <c r="V567" s="33">
        <f t="shared" si="129"/>
        <v>28622.95</v>
      </c>
      <c r="W567" s="37">
        <f t="shared" si="130"/>
        <v>2.1776510573712797E-3</v>
      </c>
      <c r="X567" s="37">
        <f t="shared" si="131"/>
        <v>2.7760964223008389E-3</v>
      </c>
    </row>
    <row r="568" spans="5:24" x14ac:dyDescent="0.2">
      <c r="E568" s="28"/>
      <c r="F568" s="28">
        <f>+'CPT C9 &amp; Bearing Capacity'!I568</f>
        <v>11.31</v>
      </c>
      <c r="G568" s="29">
        <f>'CPT C9 &amp; Bearing Capacity'!H568</f>
        <v>1.9999999999999574E-2</v>
      </c>
      <c r="H568" s="29">
        <f t="shared" si="120"/>
        <v>10.8528</v>
      </c>
      <c r="I568" s="30">
        <f t="shared" si="121"/>
        <v>10.173228346456693</v>
      </c>
      <c r="J568" s="31">
        <f t="shared" si="122"/>
        <v>0.99047548134998564</v>
      </c>
      <c r="K568" s="31">
        <f t="shared" si="123"/>
        <v>1.9139749601428273E-2</v>
      </c>
      <c r="L568" s="31">
        <f t="shared" si="124"/>
        <v>9.5700208789168024E-3</v>
      </c>
      <c r="M568" s="32">
        <f t="shared" si="125"/>
        <v>1.8161153735645693E-2</v>
      </c>
      <c r="N568" s="33">
        <f t="shared" si="126"/>
        <v>3.9586057213401014</v>
      </c>
      <c r="O568" s="59">
        <f>+'CPT C9 &amp; Bearing Capacity'!N568</f>
        <v>7568.5</v>
      </c>
      <c r="P568" s="59">
        <f>+'CPT C9 &amp; Bearing Capacity'!O568</f>
        <v>7609.2999999999993</v>
      </c>
      <c r="Q568" s="35">
        <f>+'CPT C9 &amp; Bearing Capacity'!K568</f>
        <v>214.89000000000001</v>
      </c>
      <c r="R568" s="34">
        <f>+'CPT C9 &amp; Bearing Capacity'!L568</f>
        <v>66.09978000000001</v>
      </c>
      <c r="S568" s="35">
        <f>+'CPT C9 &amp; Bearing Capacity'!M568</f>
        <v>148.79022000000001</v>
      </c>
      <c r="T568" s="34">
        <f t="shared" si="127"/>
        <v>45.103619157359518</v>
      </c>
      <c r="U568" s="36">
        <f t="shared" si="128"/>
        <v>42729.978232892077</v>
      </c>
      <c r="V568" s="33">
        <f t="shared" si="129"/>
        <v>36972.049999999996</v>
      </c>
      <c r="W568" s="37">
        <f t="shared" si="130"/>
        <v>1.8528470572881394E-3</v>
      </c>
      <c r="X568" s="37">
        <f t="shared" si="131"/>
        <v>2.1414045049381993E-3</v>
      </c>
    </row>
    <row r="569" spans="5:24" x14ac:dyDescent="0.2">
      <c r="E569" s="28"/>
      <c r="F569" s="28">
        <f>+'CPT C9 &amp; Bearing Capacity'!I569</f>
        <v>11.33</v>
      </c>
      <c r="G569" s="29">
        <f>'CPT C9 &amp; Bearing Capacity'!H569</f>
        <v>1.9999999999999574E-2</v>
      </c>
      <c r="H569" s="29">
        <f t="shared" si="120"/>
        <v>10.8728</v>
      </c>
      <c r="I569" s="30">
        <f t="shared" si="121"/>
        <v>10.191976002999626</v>
      </c>
      <c r="J569" s="31">
        <f t="shared" si="122"/>
        <v>0.99050999216978497</v>
      </c>
      <c r="K569" s="31">
        <f t="shared" si="123"/>
        <v>1.9070071814954761E-2</v>
      </c>
      <c r="L569" s="31">
        <f t="shared" si="124"/>
        <v>9.5351803960553854E-3</v>
      </c>
      <c r="M569" s="32">
        <f t="shared" si="125"/>
        <v>1.8095456804486727E-2</v>
      </c>
      <c r="N569" s="33">
        <f t="shared" si="126"/>
        <v>3.9442856923735539</v>
      </c>
      <c r="O569" s="59">
        <f>+'CPT C9 &amp; Bearing Capacity'!N569</f>
        <v>8818.5</v>
      </c>
      <c r="P569" s="59">
        <f>+'CPT C9 &amp; Bearing Capacity'!O569</f>
        <v>8861.7000000000007</v>
      </c>
      <c r="Q569" s="35">
        <f>+'CPT C9 &amp; Bearing Capacity'!K569</f>
        <v>215.27</v>
      </c>
      <c r="R569" s="34">
        <f>+'CPT C9 &amp; Bearing Capacity'!L569</f>
        <v>66.29598</v>
      </c>
      <c r="S569" s="35">
        <f>+'CPT C9 &amp; Bearing Capacity'!M569</f>
        <v>148.97402</v>
      </c>
      <c r="T569" s="34">
        <f t="shared" si="127"/>
        <v>48.67094802858707</v>
      </c>
      <c r="U569" s="36">
        <f t="shared" si="128"/>
        <v>46812.583427931357</v>
      </c>
      <c r="V569" s="33">
        <f t="shared" si="129"/>
        <v>43232.15</v>
      </c>
      <c r="W569" s="37">
        <f t="shared" si="130"/>
        <v>1.6851390816513059E-3</v>
      </c>
      <c r="X569" s="37">
        <f t="shared" si="131"/>
        <v>1.8247002253524145E-3</v>
      </c>
    </row>
    <row r="570" spans="5:24" x14ac:dyDescent="0.2">
      <c r="E570" s="28"/>
      <c r="F570" s="28">
        <f>+'CPT C9 &amp; Bearing Capacity'!I570</f>
        <v>11.35</v>
      </c>
      <c r="G570" s="29">
        <f>'CPT C9 &amp; Bearing Capacity'!H570</f>
        <v>1.9999999999999574E-2</v>
      </c>
      <c r="H570" s="29">
        <f t="shared" si="120"/>
        <v>10.892799999999999</v>
      </c>
      <c r="I570" s="30">
        <f t="shared" si="121"/>
        <v>10.210723659542557</v>
      </c>
      <c r="J570" s="31">
        <f t="shared" si="122"/>
        <v>0.99054431664864251</v>
      </c>
      <c r="K570" s="31">
        <f t="shared" si="123"/>
        <v>1.9000772615312966E-2</v>
      </c>
      <c r="L570" s="31">
        <f t="shared" si="124"/>
        <v>9.5005292267275054E-3</v>
      </c>
      <c r="M570" s="32">
        <f t="shared" si="125"/>
        <v>1.8030113815294759E-2</v>
      </c>
      <c r="N570" s="33">
        <f t="shared" si="126"/>
        <v>3.9300428125086535</v>
      </c>
      <c r="O570" s="59">
        <f>+'CPT C9 &amp; Bearing Capacity'!N570</f>
        <v>9453</v>
      </c>
      <c r="P570" s="59">
        <f>+'CPT C9 &amp; Bearing Capacity'!O570</f>
        <v>9496.4000000000015</v>
      </c>
      <c r="Q570" s="35">
        <f>+'CPT C9 &amp; Bearing Capacity'!K570</f>
        <v>215.65</v>
      </c>
      <c r="R570" s="34">
        <f>+'CPT C9 &amp; Bearing Capacity'!L570</f>
        <v>66.492180000000005</v>
      </c>
      <c r="S570" s="35">
        <f>+'CPT C9 &amp; Bearing Capacity'!M570</f>
        <v>149.15782000000002</v>
      </c>
      <c r="T570" s="34">
        <f t="shared" si="127"/>
        <v>50.375967769810323</v>
      </c>
      <c r="U570" s="36">
        <f t="shared" si="128"/>
        <v>48724.781428607654</v>
      </c>
      <c r="V570" s="33">
        <f t="shared" si="129"/>
        <v>46403.750000000007</v>
      </c>
      <c r="W570" s="37">
        <f t="shared" si="130"/>
        <v>1.6131597504513932E-3</v>
      </c>
      <c r="X570" s="37">
        <f t="shared" si="131"/>
        <v>1.6938470759404441E-3</v>
      </c>
    </row>
    <row r="571" spans="5:24" x14ac:dyDescent="0.2">
      <c r="E571" s="28"/>
      <c r="F571" s="28">
        <f>+'CPT C9 &amp; Bearing Capacity'!I571</f>
        <v>11.370000000000001</v>
      </c>
      <c r="G571" s="29">
        <f>'CPT C9 &amp; Bearing Capacity'!H571</f>
        <v>2.000000000000135E-2</v>
      </c>
      <c r="H571" s="29">
        <f t="shared" si="120"/>
        <v>10.912800000000001</v>
      </c>
      <c r="I571" s="30">
        <f t="shared" si="121"/>
        <v>10.22947131608549</v>
      </c>
      <c r="J571" s="31">
        <f t="shared" si="122"/>
        <v>0.99057845611928863</v>
      </c>
      <c r="K571" s="31">
        <f t="shared" si="123"/>
        <v>1.8931849273570372E-2</v>
      </c>
      <c r="L571" s="31">
        <f t="shared" si="124"/>
        <v>9.4660660061768528E-3</v>
      </c>
      <c r="M571" s="32">
        <f t="shared" si="125"/>
        <v>1.7965122243857892E-2</v>
      </c>
      <c r="N571" s="33">
        <f t="shared" si="126"/>
        <v>3.9158765315402864</v>
      </c>
      <c r="O571" s="59">
        <f>+'CPT C9 &amp; Bearing Capacity'!N571</f>
        <v>9396</v>
      </c>
      <c r="P571" s="59">
        <f>+'CPT C9 &amp; Bearing Capacity'!O571</f>
        <v>9439</v>
      </c>
      <c r="Q571" s="35">
        <f>+'CPT C9 &amp; Bearing Capacity'!K571</f>
        <v>216.03000000000003</v>
      </c>
      <c r="R571" s="34">
        <f>+'CPT C9 &amp; Bearing Capacity'!L571</f>
        <v>66.688380000000009</v>
      </c>
      <c r="S571" s="35">
        <f>+'CPT C9 &amp; Bearing Capacity'!M571</f>
        <v>149.34162000000003</v>
      </c>
      <c r="T571" s="34">
        <f t="shared" si="127"/>
        <v>50.20839861326025</v>
      </c>
      <c r="U571" s="36">
        <f t="shared" si="128"/>
        <v>48571.332554567249</v>
      </c>
      <c r="V571" s="33">
        <f t="shared" si="129"/>
        <v>46114.85</v>
      </c>
      <c r="W571" s="37">
        <f t="shared" si="130"/>
        <v>1.6124229357476559E-3</v>
      </c>
      <c r="X571" s="37">
        <f t="shared" si="131"/>
        <v>1.6983147647842511E-3</v>
      </c>
    </row>
    <row r="572" spans="5:24" x14ac:dyDescent="0.2">
      <c r="E572" s="28"/>
      <c r="F572" s="28">
        <f>+'CPT C9 &amp; Bearing Capacity'!I572</f>
        <v>11.39</v>
      </c>
      <c r="G572" s="29">
        <f>'CPT C9 &amp; Bearing Capacity'!H572</f>
        <v>1.9999999999999574E-2</v>
      </c>
      <c r="H572" s="29">
        <f t="shared" si="120"/>
        <v>10.9328</v>
      </c>
      <c r="I572" s="30">
        <f t="shared" si="121"/>
        <v>10.248218972628422</v>
      </c>
      <c r="J572" s="31">
        <f t="shared" si="122"/>
        <v>0.99061241190261762</v>
      </c>
      <c r="K572" s="31">
        <f t="shared" si="123"/>
        <v>1.8863299085259057E-2</v>
      </c>
      <c r="L572" s="31">
        <f t="shared" si="124"/>
        <v>9.4317893818840984E-3</v>
      </c>
      <c r="M572" s="32">
        <f t="shared" si="125"/>
        <v>1.7900479588302771E-2</v>
      </c>
      <c r="N572" s="33">
        <f t="shared" si="126"/>
        <v>3.9017863041324947</v>
      </c>
      <c r="O572" s="59">
        <f>+'CPT C9 &amp; Bearing Capacity'!N572</f>
        <v>9093</v>
      </c>
      <c r="P572" s="59">
        <f>+'CPT C9 &amp; Bearing Capacity'!O572</f>
        <v>9135.4</v>
      </c>
      <c r="Q572" s="35">
        <f>+'CPT C9 &amp; Bearing Capacity'!K572</f>
        <v>216.41000000000003</v>
      </c>
      <c r="R572" s="34">
        <f>+'CPT C9 &amp; Bearing Capacity'!L572</f>
        <v>66.884580000000014</v>
      </c>
      <c r="S572" s="35">
        <f>+'CPT C9 &amp; Bearing Capacity'!M572</f>
        <v>149.52542</v>
      </c>
      <c r="T572" s="34">
        <f t="shared" si="127"/>
        <v>49.377024805277955</v>
      </c>
      <c r="U572" s="36">
        <f t="shared" si="128"/>
        <v>47684.749448346265</v>
      </c>
      <c r="V572" s="33">
        <f t="shared" si="129"/>
        <v>44594.95</v>
      </c>
      <c r="W572" s="37">
        <f t="shared" si="130"/>
        <v>1.6364923164203511E-3</v>
      </c>
      <c r="X572" s="37">
        <f t="shared" si="131"/>
        <v>1.749878093430943E-3</v>
      </c>
    </row>
    <row r="573" spans="5:24" x14ac:dyDescent="0.2">
      <c r="E573" s="28"/>
      <c r="F573" s="28">
        <f>+'CPT C9 &amp; Bearing Capacity'!I573</f>
        <v>11.41</v>
      </c>
      <c r="G573" s="29">
        <f>'CPT C9 &amp; Bearing Capacity'!H573</f>
        <v>1.9999999999999574E-2</v>
      </c>
      <c r="H573" s="29">
        <f t="shared" si="120"/>
        <v>10.9528</v>
      </c>
      <c r="I573" s="30">
        <f t="shared" si="121"/>
        <v>10.266966629171353</v>
      </c>
      <c r="J573" s="31">
        <f t="shared" si="122"/>
        <v>0.99064618530781257</v>
      </c>
      <c r="K573" s="31">
        <f t="shared" si="123"/>
        <v>1.87951193701138E-2</v>
      </c>
      <c r="L573" s="31">
        <f t="shared" si="124"/>
        <v>9.3976980134358665E-3</v>
      </c>
      <c r="M573" s="32">
        <f t="shared" si="125"/>
        <v>1.7836183368859088E-2</v>
      </c>
      <c r="N573" s="33">
        <f t="shared" si="126"/>
        <v>3.8877715897671434</v>
      </c>
      <c r="O573" s="59">
        <f>+'CPT C9 &amp; Bearing Capacity'!N573</f>
        <v>8780.5</v>
      </c>
      <c r="P573" s="59">
        <f>+'CPT C9 &amp; Bearing Capacity'!O573</f>
        <v>8822.5</v>
      </c>
      <c r="Q573" s="35">
        <f>+'CPT C9 &amp; Bearing Capacity'!K573</f>
        <v>216.79</v>
      </c>
      <c r="R573" s="34">
        <f>+'CPT C9 &amp; Bearing Capacity'!L573</f>
        <v>67.080780000000004</v>
      </c>
      <c r="S573" s="35">
        <f>+'CPT C9 &amp; Bearing Capacity'!M573</f>
        <v>149.70921999999999</v>
      </c>
      <c r="T573" s="34">
        <f t="shared" si="127"/>
        <v>48.50623506158896</v>
      </c>
      <c r="U573" s="36">
        <f t="shared" si="128"/>
        <v>46743.635233195768</v>
      </c>
      <c r="V573" s="33">
        <f t="shared" si="129"/>
        <v>43028.549999999996</v>
      </c>
      <c r="W573" s="37">
        <f t="shared" si="130"/>
        <v>1.6634442616076618E-3</v>
      </c>
      <c r="X573" s="37">
        <f t="shared" si="131"/>
        <v>1.8070660478993882E-3</v>
      </c>
    </row>
    <row r="574" spans="5:24" x14ac:dyDescent="0.2">
      <c r="E574" s="28"/>
      <c r="F574" s="28">
        <f>+'CPT C9 &amp; Bearing Capacity'!I574</f>
        <v>11.43</v>
      </c>
      <c r="G574" s="29">
        <f>'CPT C9 &amp; Bearing Capacity'!H574</f>
        <v>1.9999999999999574E-2</v>
      </c>
      <c r="H574" s="29">
        <f t="shared" si="120"/>
        <v>10.972799999999999</v>
      </c>
      <c r="I574" s="30">
        <f t="shared" si="121"/>
        <v>10.285714285714285</v>
      </c>
      <c r="J574" s="31">
        <f t="shared" si="122"/>
        <v>0.99067977763247017</v>
      </c>
      <c r="K574" s="31">
        <f t="shared" si="123"/>
        <v>1.8727307471813497E-2</v>
      </c>
      <c r="L574" s="31">
        <f t="shared" si="124"/>
        <v>9.3637905723953675E-3</v>
      </c>
      <c r="M574" s="32">
        <f t="shared" si="125"/>
        <v>1.777223112762703E-2</v>
      </c>
      <c r="N574" s="33">
        <f t="shared" si="126"/>
        <v>3.8738318526932343</v>
      </c>
      <c r="O574" s="59">
        <f>+'CPT C9 &amp; Bearing Capacity'!N574</f>
        <v>8742.5</v>
      </c>
      <c r="P574" s="59">
        <f>+'CPT C9 &amp; Bearing Capacity'!O574</f>
        <v>8784.7000000000007</v>
      </c>
      <c r="Q574" s="35">
        <f>+'CPT C9 &amp; Bearing Capacity'!K574</f>
        <v>217.17</v>
      </c>
      <c r="R574" s="34">
        <f>+'CPT C9 &amp; Bearing Capacity'!L574</f>
        <v>67.276979999999995</v>
      </c>
      <c r="S574" s="35">
        <f>+'CPT C9 &amp; Bearing Capacity'!M574</f>
        <v>149.89301999999998</v>
      </c>
      <c r="T574" s="34">
        <f t="shared" si="127"/>
        <v>48.386314996909242</v>
      </c>
      <c r="U574" s="36">
        <f t="shared" si="128"/>
        <v>46637.82392867381</v>
      </c>
      <c r="V574" s="33">
        <f t="shared" si="129"/>
        <v>42837.65</v>
      </c>
      <c r="W574" s="37">
        <f t="shared" si="130"/>
        <v>1.6612403951855256E-3</v>
      </c>
      <c r="X574" s="37">
        <f t="shared" si="131"/>
        <v>1.8086108144088912E-3</v>
      </c>
    </row>
    <row r="575" spans="5:24" x14ac:dyDescent="0.2">
      <c r="E575" s="28"/>
      <c r="F575" s="28">
        <f>+'CPT C9 &amp; Bearing Capacity'!I575</f>
        <v>11.45</v>
      </c>
      <c r="G575" s="29">
        <f>'CPT C9 &amp; Bearing Capacity'!H575</f>
        <v>2.000000000000135E-2</v>
      </c>
      <c r="H575" s="29">
        <f t="shared" si="120"/>
        <v>10.992799999999999</v>
      </c>
      <c r="I575" s="30">
        <f t="shared" si="121"/>
        <v>10.304461942257218</v>
      </c>
      <c r="J575" s="31">
        <f t="shared" si="122"/>
        <v>0.99071319016272164</v>
      </c>
      <c r="K575" s="31">
        <f t="shared" si="123"/>
        <v>1.8659860757725757E-2</v>
      </c>
      <c r="L575" s="31">
        <f t="shared" si="124"/>
        <v>9.3300657421746206E-3</v>
      </c>
      <c r="M575" s="32">
        <f t="shared" si="125"/>
        <v>1.770862042834748E-2</v>
      </c>
      <c r="N575" s="33">
        <f t="shared" si="126"/>
        <v>3.8599665618768126</v>
      </c>
      <c r="O575" s="59">
        <f>+'CPT C9 &amp; Bearing Capacity'!N575</f>
        <v>8790</v>
      </c>
      <c r="P575" s="59">
        <f>+'CPT C9 &amp; Bearing Capacity'!O575</f>
        <v>8831.7999999999993</v>
      </c>
      <c r="Q575" s="35">
        <f>+'CPT C9 &amp; Bearing Capacity'!K575</f>
        <v>217.54999999999998</v>
      </c>
      <c r="R575" s="34">
        <f>+'CPT C9 &amp; Bearing Capacity'!L575</f>
        <v>67.473179999999999</v>
      </c>
      <c r="S575" s="35">
        <f>+'CPT C9 &amp; Bearing Capacity'!M575</f>
        <v>150.07682</v>
      </c>
      <c r="T575" s="34">
        <f t="shared" si="127"/>
        <v>48.502722114638864</v>
      </c>
      <c r="U575" s="36">
        <f t="shared" si="128"/>
        <v>46797.048103819434</v>
      </c>
      <c r="V575" s="33">
        <f t="shared" si="129"/>
        <v>43071.25</v>
      </c>
      <c r="W575" s="37">
        <f t="shared" si="130"/>
        <v>1.6496624117460241E-3</v>
      </c>
      <c r="X575" s="37">
        <f t="shared" si="131"/>
        <v>1.7923633801559386E-3</v>
      </c>
    </row>
    <row r="576" spans="5:24" x14ac:dyDescent="0.2">
      <c r="E576" s="28"/>
      <c r="F576" s="28">
        <f>+'CPT C9 &amp; Bearing Capacity'!I576</f>
        <v>11.47</v>
      </c>
      <c r="G576" s="29">
        <f>'CPT C9 &amp; Bearing Capacity'!H576</f>
        <v>1.9999999999999574E-2</v>
      </c>
      <c r="H576" s="29">
        <f t="shared" si="120"/>
        <v>11.0128</v>
      </c>
      <c r="I576" s="30">
        <f t="shared" si="121"/>
        <v>10.323209598800151</v>
      </c>
      <c r="J576" s="31">
        <f t="shared" si="122"/>
        <v>0.99074642417335446</v>
      </c>
      <c r="K576" s="31">
        <f t="shared" si="123"/>
        <v>1.8592776618654706E-2</v>
      </c>
      <c r="L576" s="31">
        <f t="shared" si="124"/>
        <v>9.296522217908245E-3</v>
      </c>
      <c r="M576" s="32">
        <f t="shared" si="125"/>
        <v>1.764534885617508E-2</v>
      </c>
      <c r="N576" s="33">
        <f t="shared" si="126"/>
        <v>3.8461751909515036</v>
      </c>
      <c r="O576" s="59">
        <f>+'CPT C9 &amp; Bearing Capacity'!N576</f>
        <v>8657.4999999999982</v>
      </c>
      <c r="P576" s="59">
        <f>+'CPT C9 &amp; Bearing Capacity'!O576</f>
        <v>8698.1</v>
      </c>
      <c r="Q576" s="35">
        <f>+'CPT C9 &amp; Bearing Capacity'!K576</f>
        <v>217.93</v>
      </c>
      <c r="R576" s="34">
        <f>+'CPT C9 &amp; Bearing Capacity'!L576</f>
        <v>67.669380000000004</v>
      </c>
      <c r="S576" s="35">
        <f>+'CPT C9 &amp; Bearing Capacity'!M576</f>
        <v>150.26062000000002</v>
      </c>
      <c r="T576" s="34">
        <f t="shared" si="127"/>
        <v>48.121043490661712</v>
      </c>
      <c r="U576" s="36">
        <f t="shared" si="128"/>
        <v>46396.441670283479</v>
      </c>
      <c r="V576" s="33">
        <f t="shared" si="129"/>
        <v>42400.85</v>
      </c>
      <c r="W576" s="37">
        <f t="shared" si="130"/>
        <v>1.6579612799982736E-3</v>
      </c>
      <c r="X576" s="37">
        <f t="shared" si="131"/>
        <v>1.8141972111179005E-3</v>
      </c>
    </row>
    <row r="577" spans="5:24" x14ac:dyDescent="0.2">
      <c r="E577" s="28"/>
      <c r="F577" s="28">
        <f>+'CPT C9 &amp; Bearing Capacity'!I577</f>
        <v>11.49</v>
      </c>
      <c r="G577" s="29">
        <f>'CPT C9 &amp; Bearing Capacity'!H577</f>
        <v>1.9999999999999574E-2</v>
      </c>
      <c r="H577" s="29">
        <f t="shared" si="120"/>
        <v>11.0328</v>
      </c>
      <c r="I577" s="30">
        <f t="shared" si="121"/>
        <v>10.341957255343083</v>
      </c>
      <c r="J577" s="31">
        <f t="shared" si="122"/>
        <v>0.990779480927931</v>
      </c>
      <c r="K577" s="31">
        <f t="shared" si="123"/>
        <v>1.8526052468591844E-2</v>
      </c>
      <c r="L577" s="31">
        <f t="shared" si="124"/>
        <v>9.2631587063288518E-3</v>
      </c>
      <c r="M577" s="32">
        <f t="shared" si="125"/>
        <v>1.7582414017454032E-2</v>
      </c>
      <c r="N577" s="33">
        <f t="shared" si="126"/>
        <v>3.8324572181696439</v>
      </c>
      <c r="O577" s="59">
        <f>+'CPT C9 &amp; Bearing Capacity'!N577</f>
        <v>8316.5000000000018</v>
      </c>
      <c r="P577" s="59">
        <f>+'CPT C9 &amp; Bearing Capacity'!O577</f>
        <v>8355.3000000000011</v>
      </c>
      <c r="Q577" s="35">
        <f>+'CPT C9 &amp; Bearing Capacity'!K577</f>
        <v>218.31</v>
      </c>
      <c r="R577" s="34">
        <f>+'CPT C9 &amp; Bearing Capacity'!L577</f>
        <v>67.865580000000008</v>
      </c>
      <c r="S577" s="35">
        <f>+'CPT C9 &amp; Bearing Capacity'!M577</f>
        <v>150.44441999999998</v>
      </c>
      <c r="T577" s="34">
        <f t="shared" si="127"/>
        <v>47.149420049588372</v>
      </c>
      <c r="U577" s="36">
        <f t="shared" si="128"/>
        <v>45323.134907817883</v>
      </c>
      <c r="V577" s="33">
        <f t="shared" si="129"/>
        <v>40684.950000000004</v>
      </c>
      <c r="W577" s="37">
        <f t="shared" si="130"/>
        <v>1.6911704037968008E-3</v>
      </c>
      <c r="X577" s="37">
        <f t="shared" si="131"/>
        <v>1.8839680118420013E-3</v>
      </c>
    </row>
    <row r="578" spans="5:24" x14ac:dyDescent="0.2">
      <c r="E578" s="28"/>
      <c r="F578" s="28">
        <f>+'CPT C9 &amp; Bearing Capacity'!I578</f>
        <v>11.51</v>
      </c>
      <c r="G578" s="29">
        <f>'CPT C9 &amp; Bearing Capacity'!H578</f>
        <v>1.9999999999999574E-2</v>
      </c>
      <c r="H578" s="29">
        <f t="shared" si="120"/>
        <v>11.0528</v>
      </c>
      <c r="I578" s="30">
        <f t="shared" si="121"/>
        <v>10.360704911886014</v>
      </c>
      <c r="J578" s="31">
        <f t="shared" si="122"/>
        <v>0.99081236167890685</v>
      </c>
      <c r="K578" s="31">
        <f t="shared" si="123"/>
        <v>1.8459685744470003E-2</v>
      </c>
      <c r="L578" s="31">
        <f t="shared" si="124"/>
        <v>9.229973925643925E-3</v>
      </c>
      <c r="M578" s="32">
        <f t="shared" si="125"/>
        <v>1.7519813539496564E-2</v>
      </c>
      <c r="N578" s="33">
        <f t="shared" si="126"/>
        <v>3.818812126353992</v>
      </c>
      <c r="O578" s="59">
        <f>+'CPT C9 &amp; Bearing Capacity'!N578</f>
        <v>7558.5</v>
      </c>
      <c r="P578" s="59">
        <f>+'CPT C9 &amp; Bearing Capacity'!O578</f>
        <v>7595.5</v>
      </c>
      <c r="Q578" s="35">
        <f>+'CPT C9 &amp; Bearing Capacity'!K578</f>
        <v>218.69</v>
      </c>
      <c r="R578" s="34">
        <f>+'CPT C9 &amp; Bearing Capacity'!L578</f>
        <v>68.061779999999999</v>
      </c>
      <c r="S578" s="35">
        <f>+'CPT C9 &amp; Bearing Capacity'!M578</f>
        <v>150.62822</v>
      </c>
      <c r="T578" s="34">
        <f t="shared" si="127"/>
        <v>44.93567843685031</v>
      </c>
      <c r="U578" s="36">
        <f t="shared" si="128"/>
        <v>42797.463393659695</v>
      </c>
      <c r="V578" s="33">
        <f t="shared" si="129"/>
        <v>36884.050000000003</v>
      </c>
      <c r="W578" s="37">
        <f t="shared" si="130"/>
        <v>1.7845974146774573E-3</v>
      </c>
      <c r="X578" s="37">
        <f t="shared" si="131"/>
        <v>2.0707119344832844E-3</v>
      </c>
    </row>
    <row r="579" spans="5:24" x14ac:dyDescent="0.2">
      <c r="E579" s="28"/>
      <c r="F579" s="28">
        <f>+'CPT C9 &amp; Bearing Capacity'!I579</f>
        <v>11.53</v>
      </c>
      <c r="G579" s="29">
        <f>'CPT C9 &amp; Bearing Capacity'!H579</f>
        <v>1.9999999999999574E-2</v>
      </c>
      <c r="H579" s="29">
        <f t="shared" si="120"/>
        <v>11.072799999999999</v>
      </c>
      <c r="I579" s="30">
        <f t="shared" si="121"/>
        <v>10.379452568428945</v>
      </c>
      <c r="J579" s="31">
        <f t="shared" si="122"/>
        <v>0.99084506766774705</v>
      </c>
      <c r="K579" s="31">
        <f t="shared" si="123"/>
        <v>1.8393673905920359E-2</v>
      </c>
      <c r="L579" s="31">
        <f t="shared" si="124"/>
        <v>9.1969666054142474E-3</v>
      </c>
      <c r="M579" s="32">
        <f t="shared" si="125"/>
        <v>1.745754507036416E-2</v>
      </c>
      <c r="N579" s="33">
        <f t="shared" si="126"/>
        <v>3.8052394028500434</v>
      </c>
      <c r="O579" s="59">
        <f>+'CPT C9 &amp; Bearing Capacity'!N579</f>
        <v>6696.5</v>
      </c>
      <c r="P579" s="59">
        <f>+'CPT C9 &amp; Bearing Capacity'!O579</f>
        <v>6732.1</v>
      </c>
      <c r="Q579" s="35">
        <f>+'CPT C9 &amp; Bearing Capacity'!K579</f>
        <v>219.07</v>
      </c>
      <c r="R579" s="34">
        <f>+'CPT C9 &amp; Bearing Capacity'!L579</f>
        <v>68.257980000000003</v>
      </c>
      <c r="S579" s="35">
        <f>+'CPT C9 &amp; Bearing Capacity'!M579</f>
        <v>150.81201999999999</v>
      </c>
      <c r="T579" s="34">
        <f t="shared" si="127"/>
        <v>42.282925473173485</v>
      </c>
      <c r="U579" s="36">
        <f t="shared" si="128"/>
        <v>39694.097501213473</v>
      </c>
      <c r="V579" s="33">
        <f t="shared" si="129"/>
        <v>32565.15</v>
      </c>
      <c r="W579" s="37">
        <f t="shared" si="130"/>
        <v>1.9172822371052189E-3</v>
      </c>
      <c r="X579" s="37">
        <f t="shared" si="131"/>
        <v>2.3370009982143255E-3</v>
      </c>
    </row>
    <row r="580" spans="5:24" x14ac:dyDescent="0.2">
      <c r="E580" s="28"/>
      <c r="F580" s="28">
        <f>+'CPT C9 &amp; Bearing Capacity'!I580</f>
        <v>11.55</v>
      </c>
      <c r="G580" s="29">
        <f>'CPT C9 &amp; Bearing Capacity'!H580</f>
        <v>2.000000000000135E-2</v>
      </c>
      <c r="H580" s="29">
        <f t="shared" si="120"/>
        <v>11.0928</v>
      </c>
      <c r="I580" s="30">
        <f t="shared" si="121"/>
        <v>10.398200224971879</v>
      </c>
      <c r="J580" s="31">
        <f t="shared" si="122"/>
        <v>0.99087760012504089</v>
      </c>
      <c r="K580" s="31">
        <f t="shared" si="123"/>
        <v>1.8328014435032399E-2</v>
      </c>
      <c r="L580" s="31">
        <f t="shared" si="124"/>
        <v>9.1641354864338293E-3</v>
      </c>
      <c r="M580" s="32">
        <f t="shared" si="125"/>
        <v>1.7395606278651391E-2</v>
      </c>
      <c r="N580" s="33">
        <f t="shared" si="126"/>
        <v>3.7917385394789123</v>
      </c>
      <c r="O580" s="59">
        <f>+'CPT C9 &amp; Bearing Capacity'!N580</f>
        <v>6033.5</v>
      </c>
      <c r="P580" s="59">
        <f>+'CPT C9 &amp; Bearing Capacity'!O580</f>
        <v>6068.3</v>
      </c>
      <c r="Q580" s="35">
        <f>+'CPT C9 &amp; Bearing Capacity'!K580</f>
        <v>219.45000000000002</v>
      </c>
      <c r="R580" s="34">
        <f>+'CPT C9 &amp; Bearing Capacity'!L580</f>
        <v>68.454180000000008</v>
      </c>
      <c r="S580" s="35">
        <f>+'CPT C9 &amp; Bearing Capacity'!M580</f>
        <v>150.99582000000001</v>
      </c>
      <c r="T580" s="34">
        <f t="shared" si="127"/>
        <v>40.123010146903169</v>
      </c>
      <c r="U580" s="36">
        <f t="shared" si="128"/>
        <v>37123.314188123208</v>
      </c>
      <c r="V580" s="33">
        <f t="shared" si="129"/>
        <v>29244.25</v>
      </c>
      <c r="W580" s="37">
        <f t="shared" si="130"/>
        <v>2.0427801894326836E-3</v>
      </c>
      <c r="X580" s="37">
        <f t="shared" si="131"/>
        <v>2.5931515012210388E-3</v>
      </c>
    </row>
    <row r="581" spans="5:24" x14ac:dyDescent="0.2">
      <c r="E581" s="28"/>
      <c r="F581" s="28">
        <f>+'CPT C9 &amp; Bearing Capacity'!I581</f>
        <v>11.57</v>
      </c>
      <c r="G581" s="29">
        <f>'CPT C9 &amp; Bearing Capacity'!H581</f>
        <v>1.9999999999999574E-2</v>
      </c>
      <c r="H581" s="29">
        <f t="shared" si="120"/>
        <v>11.1128</v>
      </c>
      <c r="I581" s="30">
        <f t="shared" si="121"/>
        <v>10.416947881514812</v>
      </c>
      <c r="J581" s="31">
        <f t="shared" si="122"/>
        <v>0.99090996027061584</v>
      </c>
      <c r="K581" s="31">
        <f t="shared" si="123"/>
        <v>1.8262704836116861E-2</v>
      </c>
      <c r="L581" s="31">
        <f t="shared" si="124"/>
        <v>9.1314793206112958E-3</v>
      </c>
      <c r="M581" s="32">
        <f t="shared" si="125"/>
        <v>1.7333994853272344E-2</v>
      </c>
      <c r="N581" s="33">
        <f t="shared" si="126"/>
        <v>3.7783090324907787</v>
      </c>
      <c r="O581" s="59">
        <f>+'CPT C9 &amp; Bearing Capacity'!N581</f>
        <v>5209.5</v>
      </c>
      <c r="P581" s="59">
        <f>+'CPT C9 &amp; Bearing Capacity'!O581</f>
        <v>5244.1</v>
      </c>
      <c r="Q581" s="35">
        <f>+'CPT C9 &amp; Bearing Capacity'!K581</f>
        <v>219.83</v>
      </c>
      <c r="R581" s="34">
        <f>+'CPT C9 &amp; Bearing Capacity'!L581</f>
        <v>68.650380000000013</v>
      </c>
      <c r="S581" s="35">
        <f>+'CPT C9 &amp; Bearing Capacity'!M581</f>
        <v>151.17962</v>
      </c>
      <c r="T581" s="34">
        <f t="shared" si="127"/>
        <v>37.271321302581228</v>
      </c>
      <c r="U581" s="36">
        <f t="shared" si="128"/>
        <v>33671.396790345076</v>
      </c>
      <c r="V581" s="33">
        <f t="shared" si="129"/>
        <v>25121.350000000002</v>
      </c>
      <c r="W581" s="37">
        <f t="shared" si="130"/>
        <v>2.2442247085954505E-3</v>
      </c>
      <c r="X581" s="37">
        <f t="shared" si="131"/>
        <v>3.0080461698839419E-3</v>
      </c>
    </row>
    <row r="582" spans="5:24" x14ac:dyDescent="0.2">
      <c r="E582" s="28"/>
      <c r="F582" s="28">
        <f>+'CPT C9 &amp; Bearing Capacity'!I582</f>
        <v>11.59</v>
      </c>
      <c r="G582" s="29">
        <f>'CPT C9 &amp; Bearing Capacity'!H582</f>
        <v>1.9999999999999574E-2</v>
      </c>
      <c r="H582" s="29">
        <f t="shared" si="120"/>
        <v>11.1328</v>
      </c>
      <c r="I582" s="30">
        <f t="shared" si="121"/>
        <v>10.435695538057743</v>
      </c>
      <c r="J582" s="31">
        <f t="shared" si="122"/>
        <v>0.99094214931364899</v>
      </c>
      <c r="K582" s="31">
        <f t="shared" si="123"/>
        <v>1.819774263547155E-2</v>
      </c>
      <c r="L582" s="31">
        <f t="shared" si="124"/>
        <v>9.0989968708527179E-3</v>
      </c>
      <c r="M582" s="32">
        <f t="shared" si="125"/>
        <v>1.7272708503249648E-2</v>
      </c>
      <c r="N582" s="33">
        <f t="shared" si="126"/>
        <v>3.7649503825189043</v>
      </c>
      <c r="O582" s="59">
        <f>+'CPT C9 &amp; Bearing Capacity'!N582</f>
        <v>4632</v>
      </c>
      <c r="P582" s="59">
        <f>+'CPT C9 &amp; Bearing Capacity'!O582</f>
        <v>4666.6000000000004</v>
      </c>
      <c r="Q582" s="35">
        <f>+'CPT C9 &amp; Bearing Capacity'!K582</f>
        <v>220.21</v>
      </c>
      <c r="R582" s="34">
        <f>+'CPT C9 &amp; Bearing Capacity'!L582</f>
        <v>68.846580000000003</v>
      </c>
      <c r="S582" s="35">
        <f>+'CPT C9 &amp; Bearing Capacity'!M582</f>
        <v>151.36342000000002</v>
      </c>
      <c r="T582" s="34">
        <f t="shared" si="127"/>
        <v>35.134123432147895</v>
      </c>
      <c r="U582" s="36">
        <f t="shared" si="128"/>
        <v>31064.375338569607</v>
      </c>
      <c r="V582" s="33">
        <f t="shared" si="129"/>
        <v>22231.95</v>
      </c>
      <c r="W582" s="37">
        <f t="shared" si="130"/>
        <v>2.4239665800356541E-3</v>
      </c>
      <c r="X582" s="37">
        <f t="shared" si="131"/>
        <v>3.3869726969688436E-3</v>
      </c>
    </row>
    <row r="583" spans="5:24" x14ac:dyDescent="0.2">
      <c r="E583" s="28"/>
      <c r="F583" s="28">
        <f>+'CPT C9 &amp; Bearing Capacity'!I583</f>
        <v>11.61</v>
      </c>
      <c r="G583" s="29">
        <f>'CPT C9 &amp; Bearing Capacity'!H583</f>
        <v>1.9999999999999574E-2</v>
      </c>
      <c r="H583" s="29">
        <f t="shared" si="120"/>
        <v>11.152799999999999</v>
      </c>
      <c r="I583" s="30">
        <f t="shared" si="121"/>
        <v>10.454443194600675</v>
      </c>
      <c r="J583" s="31">
        <f t="shared" si="122"/>
        <v>0.99097416845277919</v>
      </c>
      <c r="K583" s="31">
        <f t="shared" si="123"/>
        <v>1.8133125381150039E-2</v>
      </c>
      <c r="L583" s="31">
        <f t="shared" si="124"/>
        <v>9.0666869109459133E-3</v>
      </c>
      <c r="M583" s="32">
        <f t="shared" si="125"/>
        <v>1.7211744957506034E-2</v>
      </c>
      <c r="N583" s="33">
        <f t="shared" si="126"/>
        <v>3.7516620945341943</v>
      </c>
      <c r="O583" s="59">
        <f>+'CPT C9 &amp; Bearing Capacity'!N583</f>
        <v>4442.5</v>
      </c>
      <c r="P583" s="59">
        <f>+'CPT C9 &amp; Bearing Capacity'!O583</f>
        <v>4477.5</v>
      </c>
      <c r="Q583" s="35">
        <f>+'CPT C9 &amp; Bearing Capacity'!K583</f>
        <v>220.58999999999997</v>
      </c>
      <c r="R583" s="34">
        <f>+'CPT C9 &amp; Bearing Capacity'!L583</f>
        <v>69.042779999999993</v>
      </c>
      <c r="S583" s="35">
        <f>+'CPT C9 &amp; Bearing Capacity'!M583</f>
        <v>151.54721999999998</v>
      </c>
      <c r="T583" s="34">
        <f t="shared" si="127"/>
        <v>34.397494117796626</v>
      </c>
      <c r="U583" s="36">
        <f t="shared" si="128"/>
        <v>30174.927172323085</v>
      </c>
      <c r="V583" s="33">
        <f t="shared" si="129"/>
        <v>21284.55</v>
      </c>
      <c r="W583" s="37">
        <f t="shared" si="130"/>
        <v>2.486608881015095E-3</v>
      </c>
      <c r="X583" s="37">
        <f t="shared" si="131"/>
        <v>3.525244456222109E-3</v>
      </c>
    </row>
    <row r="584" spans="5:24" x14ac:dyDescent="0.2">
      <c r="E584" s="28"/>
      <c r="F584" s="28">
        <f>+'CPT C9 &amp; Bearing Capacity'!I584</f>
        <v>11.629999999999999</v>
      </c>
      <c r="G584" s="29">
        <f>'CPT C9 &amp; Bearing Capacity'!H584</f>
        <v>2.000000000000135E-2</v>
      </c>
      <c r="H584" s="29">
        <f t="shared" si="120"/>
        <v>11.172799999999999</v>
      </c>
      <c r="I584" s="30">
        <f t="shared" si="121"/>
        <v>10.473190851143606</v>
      </c>
      <c r="J584" s="31">
        <f t="shared" si="122"/>
        <v>0.9910060188762152</v>
      </c>
      <c r="K584" s="31">
        <f t="shared" si="123"/>
        <v>1.8068850642733187E-2</v>
      </c>
      <c r="L584" s="31">
        <f t="shared" si="124"/>
        <v>9.0345482254461148E-3</v>
      </c>
      <c r="M584" s="32">
        <f t="shared" si="125"/>
        <v>1.7151101964658352E-2</v>
      </c>
      <c r="N584" s="33">
        <f t="shared" si="126"/>
        <v>3.7384436778003036</v>
      </c>
      <c r="O584" s="59">
        <f>+'CPT C9 &amp; Bearing Capacity'!N584</f>
        <v>4073.0000000000005</v>
      </c>
      <c r="P584" s="59">
        <f>+'CPT C9 &amp; Bearing Capacity'!O584</f>
        <v>4107.8</v>
      </c>
      <c r="Q584" s="35">
        <f>+'CPT C9 &amp; Bearing Capacity'!K584</f>
        <v>220.96999999999997</v>
      </c>
      <c r="R584" s="34">
        <f>+'CPT C9 &amp; Bearing Capacity'!L584</f>
        <v>69.238979999999998</v>
      </c>
      <c r="S584" s="35">
        <f>+'CPT C9 &amp; Bearing Capacity'!M584</f>
        <v>151.73101999999997</v>
      </c>
      <c r="T584" s="34">
        <f t="shared" si="127"/>
        <v>32.925978558273613</v>
      </c>
      <c r="U584" s="36">
        <f t="shared" si="128"/>
        <v>28377.201949235161</v>
      </c>
      <c r="V584" s="33">
        <f t="shared" si="129"/>
        <v>19434.150000000001</v>
      </c>
      <c r="W584" s="37">
        <f t="shared" si="130"/>
        <v>2.6348219140762165E-3</v>
      </c>
      <c r="X584" s="37">
        <f t="shared" si="131"/>
        <v>3.847293221263144E-3</v>
      </c>
    </row>
    <row r="585" spans="5:24" x14ac:dyDescent="0.2">
      <c r="E585" s="28"/>
      <c r="F585" s="28">
        <f>+'CPT C9 &amp; Bearing Capacity'!I585</f>
        <v>11.65</v>
      </c>
      <c r="G585" s="29">
        <f>'CPT C9 &amp; Bearing Capacity'!H585</f>
        <v>1.9999999999999574E-2</v>
      </c>
      <c r="H585" s="29">
        <f t="shared" si="120"/>
        <v>11.1928</v>
      </c>
      <c r="I585" s="30">
        <f t="shared" si="121"/>
        <v>10.491938507686539</v>
      </c>
      <c r="J585" s="31">
        <f t="shared" si="122"/>
        <v>0.99103770176184502</v>
      </c>
      <c r="K585" s="31">
        <f t="shared" si="123"/>
        <v>1.8004916011103447E-2</v>
      </c>
      <c r="L585" s="31">
        <f t="shared" si="124"/>
        <v>9.002579609563079E-3</v>
      </c>
      <c r="M585" s="32">
        <f t="shared" si="125"/>
        <v>1.7090777292814146E-2</v>
      </c>
      <c r="N585" s="33">
        <f t="shared" si="126"/>
        <v>3.7252946458292935</v>
      </c>
      <c r="O585" s="59">
        <f>+'CPT C9 &amp; Bearing Capacity'!N585</f>
        <v>3618.5</v>
      </c>
      <c r="P585" s="59">
        <f>+'CPT C9 &amp; Bearing Capacity'!O585</f>
        <v>3652.1000000000004</v>
      </c>
      <c r="Q585" s="35">
        <f>+'CPT C9 &amp; Bearing Capacity'!K585</f>
        <v>221.35</v>
      </c>
      <c r="R585" s="34">
        <f>+'CPT C9 &amp; Bearing Capacity'!L585</f>
        <v>69.435180000000003</v>
      </c>
      <c r="S585" s="35">
        <f>+'CPT C9 &amp; Bearing Capacity'!M585</f>
        <v>151.91481999999999</v>
      </c>
      <c r="T585" s="34">
        <f t="shared" si="127"/>
        <v>31.025181651670337</v>
      </c>
      <c r="U585" s="36">
        <f t="shared" si="128"/>
        <v>26051.918722162874</v>
      </c>
      <c r="V585" s="33">
        <f t="shared" si="129"/>
        <v>17153.750000000004</v>
      </c>
      <c r="W585" s="37">
        <f t="shared" si="130"/>
        <v>2.8599004054622921E-3</v>
      </c>
      <c r="X585" s="37">
        <f t="shared" si="131"/>
        <v>4.3434172071170601E-3</v>
      </c>
    </row>
    <row r="586" spans="5:24" x14ac:dyDescent="0.2">
      <c r="E586" s="28"/>
      <c r="F586" s="28">
        <f>+'CPT C9 &amp; Bearing Capacity'!I586</f>
        <v>11.67</v>
      </c>
      <c r="G586" s="29">
        <f>'CPT C9 &amp; Bearing Capacity'!H586</f>
        <v>1.9999999999999574E-2</v>
      </c>
      <c r="H586" s="29">
        <f t="shared" si="120"/>
        <v>11.2128</v>
      </c>
      <c r="I586" s="30">
        <f t="shared" si="121"/>
        <v>10.510686164229471</v>
      </c>
      <c r="J586" s="31">
        <f t="shared" si="122"/>
        <v>0.99106921827734229</v>
      </c>
      <c r="K586" s="31">
        <f t="shared" si="123"/>
        <v>1.7941319098221938E-2</v>
      </c>
      <c r="L586" s="31">
        <f t="shared" si="124"/>
        <v>8.9707798690495406E-3</v>
      </c>
      <c r="M586" s="32">
        <f t="shared" si="125"/>
        <v>1.703076872937059E-2</v>
      </c>
      <c r="N586" s="33">
        <f t="shared" si="126"/>
        <v>3.7122145163378057</v>
      </c>
      <c r="O586" s="59">
        <f>+'CPT C9 &amp; Bearing Capacity'!N586</f>
        <v>3230</v>
      </c>
      <c r="P586" s="59">
        <f>+'CPT C9 &amp; Bearing Capacity'!O586</f>
        <v>3262.4</v>
      </c>
      <c r="Q586" s="35">
        <f>+'CPT C9 &amp; Bearing Capacity'!K586</f>
        <v>221.73</v>
      </c>
      <c r="R586" s="34">
        <f>+'CPT C9 &amp; Bearing Capacity'!L586</f>
        <v>69.631380000000007</v>
      </c>
      <c r="S586" s="35">
        <f>+'CPT C9 &amp; Bearing Capacity'!M586</f>
        <v>152.09861999999998</v>
      </c>
      <c r="T586" s="34">
        <f t="shared" si="127"/>
        <v>29.303535601441087</v>
      </c>
      <c r="U586" s="36">
        <f t="shared" si="128"/>
        <v>23956.645439310858</v>
      </c>
      <c r="V586" s="33">
        <f t="shared" si="129"/>
        <v>15203.35</v>
      </c>
      <c r="W586" s="37">
        <f t="shared" si="130"/>
        <v>3.099110454125845E-3</v>
      </c>
      <c r="X586" s="37">
        <f t="shared" si="131"/>
        <v>4.8834165053593141E-3</v>
      </c>
    </row>
    <row r="587" spans="5:24" x14ac:dyDescent="0.2">
      <c r="E587" s="28"/>
      <c r="F587" s="28">
        <f>+'CPT C9 &amp; Bearing Capacity'!I587</f>
        <v>11.69</v>
      </c>
      <c r="G587" s="29">
        <f>'CPT C9 &amp; Bearing Capacity'!H587</f>
        <v>1.9999999999999574E-2</v>
      </c>
      <c r="H587" s="29">
        <f t="shared" si="120"/>
        <v>11.232799999999999</v>
      </c>
      <c r="I587" s="30">
        <f t="shared" si="121"/>
        <v>10.529433820772404</v>
      </c>
      <c r="J587" s="31">
        <f t="shared" si="122"/>
        <v>0.99110056958027148</v>
      </c>
      <c r="K587" s="31">
        <f t="shared" si="123"/>
        <v>1.787805753690816E-2</v>
      </c>
      <c r="L587" s="31">
        <f t="shared" si="124"/>
        <v>8.9391478200910209E-3</v>
      </c>
      <c r="M587" s="32">
        <f t="shared" si="125"/>
        <v>1.6971074080815819E-2</v>
      </c>
      <c r="N587" s="33">
        <f t="shared" si="126"/>
        <v>3.6992028112037594</v>
      </c>
      <c r="O587" s="59">
        <f>+'CPT C9 &amp; Bearing Capacity'!N587</f>
        <v>2595.5</v>
      </c>
      <c r="P587" s="59">
        <f>+'CPT C9 &amp; Bearing Capacity'!O587</f>
        <v>2628.3</v>
      </c>
      <c r="Q587" s="35">
        <f>+'CPT C9 &amp; Bearing Capacity'!K587</f>
        <v>222.10999999999999</v>
      </c>
      <c r="R587" s="34">
        <f>+'CPT C9 &amp; Bearing Capacity'!L587</f>
        <v>69.827579999999998</v>
      </c>
      <c r="S587" s="35">
        <f>+'CPT C9 &amp; Bearing Capacity'!M587</f>
        <v>152.28242</v>
      </c>
      <c r="T587" s="34">
        <f t="shared" si="127"/>
        <v>26.260207563924642</v>
      </c>
      <c r="U587" s="36">
        <f t="shared" si="128"/>
        <v>20289.412719395394</v>
      </c>
      <c r="V587" s="33">
        <f t="shared" si="129"/>
        <v>12030.95</v>
      </c>
      <c r="W587" s="37">
        <f t="shared" si="130"/>
        <v>3.6464365552261418E-3</v>
      </c>
      <c r="X587" s="37">
        <f t="shared" si="131"/>
        <v>6.1494774913097971E-3</v>
      </c>
    </row>
    <row r="588" spans="5:24" x14ac:dyDescent="0.2">
      <c r="E588" s="28"/>
      <c r="F588" s="28">
        <f>+'CPT C9 &amp; Bearing Capacity'!I588</f>
        <v>11.71</v>
      </c>
      <c r="G588" s="29">
        <f>'CPT C9 &amp; Bearing Capacity'!H588</f>
        <v>2.000000000000135E-2</v>
      </c>
      <c r="H588" s="29">
        <f t="shared" si="120"/>
        <v>11.252800000000001</v>
      </c>
      <c r="I588" s="30">
        <f t="shared" si="121"/>
        <v>10.548181477315337</v>
      </c>
      <c r="J588" s="31">
        <f t="shared" si="122"/>
        <v>0.99113175681819288</v>
      </c>
      <c r="K588" s="31">
        <f t="shared" si="123"/>
        <v>1.7815128980622482E-2</v>
      </c>
      <c r="L588" s="31">
        <f t="shared" si="124"/>
        <v>8.9076822891969911E-3</v>
      </c>
      <c r="M588" s="32">
        <f t="shared" si="125"/>
        <v>1.691169117253271E-2</v>
      </c>
      <c r="N588" s="33">
        <f t="shared" si="126"/>
        <v>3.6862590564235806</v>
      </c>
      <c r="O588" s="59">
        <f>+'CPT C9 &amp; Bearing Capacity'!N588</f>
        <v>2074.5</v>
      </c>
      <c r="P588" s="59">
        <f>+'CPT C9 &amp; Bearing Capacity'!O588</f>
        <v>2108.1</v>
      </c>
      <c r="Q588" s="35">
        <f>+'CPT C9 &amp; Bearing Capacity'!K588</f>
        <v>222.49</v>
      </c>
      <c r="R588" s="34">
        <f>+'CPT C9 &amp; Bearing Capacity'!L588</f>
        <v>70.023780000000016</v>
      </c>
      <c r="S588" s="35">
        <f>+'CPT C9 &amp; Bearing Capacity'!M588</f>
        <v>152.46621999999999</v>
      </c>
      <c r="T588" s="34">
        <f t="shared" si="127"/>
        <v>23.470016320629352</v>
      </c>
      <c r="U588" s="36">
        <f t="shared" si="128"/>
        <v>17017.208373137855</v>
      </c>
      <c r="V588" s="33">
        <f t="shared" si="129"/>
        <v>9428.0499999999993</v>
      </c>
      <c r="W588" s="37">
        <f t="shared" si="130"/>
        <v>4.3323898674740248E-3</v>
      </c>
      <c r="X588" s="37">
        <f t="shared" si="131"/>
        <v>7.8197698493831271E-3</v>
      </c>
    </row>
    <row r="589" spans="5:24" x14ac:dyDescent="0.2">
      <c r="E589" s="28"/>
      <c r="F589" s="28">
        <f>+'CPT C9 &amp; Bearing Capacity'!I589</f>
        <v>11.73</v>
      </c>
      <c r="G589" s="29">
        <f>'CPT C9 &amp; Bearing Capacity'!H589</f>
        <v>1.9999999999999574E-2</v>
      </c>
      <c r="H589" s="29">
        <f t="shared" si="120"/>
        <v>11.2728</v>
      </c>
      <c r="I589" s="30">
        <f t="shared" si="121"/>
        <v>10.566929133858268</v>
      </c>
      <c r="J589" s="31">
        <f t="shared" si="122"/>
        <v>0.99116278112876577</v>
      </c>
      <c r="K589" s="31">
        <f t="shared" si="123"/>
        <v>1.775253110325118E-2</v>
      </c>
      <c r="L589" s="31">
        <f t="shared" si="124"/>
        <v>8.876382113093351E-3</v>
      </c>
      <c r="M589" s="32">
        <f t="shared" si="125"/>
        <v>1.6852617848604912E-2</v>
      </c>
      <c r="N589" s="33">
        <f t="shared" si="126"/>
        <v>3.6733827820699214</v>
      </c>
      <c r="O589" s="59">
        <f>+'CPT C9 &amp; Bearing Capacity'!N589</f>
        <v>1837.5</v>
      </c>
      <c r="P589" s="59">
        <f>+'CPT C9 &amp; Bearing Capacity'!O589</f>
        <v>1872.9</v>
      </c>
      <c r="Q589" s="35">
        <f>+'CPT C9 &amp; Bearing Capacity'!K589</f>
        <v>222.87</v>
      </c>
      <c r="R589" s="34">
        <f>+'CPT C9 &amp; Bearing Capacity'!L589</f>
        <v>70.219980000000007</v>
      </c>
      <c r="S589" s="35">
        <f>+'CPT C9 &amp; Bearing Capacity'!M589</f>
        <v>152.65001999999998</v>
      </c>
      <c r="T589" s="34">
        <f t="shared" si="127"/>
        <v>22.082057571471076</v>
      </c>
      <c r="U589" s="36">
        <f t="shared" si="128"/>
        <v>15438.742223472489</v>
      </c>
      <c r="V589" s="33">
        <f t="shared" si="129"/>
        <v>8250.1500000000015</v>
      </c>
      <c r="W589" s="37">
        <f t="shared" si="130"/>
        <v>4.7586555030175561E-3</v>
      </c>
      <c r="X589" s="37">
        <f t="shared" si="131"/>
        <v>8.9050084715304387E-3</v>
      </c>
    </row>
    <row r="590" spans="5:24" x14ac:dyDescent="0.2">
      <c r="E590" s="28"/>
      <c r="F590" s="28">
        <f>+'CPT C9 &amp; Bearing Capacity'!I590</f>
        <v>11.75</v>
      </c>
      <c r="G590" s="29">
        <f>'CPT C9 &amp; Bearing Capacity'!H590</f>
        <v>1.9999999999999574E-2</v>
      </c>
      <c r="H590" s="29">
        <f t="shared" si="120"/>
        <v>11.2928</v>
      </c>
      <c r="I590" s="30">
        <f t="shared" si="121"/>
        <v>10.5856767904012</v>
      </c>
      <c r="J590" s="31">
        <f t="shared" si="122"/>
        <v>0.99119364363984985</v>
      </c>
      <c r="K590" s="31">
        <f t="shared" si="123"/>
        <v>1.7690261598894096E-2</v>
      </c>
      <c r="L590" s="31">
        <f t="shared" si="124"/>
        <v>8.8452461386161804E-3</v>
      </c>
      <c r="M590" s="32">
        <f t="shared" si="125"/>
        <v>1.6793851971625223E-2</v>
      </c>
      <c r="N590" s="33">
        <f t="shared" si="126"/>
        <v>3.660573522249893</v>
      </c>
      <c r="O590" s="59">
        <f>+'CPT C9 &amp; Bearing Capacity'!N590</f>
        <v>1544</v>
      </c>
      <c r="P590" s="59">
        <f>+'CPT C9 &amp; Bearing Capacity'!O590</f>
        <v>1580.6</v>
      </c>
      <c r="Q590" s="35">
        <f>+'CPT C9 &amp; Bearing Capacity'!K590</f>
        <v>223.25</v>
      </c>
      <c r="R590" s="34">
        <f>+'CPT C9 &amp; Bearing Capacity'!L590</f>
        <v>70.416179999999997</v>
      </c>
      <c r="S590" s="35">
        <f>+'CPT C9 &amp; Bearing Capacity'!M590</f>
        <v>152.83382</v>
      </c>
      <c r="T590" s="34">
        <f t="shared" si="127"/>
        <v>20.235729309291301</v>
      </c>
      <c r="U590" s="36">
        <f t="shared" si="128"/>
        <v>13393.04494243425</v>
      </c>
      <c r="V590" s="33">
        <f t="shared" si="129"/>
        <v>6786.75</v>
      </c>
      <c r="W590" s="37">
        <f t="shared" si="130"/>
        <v>5.4663798083014392E-3</v>
      </c>
      <c r="X590" s="37">
        <f t="shared" si="131"/>
        <v>1.0787412302647998E-2</v>
      </c>
    </row>
    <row r="591" spans="5:24" x14ac:dyDescent="0.2">
      <c r="E591" s="28"/>
      <c r="F591" s="28">
        <f>+'CPT C9 &amp; Bearing Capacity'!I591</f>
        <v>11.77</v>
      </c>
      <c r="G591" s="29">
        <f>'CPT C9 &amp; Bearing Capacity'!H591</f>
        <v>1.9999999999999574E-2</v>
      </c>
      <c r="H591" s="29">
        <f t="shared" si="120"/>
        <v>11.312799999999999</v>
      </c>
      <c r="I591" s="30">
        <f t="shared" si="121"/>
        <v>10.604424446944131</v>
      </c>
      <c r="J591" s="31">
        <f t="shared" si="122"/>
        <v>0.99122434546960581</v>
      </c>
      <c r="K591" s="31">
        <f t="shared" si="123"/>
        <v>1.7628318181654893E-2</v>
      </c>
      <c r="L591" s="31">
        <f t="shared" si="124"/>
        <v>8.8142732226068141E-3</v>
      </c>
      <c r="M591" s="32">
        <f t="shared" si="125"/>
        <v>1.6735391422506251E-2</v>
      </c>
      <c r="N591" s="33">
        <f t="shared" si="126"/>
        <v>3.6478308150637946</v>
      </c>
      <c r="O591" s="59">
        <f>+'CPT C9 &amp; Bearing Capacity'!N591</f>
        <v>1345</v>
      </c>
      <c r="P591" s="59">
        <f>+'CPT C9 &amp; Bearing Capacity'!O591</f>
        <v>1379.8</v>
      </c>
      <c r="Q591" s="35">
        <f>+'CPT C9 &amp; Bearing Capacity'!K591</f>
        <v>223.63</v>
      </c>
      <c r="R591" s="34">
        <f>+'CPT C9 &amp; Bearing Capacity'!L591</f>
        <v>70.612380000000002</v>
      </c>
      <c r="S591" s="35">
        <f>+'CPT C9 &amp; Bearing Capacity'!M591</f>
        <v>153.01761999999999</v>
      </c>
      <c r="T591" s="34">
        <f t="shared" si="127"/>
        <v>18.881037804498462</v>
      </c>
      <c r="U591" s="36">
        <f t="shared" si="128"/>
        <v>11943.029383569936</v>
      </c>
      <c r="V591" s="33">
        <f t="shared" si="129"/>
        <v>5780.85</v>
      </c>
      <c r="W591" s="37">
        <f t="shared" si="130"/>
        <v>6.1087194846594778E-3</v>
      </c>
      <c r="X591" s="37">
        <f t="shared" si="131"/>
        <v>1.2620396014647385E-2</v>
      </c>
    </row>
    <row r="592" spans="5:24" x14ac:dyDescent="0.2">
      <c r="E592" s="28"/>
      <c r="F592" s="28">
        <f>+'CPT C9 &amp; Bearing Capacity'!I592</f>
        <v>11.79</v>
      </c>
      <c r="G592" s="29">
        <f>'CPT C9 &amp; Bearing Capacity'!H592</f>
        <v>2.000000000000135E-2</v>
      </c>
      <c r="H592" s="29">
        <f t="shared" si="120"/>
        <v>11.332799999999999</v>
      </c>
      <c r="I592" s="30">
        <f t="shared" si="121"/>
        <v>10.623172103487063</v>
      </c>
      <c r="J592" s="31">
        <f t="shared" si="122"/>
        <v>0.99125488772659509</v>
      </c>
      <c r="K592" s="31">
        <f t="shared" si="123"/>
        <v>1.756669858543379E-2</v>
      </c>
      <c r="L592" s="31">
        <f t="shared" si="124"/>
        <v>8.7834622318081566E-3</v>
      </c>
      <c r="M592" s="32">
        <f t="shared" si="125"/>
        <v>1.6677234100293273E-2</v>
      </c>
      <c r="N592" s="33">
        <f t="shared" si="126"/>
        <v>3.6351542025643226</v>
      </c>
      <c r="O592" s="59">
        <f>+'CPT C9 &amp; Bearing Capacity'!N592</f>
        <v>1287.9999999999998</v>
      </c>
      <c r="P592" s="59">
        <f>+'CPT C9 &amp; Bearing Capacity'!O592</f>
        <v>1323.4</v>
      </c>
      <c r="Q592" s="35">
        <f>+'CPT C9 &amp; Bearing Capacity'!K592</f>
        <v>224.01</v>
      </c>
      <c r="R592" s="34">
        <f>+'CPT C9 &amp; Bearing Capacity'!L592</f>
        <v>70.808579999999992</v>
      </c>
      <c r="S592" s="35">
        <f>+'CPT C9 &amp; Bearing Capacity'!M592</f>
        <v>153.20141999999998</v>
      </c>
      <c r="T592" s="34">
        <f t="shared" si="127"/>
        <v>18.471081057835299</v>
      </c>
      <c r="U592" s="36">
        <f t="shared" si="128"/>
        <v>11518.150665026693</v>
      </c>
      <c r="V592" s="33">
        <f t="shared" si="129"/>
        <v>5496.9500000000007</v>
      </c>
      <c r="W592" s="37">
        <f t="shared" si="130"/>
        <v>6.312044890335081E-3</v>
      </c>
      <c r="X592" s="37">
        <f t="shared" si="131"/>
        <v>1.3226077015670754E-2</v>
      </c>
    </row>
    <row r="593" spans="5:24" x14ac:dyDescent="0.2">
      <c r="E593" s="28"/>
      <c r="F593" s="28">
        <f>+'CPT C9 &amp; Bearing Capacity'!I593</f>
        <v>11.81</v>
      </c>
      <c r="G593" s="29">
        <f>'CPT C9 &amp; Bearing Capacity'!H593</f>
        <v>1.9999999999999574E-2</v>
      </c>
      <c r="H593" s="29">
        <f t="shared" si="120"/>
        <v>11.3528</v>
      </c>
      <c r="I593" s="30">
        <f t="shared" si="121"/>
        <v>10.641919760029996</v>
      </c>
      <c r="J593" s="31">
        <f t="shared" si="122"/>
        <v>0.99128527150987833</v>
      </c>
      <c r="K593" s="31">
        <f t="shared" si="123"/>
        <v>1.7505400563722809E-2</v>
      </c>
      <c r="L593" s="31">
        <f t="shared" si="124"/>
        <v>8.7528120427622386E-3</v>
      </c>
      <c r="M593" s="32">
        <f t="shared" si="125"/>
        <v>1.6619377921979359E-2</v>
      </c>
      <c r="N593" s="33">
        <f t="shared" si="126"/>
        <v>3.622543230716273</v>
      </c>
      <c r="O593" s="59">
        <f>+'CPT C9 &amp; Bearing Capacity'!N593</f>
        <v>1174.5</v>
      </c>
      <c r="P593" s="59">
        <f>+'CPT C9 &amp; Bearing Capacity'!O593</f>
        <v>1211.7</v>
      </c>
      <c r="Q593" s="35">
        <f>+'CPT C9 &amp; Bearing Capacity'!K593</f>
        <v>224.39000000000001</v>
      </c>
      <c r="R593" s="34">
        <f>+'CPT C9 &amp; Bearing Capacity'!L593</f>
        <v>71.004780000000011</v>
      </c>
      <c r="S593" s="35">
        <f>+'CPT C9 &amp; Bearing Capacity'!M593</f>
        <v>153.38522</v>
      </c>
      <c r="T593" s="34">
        <f t="shared" si="127"/>
        <v>17.633182909672346</v>
      </c>
      <c r="U593" s="36">
        <f t="shared" si="128"/>
        <v>10656.243831873195</v>
      </c>
      <c r="V593" s="33">
        <f t="shared" si="129"/>
        <v>4936.55</v>
      </c>
      <c r="W593" s="37">
        <f t="shared" si="130"/>
        <v>6.7989120516950699E-3</v>
      </c>
      <c r="X593" s="37">
        <f t="shared" si="131"/>
        <v>1.4676416650155252E-2</v>
      </c>
    </row>
    <row r="594" spans="5:24" x14ac:dyDescent="0.2">
      <c r="E594" s="28"/>
      <c r="F594" s="28">
        <f>+'CPT C9 &amp; Bearing Capacity'!I594</f>
        <v>11.83</v>
      </c>
      <c r="G594" s="29">
        <f>'CPT C9 &amp; Bearing Capacity'!H594</f>
        <v>1.9999999999999574E-2</v>
      </c>
      <c r="H594" s="29">
        <f t="shared" si="120"/>
        <v>11.3728</v>
      </c>
      <c r="I594" s="30">
        <f t="shared" si="121"/>
        <v>10.660667416572929</v>
      </c>
      <c r="J594" s="31">
        <f t="shared" si="122"/>
        <v>0.99131549790911222</v>
      </c>
      <c r="K594" s="31">
        <f t="shared" si="123"/>
        <v>1.7444421889403525E-2</v>
      </c>
      <c r="L594" s="31">
        <f t="shared" si="124"/>
        <v>8.7223215417090473E-3</v>
      </c>
      <c r="M594" s="32">
        <f t="shared" si="125"/>
        <v>1.6561820822322694E-2</v>
      </c>
      <c r="N594" s="33">
        <f t="shared" si="126"/>
        <v>3.6099974493567211</v>
      </c>
      <c r="O594" s="59">
        <f>+'CPT C9 &amp; Bearing Capacity'!N594</f>
        <v>1013.5000000000001</v>
      </c>
      <c r="P594" s="59">
        <f>+'CPT C9 &amp; Bearing Capacity'!O594</f>
        <v>1050.0999999999999</v>
      </c>
      <c r="Q594" s="35">
        <f>+'CPT C9 &amp; Bearing Capacity'!K594</f>
        <v>224.77</v>
      </c>
      <c r="R594" s="34">
        <f>+'CPT C9 &amp; Bearing Capacity'!L594</f>
        <v>71.200980000000001</v>
      </c>
      <c r="S594" s="35">
        <f>+'CPT C9 &amp; Bearing Capacity'!M594</f>
        <v>153.56902000000002</v>
      </c>
      <c r="T594" s="34">
        <f t="shared" si="127"/>
        <v>16.375178909256594</v>
      </c>
      <c r="U594" s="36">
        <f t="shared" si="128"/>
        <v>9397.447566141871</v>
      </c>
      <c r="V594" s="33">
        <f t="shared" si="129"/>
        <v>4126.6499999999996</v>
      </c>
      <c r="W594" s="37">
        <f t="shared" si="130"/>
        <v>7.6829318257930577E-3</v>
      </c>
      <c r="X594" s="37">
        <f t="shared" si="131"/>
        <v>1.7496019528463254E-2</v>
      </c>
    </row>
    <row r="595" spans="5:24" x14ac:dyDescent="0.2">
      <c r="E595" s="28"/>
      <c r="F595" s="28">
        <f>+'CPT C9 &amp; Bearing Capacity'!I595</f>
        <v>11.85</v>
      </c>
      <c r="G595" s="29">
        <f>'CPT C9 &amp; Bearing Capacity'!H595</f>
        <v>1.9999999999999574E-2</v>
      </c>
      <c r="H595" s="29">
        <f t="shared" si="120"/>
        <v>11.392799999999999</v>
      </c>
      <c r="I595" s="30">
        <f t="shared" si="121"/>
        <v>10.679415073115861</v>
      </c>
      <c r="J595" s="31">
        <f t="shared" si="122"/>
        <v>0.99134556800464513</v>
      </c>
      <c r="K595" s="31">
        <f t="shared" si="123"/>
        <v>1.738376035454714E-2</v>
      </c>
      <c r="L595" s="31">
        <f t="shared" si="124"/>
        <v>8.6919896244865048E-3</v>
      </c>
      <c r="M595" s="32">
        <f t="shared" si="125"/>
        <v>1.650456075366594E-2</v>
      </c>
      <c r="N595" s="33">
        <f t="shared" si="126"/>
        <v>3.5975164121556507</v>
      </c>
      <c r="O595" s="59">
        <f>+'CPT C9 &amp; Bearing Capacity'!N595</f>
        <v>899.5</v>
      </c>
      <c r="P595" s="59">
        <f>+'CPT C9 &amp; Bearing Capacity'!O595</f>
        <v>936.3</v>
      </c>
      <c r="Q595" s="35">
        <f>+'CPT C9 &amp; Bearing Capacity'!K595</f>
        <v>225.15</v>
      </c>
      <c r="R595" s="34">
        <f>+'CPT C9 &amp; Bearing Capacity'!L595</f>
        <v>71.397180000000006</v>
      </c>
      <c r="S595" s="35">
        <f>+'CPT C9 &amp; Bearing Capacity'!M595</f>
        <v>153.75281999999999</v>
      </c>
      <c r="T595" s="34">
        <f t="shared" si="127"/>
        <v>15.422148892054208</v>
      </c>
      <c r="U595" s="36">
        <f t="shared" si="128"/>
        <v>8478.8128823566112</v>
      </c>
      <c r="V595" s="33">
        <f t="shared" si="129"/>
        <v>3555.75</v>
      </c>
      <c r="W595" s="37">
        <f t="shared" si="130"/>
        <v>8.4858964623256931E-3</v>
      </c>
      <c r="X595" s="37">
        <f t="shared" si="131"/>
        <v>2.0234923221011454E-2</v>
      </c>
    </row>
    <row r="596" spans="5:24" x14ac:dyDescent="0.2">
      <c r="E596" s="28"/>
      <c r="F596" s="28">
        <f>+'CPT C9 &amp; Bearing Capacity'!I596</f>
        <v>11.870000000000001</v>
      </c>
      <c r="G596" s="29">
        <f>'CPT C9 &amp; Bearing Capacity'!H596</f>
        <v>2.000000000000135E-2</v>
      </c>
      <c r="H596" s="29">
        <f t="shared" si="120"/>
        <v>11.412800000000001</v>
      </c>
      <c r="I596" s="30">
        <f t="shared" si="121"/>
        <v>10.698162729658794</v>
      </c>
      <c r="J596" s="31">
        <f t="shared" si="122"/>
        <v>0.99137548286761268</v>
      </c>
      <c r="K596" s="31">
        <f t="shared" si="123"/>
        <v>1.7323413770217046E-2</v>
      </c>
      <c r="L596" s="31">
        <f t="shared" si="124"/>
        <v>8.6618151964316832E-3</v>
      </c>
      <c r="M596" s="32">
        <f t="shared" si="125"/>
        <v>1.6447595685757876E-2</v>
      </c>
      <c r="N596" s="33">
        <f t="shared" si="126"/>
        <v>3.5850996765770744</v>
      </c>
      <c r="O596" s="59">
        <f>+'CPT C9 &amp; Bearing Capacity'!N596</f>
        <v>738.49999999999989</v>
      </c>
      <c r="P596" s="59">
        <f>+'CPT C9 &amp; Bearing Capacity'!O596</f>
        <v>778.7</v>
      </c>
      <c r="Q596" s="35">
        <f>+'CPT C9 &amp; Bearing Capacity'!K596</f>
        <v>225.53000000000003</v>
      </c>
      <c r="R596" s="34">
        <f>+'CPT C9 &amp; Bearing Capacity'!L596</f>
        <v>71.59338000000001</v>
      </c>
      <c r="S596" s="35">
        <f>+'CPT C9 &amp; Bearing Capacity'!M596</f>
        <v>153.93662</v>
      </c>
      <c r="T596" s="34">
        <f t="shared" si="127"/>
        <v>13.969788902175909</v>
      </c>
      <c r="U596" s="36">
        <f t="shared" si="128"/>
        <v>7138.0088632362604</v>
      </c>
      <c r="V596" s="33">
        <f t="shared" si="129"/>
        <v>2765.8500000000004</v>
      </c>
      <c r="W596" s="37">
        <f t="shared" si="130"/>
        <v>1.0045097296087942E-2</v>
      </c>
      <c r="X596" s="37">
        <f t="shared" si="131"/>
        <v>2.5924035479706536E-2</v>
      </c>
    </row>
    <row r="597" spans="5:24" x14ac:dyDescent="0.2">
      <c r="E597" s="28"/>
      <c r="F597" s="28">
        <f>+'CPT C9 &amp; Bearing Capacity'!I597</f>
        <v>11.89</v>
      </c>
      <c r="G597" s="29">
        <f>'CPT C9 &amp; Bearing Capacity'!H597</f>
        <v>1.9999999999999574E-2</v>
      </c>
      <c r="H597" s="29">
        <f t="shared" si="120"/>
        <v>11.4328</v>
      </c>
      <c r="I597" s="30">
        <f t="shared" si="121"/>
        <v>10.716910386201725</v>
      </c>
      <c r="J597" s="31">
        <f t="shared" si="122"/>
        <v>0.99140524356003079</v>
      </c>
      <c r="K597" s="31">
        <f t="shared" si="123"/>
        <v>1.7263379966273702E-2</v>
      </c>
      <c r="L597" s="31">
        <f t="shared" si="124"/>
        <v>8.6317971722832103E-3</v>
      </c>
      <c r="M597" s="32">
        <f t="shared" si="125"/>
        <v>1.6390923605577021E-2</v>
      </c>
      <c r="N597" s="33">
        <f t="shared" si="126"/>
        <v>3.5727468038405887</v>
      </c>
      <c r="O597" s="59">
        <f>+'CPT C9 &amp; Bearing Capacity'!N597</f>
        <v>615.49999999999989</v>
      </c>
      <c r="P597" s="59">
        <f>+'CPT C9 &amp; Bearing Capacity'!O597</f>
        <v>659.5</v>
      </c>
      <c r="Q597" s="35">
        <f>+'CPT C9 &amp; Bearing Capacity'!K597</f>
        <v>225.91000000000003</v>
      </c>
      <c r="R597" s="34">
        <f>+'CPT C9 &amp; Bearing Capacity'!L597</f>
        <v>71.789580000000015</v>
      </c>
      <c r="S597" s="35">
        <f>+'CPT C9 &amp; Bearing Capacity'!M597</f>
        <v>154.12042000000002</v>
      </c>
      <c r="T597" s="34">
        <f t="shared" si="127"/>
        <v>12.749673491589494</v>
      </c>
      <c r="U597" s="36">
        <f t="shared" si="128"/>
        <v>6075.8284912513973</v>
      </c>
      <c r="V597" s="33">
        <f t="shared" si="129"/>
        <v>2167.9499999999998</v>
      </c>
      <c r="W597" s="37">
        <f t="shared" si="130"/>
        <v>1.1760525528279548E-2</v>
      </c>
      <c r="X597" s="37">
        <f t="shared" si="131"/>
        <v>3.29596789948155E-2</v>
      </c>
    </row>
    <row r="598" spans="5:24" x14ac:dyDescent="0.2">
      <c r="E598" s="28"/>
      <c r="F598" s="28">
        <f>+'CPT C9 &amp; Bearing Capacity'!I598</f>
        <v>11.91</v>
      </c>
      <c r="G598" s="29">
        <f>'CPT C9 &amp; Bearing Capacity'!H598</f>
        <v>1.9999999999999574E-2</v>
      </c>
      <c r="H598" s="29">
        <f t="shared" si="120"/>
        <v>11.4528</v>
      </c>
      <c r="I598" s="30">
        <f t="shared" si="121"/>
        <v>10.735658042744657</v>
      </c>
      <c r="J598" s="31">
        <f t="shared" si="122"/>
        <v>0.99143485113488872</v>
      </c>
      <c r="K598" s="31">
        <f t="shared" si="123"/>
        <v>1.7203656791181837E-2</v>
      </c>
      <c r="L598" s="31">
        <f t="shared" si="124"/>
        <v>8.6019344760848073E-3</v>
      </c>
      <c r="M598" s="32">
        <f t="shared" si="125"/>
        <v>1.633454251715739E-2</v>
      </c>
      <c r="N598" s="33">
        <f t="shared" si="126"/>
        <v>3.5604573588833963</v>
      </c>
      <c r="O598" s="59">
        <f>+'CPT C9 &amp; Bearing Capacity'!N598</f>
        <v>596.5</v>
      </c>
      <c r="P598" s="59">
        <f>+'CPT C9 &amp; Bearing Capacity'!O598</f>
        <v>646.70000000000005</v>
      </c>
      <c r="Q598" s="35">
        <f>+'CPT C9 &amp; Bearing Capacity'!K598</f>
        <v>226.29</v>
      </c>
      <c r="R598" s="34">
        <f>+'CPT C9 &amp; Bearing Capacity'!L598</f>
        <v>71.985780000000005</v>
      </c>
      <c r="S598" s="35">
        <f>+'CPT C9 &amp; Bearing Capacity'!M598</f>
        <v>154.30421999999999</v>
      </c>
      <c r="T598" s="34">
        <f t="shared" si="127"/>
        <v>12.54760542868785</v>
      </c>
      <c r="U598" s="36">
        <f t="shared" si="128"/>
        <v>5908.8560139562906</v>
      </c>
      <c r="V598" s="33">
        <f t="shared" si="129"/>
        <v>2102.0500000000002</v>
      </c>
      <c r="W598" s="37">
        <f t="shared" si="130"/>
        <v>1.2051257808529359E-2</v>
      </c>
      <c r="X598" s="37">
        <f t="shared" si="131"/>
        <v>3.3876048227999528E-2</v>
      </c>
    </row>
    <row r="599" spans="5:24" x14ac:dyDescent="0.2">
      <c r="E599" s="28"/>
      <c r="F599" s="28">
        <f>+'CPT C9 &amp; Bearing Capacity'!I599</f>
        <v>11.93</v>
      </c>
      <c r="G599" s="29">
        <f>'CPT C9 &amp; Bearing Capacity'!H599</f>
        <v>1.9999999999999574E-2</v>
      </c>
      <c r="H599" s="29">
        <f t="shared" si="120"/>
        <v>11.472799999999999</v>
      </c>
      <c r="I599" s="30">
        <f t="shared" si="121"/>
        <v>10.754405699287588</v>
      </c>
      <c r="J599" s="31">
        <f t="shared" si="122"/>
        <v>0.99146430663623997</v>
      </c>
      <c r="K599" s="31">
        <f t="shared" si="123"/>
        <v>1.7144242111819967E-2</v>
      </c>
      <c r="L599" s="31">
        <f t="shared" si="124"/>
        <v>8.5722260410900017E-3</v>
      </c>
      <c r="M599" s="32">
        <f t="shared" si="125"/>
        <v>1.6278450441416254E-2</v>
      </c>
      <c r="N599" s="33">
        <f t="shared" si="126"/>
        <v>3.5482309103227587</v>
      </c>
      <c r="O599" s="59">
        <f>+'CPT C9 &amp; Bearing Capacity'!N599</f>
        <v>521</v>
      </c>
      <c r="P599" s="59">
        <f>+'CPT C9 &amp; Bearing Capacity'!O599</f>
        <v>579.6</v>
      </c>
      <c r="Q599" s="35">
        <f>+'CPT C9 &amp; Bearing Capacity'!K599</f>
        <v>226.67</v>
      </c>
      <c r="R599" s="34">
        <f>+'CPT C9 &amp; Bearing Capacity'!L599</f>
        <v>72.181979999999996</v>
      </c>
      <c r="S599" s="35">
        <f>+'CPT C9 &amp; Bearing Capacity'!M599</f>
        <v>154.48802000000001</v>
      </c>
      <c r="T599" s="34">
        <f t="shared" si="127"/>
        <v>11.72317478835828</v>
      </c>
      <c r="U599" s="36">
        <f t="shared" si="128"/>
        <v>5234.9665667031395</v>
      </c>
      <c r="V599" s="33">
        <f t="shared" si="129"/>
        <v>1764.6500000000003</v>
      </c>
      <c r="W599" s="37">
        <f t="shared" si="130"/>
        <v>1.3555887569143643E-2</v>
      </c>
      <c r="X599" s="37">
        <f t="shared" si="131"/>
        <v>4.0214557111298926E-2</v>
      </c>
    </row>
    <row r="600" spans="5:24" x14ac:dyDescent="0.2">
      <c r="E600" s="28"/>
      <c r="F600" s="28">
        <f>+'CPT C9 &amp; Bearing Capacity'!I600</f>
        <v>11.95</v>
      </c>
      <c r="G600" s="29">
        <f>'CPT C9 &amp; Bearing Capacity'!H600</f>
        <v>2.000000000000135E-2</v>
      </c>
      <c r="H600" s="29">
        <f t="shared" si="120"/>
        <v>11.492799999999999</v>
      </c>
      <c r="I600" s="30">
        <f t="shared" si="121"/>
        <v>10.773153355830521</v>
      </c>
      <c r="J600" s="31">
        <f t="shared" si="122"/>
        <v>0.99149361109929357</v>
      </c>
      <c r="K600" s="31">
        <f t="shared" si="123"/>
        <v>1.7085133813292169E-2</v>
      </c>
      <c r="L600" s="31">
        <f t="shared" si="124"/>
        <v>8.5426708096679616E-3</v>
      </c>
      <c r="M600" s="32">
        <f t="shared" si="125"/>
        <v>1.6222645415983949E-2</v>
      </c>
      <c r="N600" s="33">
        <f t="shared" si="126"/>
        <v>3.536067030418903</v>
      </c>
      <c r="O600" s="59">
        <f>+'CPT C9 &amp; Bearing Capacity'!N600</f>
        <v>455</v>
      </c>
      <c r="P600" s="59">
        <f>+'CPT C9 &amp; Bearing Capacity'!O600</f>
        <v>519.4</v>
      </c>
      <c r="Q600" s="35">
        <f>+'CPT C9 &amp; Bearing Capacity'!K600</f>
        <v>227.04999999999998</v>
      </c>
      <c r="R600" s="34">
        <f>+'CPT C9 &amp; Bearing Capacity'!L600</f>
        <v>72.37818</v>
      </c>
      <c r="S600" s="35">
        <f>+'CPT C9 &amp; Bearing Capacity'!M600</f>
        <v>154.67181999999997</v>
      </c>
      <c r="T600" s="34">
        <f t="shared" si="127"/>
        <v>10.952240696769996</v>
      </c>
      <c r="U600" s="36">
        <f t="shared" si="128"/>
        <v>4633.0777825764335</v>
      </c>
      <c r="V600" s="33">
        <f t="shared" si="129"/>
        <v>1461.75</v>
      </c>
      <c r="W600" s="37">
        <f t="shared" si="130"/>
        <v>1.5264440600229903E-2</v>
      </c>
      <c r="X600" s="37">
        <f t="shared" si="131"/>
        <v>4.8381283125283281E-2</v>
      </c>
    </row>
    <row r="601" spans="5:24" x14ac:dyDescent="0.2">
      <c r="E601" s="28"/>
      <c r="F601" s="28">
        <f>+'CPT C9 &amp; Bearing Capacity'!I601</f>
        <v>11.97</v>
      </c>
      <c r="G601" s="29">
        <f>'CPT C9 &amp; Bearing Capacity'!H601</f>
        <v>1.9999999999999574E-2</v>
      </c>
      <c r="H601" s="29">
        <f t="shared" si="120"/>
        <v>11.5128</v>
      </c>
      <c r="I601" s="30">
        <f t="shared" si="121"/>
        <v>10.791901012373454</v>
      </c>
      <c r="J601" s="31">
        <f t="shared" si="122"/>
        <v>0.99152276555050267</v>
      </c>
      <c r="K601" s="31">
        <f t="shared" si="123"/>
        <v>1.7026329798742083E-2</v>
      </c>
      <c r="L601" s="31">
        <f t="shared" si="124"/>
        <v>8.5132677332104504E-3</v>
      </c>
      <c r="M601" s="32">
        <f t="shared" si="125"/>
        <v>1.6167125495035656E-2</v>
      </c>
      <c r="N601" s="33">
        <f t="shared" si="126"/>
        <v>3.5239652950383533</v>
      </c>
      <c r="O601" s="59">
        <f>+'CPT C9 &amp; Bearing Capacity'!N601</f>
        <v>445.5</v>
      </c>
      <c r="P601" s="59">
        <f>+'CPT C9 &amp; Bearing Capacity'!O601</f>
        <v>514.70000000000005</v>
      </c>
      <c r="Q601" s="35">
        <f>+'CPT C9 &amp; Bearing Capacity'!K601</f>
        <v>227.43</v>
      </c>
      <c r="R601" s="34">
        <f>+'CPT C9 &amp; Bearing Capacity'!L601</f>
        <v>72.574380000000005</v>
      </c>
      <c r="S601" s="35">
        <f>+'CPT C9 &amp; Bearing Capacity'!M601</f>
        <v>154.85561999999999</v>
      </c>
      <c r="T601" s="34">
        <f t="shared" si="127"/>
        <v>10.834083830243179</v>
      </c>
      <c r="U601" s="36">
        <f t="shared" si="128"/>
        <v>4545.6090355081415</v>
      </c>
      <c r="V601" s="33">
        <f t="shared" si="129"/>
        <v>1436.3500000000001</v>
      </c>
      <c r="W601" s="37">
        <f t="shared" si="130"/>
        <v>1.5504920319854757E-2</v>
      </c>
      <c r="X601" s="37">
        <f t="shared" si="131"/>
        <v>4.9068337035378252E-2</v>
      </c>
    </row>
    <row r="602" spans="5:24" x14ac:dyDescent="0.2">
      <c r="E602" s="28"/>
      <c r="F602" s="28">
        <f>+'CPT C9 &amp; Bearing Capacity'!I602</f>
        <v>11.99</v>
      </c>
      <c r="G602" s="29">
        <f>'CPT C9 &amp; Bearing Capacity'!H602</f>
        <v>1.9999999999999574E-2</v>
      </c>
      <c r="H602" s="29">
        <f t="shared" si="120"/>
        <v>11.5328</v>
      </c>
      <c r="I602" s="30">
        <f t="shared" si="121"/>
        <v>10.810648668916386</v>
      </c>
      <c r="J602" s="31">
        <f t="shared" si="122"/>
        <v>0.99155177100765368</v>
      </c>
      <c r="K602" s="31">
        <f t="shared" si="123"/>
        <v>1.6967827989169137E-2</v>
      </c>
      <c r="L602" s="31">
        <f t="shared" si="124"/>
        <v>8.4840157720398861E-3</v>
      </c>
      <c r="M602" s="32">
        <f t="shared" si="125"/>
        <v>1.6111888749125131E-2</v>
      </c>
      <c r="N602" s="33">
        <f t="shared" si="126"/>
        <v>3.5119252836176891</v>
      </c>
      <c r="O602" s="59">
        <f>+'CPT C9 &amp; Bearing Capacity'!N602</f>
        <v>426.5</v>
      </c>
      <c r="P602" s="59">
        <f>+'CPT C9 &amp; Bearing Capacity'!O602</f>
        <v>499.3</v>
      </c>
      <c r="Q602" s="35">
        <f>+'CPT C9 &amp; Bearing Capacity'!K602</f>
        <v>227.81</v>
      </c>
      <c r="R602" s="34">
        <f>+'CPT C9 &amp; Bearing Capacity'!L602</f>
        <v>72.77058000000001</v>
      </c>
      <c r="S602" s="35">
        <f>+'CPT C9 &amp; Bearing Capacity'!M602</f>
        <v>155.03942000000001</v>
      </c>
      <c r="T602" s="34">
        <f t="shared" si="127"/>
        <v>10.59739358698034</v>
      </c>
      <c r="U602" s="36">
        <f t="shared" si="128"/>
        <v>4369.5688179509643</v>
      </c>
      <c r="V602" s="33">
        <f t="shared" si="129"/>
        <v>1357.45</v>
      </c>
      <c r="W602" s="37">
        <f t="shared" si="130"/>
        <v>1.6074470639711642E-2</v>
      </c>
      <c r="X602" s="37">
        <f t="shared" si="131"/>
        <v>5.1742978137207477E-2</v>
      </c>
    </row>
    <row r="603" spans="5:24" x14ac:dyDescent="0.2">
      <c r="E603" s="28"/>
      <c r="F603" s="28">
        <f>+'CPT C9 &amp; Bearing Capacity'!I603</f>
        <v>12.01</v>
      </c>
      <c r="G603" s="29">
        <f>'CPT C9 &amp; Bearing Capacity'!H603</f>
        <v>1.9999999999999574E-2</v>
      </c>
      <c r="H603" s="29">
        <f t="shared" si="120"/>
        <v>11.5528</v>
      </c>
      <c r="I603" s="30">
        <f t="shared" si="121"/>
        <v>10.829396325459317</v>
      </c>
      <c r="J603" s="31">
        <f t="shared" si="122"/>
        <v>0.99158062847995221</v>
      </c>
      <c r="K603" s="31">
        <f t="shared" si="123"/>
        <v>1.6909626323246902E-2</v>
      </c>
      <c r="L603" s="31">
        <f t="shared" si="124"/>
        <v>8.454913895318477E-3</v>
      </c>
      <c r="M603" s="32">
        <f t="shared" si="125"/>
        <v>1.6056933265020373E-2</v>
      </c>
      <c r="N603" s="33">
        <f t="shared" si="126"/>
        <v>3.4999465791277249</v>
      </c>
      <c r="O603" s="59">
        <f>+'CPT C9 &amp; Bearing Capacity'!N603</f>
        <v>417</v>
      </c>
      <c r="P603" s="59">
        <f>+'CPT C9 &amp; Bearing Capacity'!O603</f>
        <v>492.2</v>
      </c>
      <c r="Q603" s="35">
        <f>+'CPT C9 &amp; Bearing Capacity'!K603</f>
        <v>228.19</v>
      </c>
      <c r="R603" s="34">
        <f>+'CPT C9 &amp; Bearing Capacity'!L603</f>
        <v>72.96678</v>
      </c>
      <c r="S603" s="35">
        <f>+'CPT C9 &amp; Bearing Capacity'!M603</f>
        <v>155.22322</v>
      </c>
      <c r="T603" s="34">
        <f t="shared" si="127"/>
        <v>10.475600693407488</v>
      </c>
      <c r="U603" s="36">
        <f t="shared" si="128"/>
        <v>4281.2348280294837</v>
      </c>
      <c r="V603" s="33">
        <f t="shared" si="129"/>
        <v>1320.05</v>
      </c>
      <c r="W603" s="37">
        <f t="shared" si="130"/>
        <v>1.6350173348181254E-2</v>
      </c>
      <c r="X603" s="37">
        <f t="shared" si="131"/>
        <v>5.3027485006289926E-2</v>
      </c>
    </row>
    <row r="604" spans="5:24" x14ac:dyDescent="0.2">
      <c r="E604" s="28"/>
      <c r="F604" s="28">
        <f>+'CPT C9 &amp; Bearing Capacity'!I604</f>
        <v>12.03</v>
      </c>
      <c r="G604" s="29">
        <f>'CPT C9 &amp; Bearing Capacity'!H604</f>
        <v>1.9999999999999574E-2</v>
      </c>
      <c r="H604" s="29">
        <f t="shared" ref="H604:H612" si="132">IF(F604&lt;$B$4,0,F604-$B$4)</f>
        <v>11.572799999999999</v>
      </c>
      <c r="I604" s="30">
        <f t="shared" ref="I604:I612" si="133">+H604*2/$B$2</f>
        <v>10.848143982002249</v>
      </c>
      <c r="J604" s="31">
        <f t="shared" ref="J604:J612" si="134">+$D$2*I604/SQRT($D$2^2+I604^2+1)</f>
        <v>0.99160933896811088</v>
      </c>
      <c r="K604" s="31">
        <f t="shared" ref="K604:K612" si="135">+($D$2^2+2*I604^2+1)/($D$2^2+I604^2)/(I604^2+1)</f>
        <v>1.6851722757143653E-2</v>
      </c>
      <c r="L604" s="31">
        <f t="shared" ref="L604:L612" si="136">ASIN($D$2/SQRT($D$2^2+I604^2)/SQRT(1+I604^2))</f>
        <v>8.4259610809584561E-3</v>
      </c>
      <c r="M604" s="32">
        <f t="shared" ref="M604:M612" si="137">2/PI()*(J604*K604+L604)</f>
        <v>1.6002257145541224E-2</v>
      </c>
      <c r="N604" s="33">
        <f t="shared" ref="N604:N612" si="138">+$D$4*M604</f>
        <v>3.4880287680381126</v>
      </c>
      <c r="O604" s="59">
        <f>+'CPT C9 &amp; Bearing Capacity'!N604</f>
        <v>417</v>
      </c>
      <c r="P604" s="59">
        <f>+'CPT C9 &amp; Bearing Capacity'!O604</f>
        <v>495</v>
      </c>
      <c r="Q604" s="35">
        <f>+'CPT C9 &amp; Bearing Capacity'!K604</f>
        <v>228.57</v>
      </c>
      <c r="R604" s="34">
        <f>+'CPT C9 &amp; Bearing Capacity'!L604</f>
        <v>73.16297999999999</v>
      </c>
      <c r="S604" s="35">
        <f>+'CPT C9 &amp; Bearing Capacity'!M604</f>
        <v>155.40701999999999</v>
      </c>
      <c r="T604" s="34">
        <f t="shared" ref="T604:T612" si="139">100*SQRT(O604/(305*SQRT(100*S604)))</f>
        <v>10.472501943519259</v>
      </c>
      <c r="U604" s="36">
        <f t="shared" ref="U604:U612" si="140">+O604*10^(1.09-0.0075*T604)</f>
        <v>4281.4639380827739</v>
      </c>
      <c r="V604" s="33">
        <f t="shared" ref="V604:V612" si="141">5*(P604-Q604)</f>
        <v>1332.15</v>
      </c>
      <c r="W604" s="37">
        <f t="shared" ref="W604:W612" si="142">IF(F604&lt;$B$4,0,N604/U604*G604*1000)</f>
        <v>1.6293626752348481E-2</v>
      </c>
      <c r="X604" s="37">
        <f t="shared" ref="X604:X612" si="143">IF(F604&lt;$B$4,0,N604/V604*G604*1000)</f>
        <v>5.2366907150666789E-2</v>
      </c>
    </row>
    <row r="605" spans="5:24" x14ac:dyDescent="0.2">
      <c r="E605" s="28"/>
      <c r="F605" s="28">
        <f>+'CPT C9 &amp; Bearing Capacity'!I605</f>
        <v>12.05</v>
      </c>
      <c r="G605" s="29">
        <f>'CPT C9 &amp; Bearing Capacity'!H605</f>
        <v>2.000000000000135E-2</v>
      </c>
      <c r="H605" s="29">
        <f t="shared" si="132"/>
        <v>11.5928</v>
      </c>
      <c r="I605" s="30">
        <f t="shared" si="133"/>
        <v>10.866891638545182</v>
      </c>
      <c r="J605" s="31">
        <f t="shared" si="134"/>
        <v>0.99163790346443392</v>
      </c>
      <c r="K605" s="31">
        <f t="shared" si="135"/>
        <v>1.6794115264344992E-2</v>
      </c>
      <c r="L605" s="31">
        <f t="shared" si="136"/>
        <v>8.3971563155333488E-3</v>
      </c>
      <c r="M605" s="32">
        <f t="shared" si="137"/>
        <v>1.5947858509398862E-2</v>
      </c>
      <c r="N605" s="33">
        <f t="shared" si="138"/>
        <v>3.4761714402823549</v>
      </c>
      <c r="O605" s="59">
        <f>+'CPT C9 &amp; Bearing Capacity'!N605</f>
        <v>417</v>
      </c>
      <c r="P605" s="59">
        <f>+'CPT C9 &amp; Bearing Capacity'!O605</f>
        <v>497.4</v>
      </c>
      <c r="Q605" s="35">
        <f>+'CPT C9 &amp; Bearing Capacity'!K605</f>
        <v>228.95000000000002</v>
      </c>
      <c r="R605" s="34">
        <f>+'CPT C9 &amp; Bearing Capacity'!L605</f>
        <v>73.359180000000009</v>
      </c>
      <c r="S605" s="35">
        <f>+'CPT C9 &amp; Bearing Capacity'!M605</f>
        <v>155.59082000000001</v>
      </c>
      <c r="T605" s="34">
        <f t="shared" si="139"/>
        <v>10.469407771365418</v>
      </c>
      <c r="U605" s="36">
        <f t="shared" si="140"/>
        <v>4281.6927219090512</v>
      </c>
      <c r="V605" s="33">
        <f t="shared" si="141"/>
        <v>1342.2499999999995</v>
      </c>
      <c r="W605" s="37">
        <f t="shared" si="142"/>
        <v>1.6237369965833005E-2</v>
      </c>
      <c r="X605" s="37">
        <f t="shared" si="143"/>
        <v>5.1796184619595315E-2</v>
      </c>
    </row>
    <row r="606" spans="5:24" x14ac:dyDescent="0.2">
      <c r="E606" s="28"/>
      <c r="F606" s="28">
        <f>+'CPT C9 &amp; Bearing Capacity'!I606</f>
        <v>12.07</v>
      </c>
      <c r="G606" s="29">
        <f>'CPT C9 &amp; Bearing Capacity'!H606</f>
        <v>1.9999999999999574E-2</v>
      </c>
      <c r="H606" s="29">
        <f t="shared" si="132"/>
        <v>11.6128</v>
      </c>
      <c r="I606" s="30">
        <f t="shared" si="133"/>
        <v>10.885639295088115</v>
      </c>
      <c r="J606" s="31">
        <f t="shared" si="134"/>
        <v>0.99166632295290091</v>
      </c>
      <c r="K606" s="31">
        <f t="shared" si="135"/>
        <v>1.6736801835478612E-2</v>
      </c>
      <c r="L606" s="31">
        <f t="shared" si="136"/>
        <v>8.3684985941902979E-3</v>
      </c>
      <c r="M606" s="32">
        <f t="shared" si="137"/>
        <v>1.5893735491037089E-2</v>
      </c>
      <c r="N606" s="33">
        <f t="shared" si="138"/>
        <v>3.4643741892232116</v>
      </c>
      <c r="O606" s="59">
        <f>+'CPT C9 &amp; Bearing Capacity'!N606</f>
        <v>417</v>
      </c>
      <c r="P606" s="59">
        <f>+'CPT C9 &amp; Bearing Capacity'!O606</f>
        <v>498.79999999999995</v>
      </c>
      <c r="Q606" s="35">
        <f>+'CPT C9 &amp; Bearing Capacity'!K606</f>
        <v>229.33</v>
      </c>
      <c r="R606" s="34">
        <f>+'CPT C9 &amp; Bearing Capacity'!L606</f>
        <v>73.55538</v>
      </c>
      <c r="S606" s="35">
        <f>+'CPT C9 &amp; Bearing Capacity'!M606</f>
        <v>155.77462000000003</v>
      </c>
      <c r="T606" s="34">
        <f t="shared" si="139"/>
        <v>10.466318164787626</v>
      </c>
      <c r="U606" s="36">
        <f t="shared" si="140"/>
        <v>4281.9211803537655</v>
      </c>
      <c r="V606" s="33">
        <f t="shared" si="141"/>
        <v>1347.3499999999995</v>
      </c>
      <c r="W606" s="37">
        <f t="shared" si="142"/>
        <v>1.6181401026802256E-2</v>
      </c>
      <c r="X606" s="37">
        <f t="shared" si="143"/>
        <v>5.1425007447554669E-2</v>
      </c>
    </row>
    <row r="607" spans="5:24" x14ac:dyDescent="0.2">
      <c r="E607" s="28"/>
      <c r="F607" s="28">
        <f>+'CPT C9 &amp; Bearing Capacity'!I607</f>
        <v>12.09</v>
      </c>
      <c r="G607" s="29">
        <f>'CPT C9 &amp; Bearing Capacity'!H607</f>
        <v>1.9999999999999574E-2</v>
      </c>
      <c r="H607" s="29">
        <f t="shared" si="132"/>
        <v>11.6328</v>
      </c>
      <c r="I607" s="30">
        <f t="shared" si="133"/>
        <v>10.904386951631047</v>
      </c>
      <c r="J607" s="31">
        <f t="shared" si="134"/>
        <v>0.991694598409251</v>
      </c>
      <c r="K607" s="31">
        <f t="shared" si="135"/>
        <v>1.667978047814107E-2</v>
      </c>
      <c r="L607" s="31">
        <f t="shared" si="136"/>
        <v>8.3399869205634247E-3</v>
      </c>
      <c r="M607" s="32">
        <f t="shared" si="137"/>
        <v>1.583988624047554E-2</v>
      </c>
      <c r="N607" s="33">
        <f t="shared" si="138"/>
        <v>3.452636611618523</v>
      </c>
      <c r="O607" s="59">
        <f>+'CPT C9 &amp; Bearing Capacity'!N607</f>
        <v>426.5</v>
      </c>
      <c r="P607" s="59">
        <f>+'CPT C9 &amp; Bearing Capacity'!O607</f>
        <v>510.5</v>
      </c>
      <c r="Q607" s="35">
        <f>+'CPT C9 &amp; Bearing Capacity'!K607</f>
        <v>229.71</v>
      </c>
      <c r="R607" s="34">
        <f>+'CPT C9 &amp; Bearing Capacity'!L607</f>
        <v>73.751580000000004</v>
      </c>
      <c r="S607" s="35">
        <f>+'CPT C9 &amp; Bearing Capacity'!M607</f>
        <v>155.95841999999999</v>
      </c>
      <c r="T607" s="34">
        <f t="shared" si="139"/>
        <v>10.581747430316636</v>
      </c>
      <c r="U607" s="36">
        <f t="shared" si="140"/>
        <v>4370.749633014022</v>
      </c>
      <c r="V607" s="33">
        <f t="shared" si="141"/>
        <v>1403.9499999999998</v>
      </c>
      <c r="W607" s="37">
        <f t="shared" si="142"/>
        <v>1.5798830413617394E-2</v>
      </c>
      <c r="X607" s="37">
        <f t="shared" si="143"/>
        <v>4.9184609304012965E-2</v>
      </c>
    </row>
    <row r="608" spans="5:24" x14ac:dyDescent="0.2">
      <c r="E608" s="28"/>
      <c r="F608" s="28">
        <f>+'CPT C9 &amp; Bearing Capacity'!I608</f>
        <v>12.11</v>
      </c>
      <c r="G608" s="29">
        <f>'CPT C9 &amp; Bearing Capacity'!H608</f>
        <v>1.9999999999999574E-2</v>
      </c>
      <c r="H608" s="29">
        <f t="shared" si="132"/>
        <v>11.652799999999999</v>
      </c>
      <c r="I608" s="30">
        <f t="shared" si="133"/>
        <v>10.923134608173978</v>
      </c>
      <c r="J608" s="31">
        <f t="shared" si="134"/>
        <v>0.99172273080106477</v>
      </c>
      <c r="K608" s="31">
        <f t="shared" si="135"/>
        <v>1.6623049216726606E-2</v>
      </c>
      <c r="L608" s="31">
        <f t="shared" si="136"/>
        <v>8.311620306688184E-3</v>
      </c>
      <c r="M608" s="32">
        <f t="shared" si="137"/>
        <v>1.5786308923154631E-2</v>
      </c>
      <c r="N608" s="33">
        <f t="shared" si="138"/>
        <v>3.4409583075874126</v>
      </c>
      <c r="O608" s="59">
        <f>+'CPT C9 &amp; Bearing Capacity'!N608</f>
        <v>436</v>
      </c>
      <c r="P608" s="59">
        <f>+'CPT C9 &amp; Bearing Capacity'!O608</f>
        <v>522.40000000000009</v>
      </c>
      <c r="Q608" s="35">
        <f>+'CPT C9 &amp; Bearing Capacity'!K608</f>
        <v>230.08999999999997</v>
      </c>
      <c r="R608" s="34">
        <f>+'CPT C9 &amp; Bearing Capacity'!L608</f>
        <v>73.947779999999995</v>
      </c>
      <c r="S608" s="35">
        <f>+'CPT C9 &amp; Bearing Capacity'!M608</f>
        <v>156.14221999999998</v>
      </c>
      <c r="T608" s="34">
        <f t="shared" si="139"/>
        <v>10.695799114022314</v>
      </c>
      <c r="U608" s="36">
        <f t="shared" si="140"/>
        <v>4459.313403369707</v>
      </c>
      <c r="V608" s="33">
        <f t="shared" si="141"/>
        <v>1461.5500000000006</v>
      </c>
      <c r="W608" s="37">
        <f t="shared" si="142"/>
        <v>1.5432682102976474E-2</v>
      </c>
      <c r="X608" s="37">
        <f t="shared" si="143"/>
        <v>4.708642615835705E-2</v>
      </c>
    </row>
    <row r="609" spans="5:24" x14ac:dyDescent="0.2">
      <c r="E609" s="28"/>
      <c r="F609" s="28">
        <f>+'CPT C9 &amp; Bearing Capacity'!I609</f>
        <v>12.129999999999999</v>
      </c>
      <c r="G609" s="29">
        <f>'CPT C9 &amp; Bearing Capacity'!H609</f>
        <v>2.000000000000135E-2</v>
      </c>
      <c r="H609" s="29">
        <f t="shared" si="132"/>
        <v>11.672799999999999</v>
      </c>
      <c r="I609" s="30">
        <f t="shared" si="133"/>
        <v>10.941882264716909</v>
      </c>
      <c r="J609" s="31">
        <f t="shared" si="134"/>
        <v>0.99175072108784534</v>
      </c>
      <c r="K609" s="31">
        <f t="shared" si="135"/>
        <v>1.6566606092257994E-2</v>
      </c>
      <c r="L609" s="31">
        <f t="shared" si="136"/>
        <v>8.2833977729167528E-3</v>
      </c>
      <c r="M609" s="32">
        <f t="shared" si="137"/>
        <v>1.5733001719782352E-2</v>
      </c>
      <c r="N609" s="33">
        <f t="shared" si="138"/>
        <v>3.4293388805768936</v>
      </c>
      <c r="O609" s="59">
        <f>+'CPT C9 &amp; Bearing Capacity'!N609</f>
        <v>454.99999999999994</v>
      </c>
      <c r="P609" s="59">
        <f>+'CPT C9 &amp; Bearing Capacity'!O609</f>
        <v>542.79999999999995</v>
      </c>
      <c r="Q609" s="35">
        <f>+'CPT C9 &amp; Bearing Capacity'!K609</f>
        <v>230.46999999999997</v>
      </c>
      <c r="R609" s="34">
        <f>+'CPT C9 &amp; Bearing Capacity'!L609</f>
        <v>74.143979999999999</v>
      </c>
      <c r="S609" s="35">
        <f>+'CPT C9 &amp; Bearing Capacity'!M609</f>
        <v>156.32601999999997</v>
      </c>
      <c r="T609" s="34">
        <f t="shared" si="139"/>
        <v>10.923151592918856</v>
      </c>
      <c r="U609" s="36">
        <f t="shared" si="140"/>
        <v>4635.4057986490652</v>
      </c>
      <c r="V609" s="33">
        <f t="shared" si="141"/>
        <v>1561.6499999999999</v>
      </c>
      <c r="W609" s="37">
        <f t="shared" si="142"/>
        <v>1.4796283344066944E-2</v>
      </c>
      <c r="X609" s="37">
        <f t="shared" si="143"/>
        <v>4.3919429841220825E-2</v>
      </c>
    </row>
    <row r="610" spans="5:24" x14ac:dyDescent="0.2">
      <c r="E610" s="28"/>
      <c r="F610" s="28">
        <f>+'CPT C9 &amp; Bearing Capacity'!I610</f>
        <v>12.15</v>
      </c>
      <c r="G610" s="29">
        <f>'CPT C9 &amp; Bearing Capacity'!H610</f>
        <v>1.9999999999999574E-2</v>
      </c>
      <c r="H610" s="29">
        <f t="shared" si="132"/>
        <v>11.6928</v>
      </c>
      <c r="I610" s="30">
        <f t="shared" si="133"/>
        <v>10.960629921259843</v>
      </c>
      <c r="J610" s="31">
        <f t="shared" si="134"/>
        <v>0.99177857022109972</v>
      </c>
      <c r="K610" s="31">
        <f t="shared" si="135"/>
        <v>1.6510449162219335E-2</v>
      </c>
      <c r="L610" s="31">
        <f t="shared" si="136"/>
        <v>8.2553183478343787E-3</v>
      </c>
      <c r="M610" s="32">
        <f t="shared" si="137"/>
        <v>1.5679962826182774E-2</v>
      </c>
      <c r="N610" s="33">
        <f t="shared" si="138"/>
        <v>3.4177779373288479</v>
      </c>
      <c r="O610" s="59">
        <f>+'CPT C9 &amp; Bearing Capacity'!N610</f>
        <v>558.99999999999989</v>
      </c>
      <c r="P610" s="59">
        <f>+'CPT C9 &amp; Bearing Capacity'!O610</f>
        <v>650.20000000000005</v>
      </c>
      <c r="Q610" s="35">
        <f>+'CPT C9 &amp; Bearing Capacity'!K610</f>
        <v>230.85</v>
      </c>
      <c r="R610" s="34">
        <f>+'CPT C9 &amp; Bearing Capacity'!L610</f>
        <v>74.340180000000004</v>
      </c>
      <c r="S610" s="35">
        <f>+'CPT C9 &amp; Bearing Capacity'!M610</f>
        <v>156.50981999999999</v>
      </c>
      <c r="T610" s="34">
        <f t="shared" si="139"/>
        <v>12.103767876252606</v>
      </c>
      <c r="U610" s="36">
        <f t="shared" si="140"/>
        <v>5579.9916469491227</v>
      </c>
      <c r="V610" s="33">
        <f t="shared" si="141"/>
        <v>2096.75</v>
      </c>
      <c r="W610" s="37">
        <f t="shared" si="142"/>
        <v>1.2250118471763143E-2</v>
      </c>
      <c r="X610" s="37">
        <f t="shared" si="143"/>
        <v>3.2600719564361752E-2</v>
      </c>
    </row>
    <row r="611" spans="5:24" x14ac:dyDescent="0.2">
      <c r="E611" s="28"/>
      <c r="F611" s="28">
        <f>+'CPT C9 &amp; Bearing Capacity'!I611</f>
        <v>12.17</v>
      </c>
      <c r="G611" s="29">
        <f>'CPT C9 &amp; Bearing Capacity'!H611</f>
        <v>1.9999999999999574E-2</v>
      </c>
      <c r="H611" s="29">
        <f t="shared" si="132"/>
        <v>11.7128</v>
      </c>
      <c r="I611" s="30">
        <f t="shared" si="133"/>
        <v>10.979377577802774</v>
      </c>
      <c r="J611" s="31">
        <f t="shared" si="134"/>
        <v>0.9918062791444171</v>
      </c>
      <c r="K611" s="31">
        <f t="shared" si="135"/>
        <v>1.6454576500390849E-2</v>
      </c>
      <c r="L611" s="31">
        <f t="shared" si="136"/>
        <v>8.2273810681767444E-3</v>
      </c>
      <c r="M611" s="32">
        <f t="shared" si="137"/>
        <v>1.5627190453146346E-2</v>
      </c>
      <c r="N611" s="33">
        <f t="shared" si="138"/>
        <v>3.4062750878473929</v>
      </c>
      <c r="O611" s="59">
        <f>+'CPT C9 &amp; Bearing Capacity'!N611</f>
        <v>843</v>
      </c>
      <c r="P611" s="59">
        <f>+'CPT C9 &amp; Bearing Capacity'!O611</f>
        <v>936.2</v>
      </c>
      <c r="Q611" s="35">
        <f>+'CPT C9 &amp; Bearing Capacity'!K611</f>
        <v>231.23</v>
      </c>
      <c r="R611" s="34">
        <f>+'CPT C9 &amp; Bearing Capacity'!L611</f>
        <v>74.536380000000008</v>
      </c>
      <c r="S611" s="35">
        <f>+'CPT C9 &amp; Bearing Capacity'!M611</f>
        <v>156.69361999999998</v>
      </c>
      <c r="T611" s="34">
        <f t="shared" si="139"/>
        <v>14.859391977658165</v>
      </c>
      <c r="U611" s="36">
        <f t="shared" si="140"/>
        <v>8023.8376864185948</v>
      </c>
      <c r="V611" s="33">
        <f t="shared" si="141"/>
        <v>3524.8500000000004</v>
      </c>
      <c r="W611" s="37">
        <f t="shared" si="142"/>
        <v>8.4903888163463011E-3</v>
      </c>
      <c r="X611" s="37">
        <f t="shared" si="143"/>
        <v>1.9327205911442019E-2</v>
      </c>
    </row>
    <row r="612" spans="5:24" x14ac:dyDescent="0.2">
      <c r="E612" s="28"/>
      <c r="F612" s="28">
        <f>+'CPT C9 &amp; Bearing Capacity'!I612</f>
        <v>12.19</v>
      </c>
      <c r="G612" s="29">
        <f>'CPT C9 &amp; Bearing Capacity'!H612</f>
        <v>1.9999999999999574E-2</v>
      </c>
      <c r="H612" s="29">
        <f t="shared" si="132"/>
        <v>11.732799999999999</v>
      </c>
      <c r="I612" s="30">
        <f t="shared" si="133"/>
        <v>10.998125234345707</v>
      </c>
      <c r="J612" s="31">
        <f t="shared" si="134"/>
        <v>0.99183384879354819</v>
      </c>
      <c r="K612" s="31">
        <f t="shared" si="135"/>
        <v>1.6398986196685523E-2</v>
      </c>
      <c r="L612" s="31">
        <f t="shared" si="136"/>
        <v>8.1995849787482467E-3</v>
      </c>
      <c r="M612" s="32">
        <f t="shared" si="137"/>
        <v>1.5574682826281872E-2</v>
      </c>
      <c r="N612" s="33">
        <f t="shared" si="138"/>
        <v>3.3948299453666193</v>
      </c>
      <c r="O612" s="59">
        <f>+'CPT C9 &amp; Bearing Capacity'!N612</f>
        <v>1383</v>
      </c>
      <c r="P612" s="59">
        <f>+'CPT C9 &amp; Bearing Capacity'!O612</f>
        <v>1134.4000000000001</v>
      </c>
      <c r="Q612" s="35">
        <f>+'CPT C9 &amp; Bearing Capacity'!K612</f>
        <v>231.60999999999999</v>
      </c>
      <c r="R612" s="34">
        <f>+'CPT C9 &amp; Bearing Capacity'!L612</f>
        <v>74.732579999999999</v>
      </c>
      <c r="S612" s="35">
        <f>+'CPT C9 &amp; Bearing Capacity'!M612</f>
        <v>156.87741999999997</v>
      </c>
      <c r="T612" s="34">
        <f t="shared" si="139"/>
        <v>19.027032535170495</v>
      </c>
      <c r="U612" s="36">
        <f t="shared" si="140"/>
        <v>12249.530294514318</v>
      </c>
      <c r="V612" s="33">
        <f t="shared" si="141"/>
        <v>4513.9500000000007</v>
      </c>
      <c r="W612" s="37">
        <f t="shared" si="142"/>
        <v>5.5427920316044234E-3</v>
      </c>
      <c r="X612" s="37">
        <f t="shared" si="143"/>
        <v>1.504150442679492E-2</v>
      </c>
    </row>
    <row r="613" spans="5:24" x14ac:dyDescent="0.2">
      <c r="E613" s="28"/>
      <c r="F613" s="52"/>
    </row>
    <row r="614" spans="5:24" x14ac:dyDescent="0.2">
      <c r="E614" s="28"/>
      <c r="F614" s="52"/>
    </row>
    <row r="615" spans="5:24" x14ac:dyDescent="0.2">
      <c r="E615" s="28"/>
      <c r="F615" s="52"/>
    </row>
    <row r="616" spans="5:24" x14ac:dyDescent="0.2">
      <c r="E616" s="28"/>
      <c r="F616" s="52"/>
    </row>
    <row r="617" spans="5:24" x14ac:dyDescent="0.2">
      <c r="E617" s="28"/>
      <c r="F617" s="52"/>
    </row>
    <row r="618" spans="5:24" x14ac:dyDescent="0.2">
      <c r="E618" s="28"/>
      <c r="F618" s="52"/>
    </row>
    <row r="619" spans="5:24" x14ac:dyDescent="0.2">
      <c r="E619" s="28"/>
      <c r="F619" s="52"/>
    </row>
    <row r="620" spans="5:24" x14ac:dyDescent="0.2">
      <c r="E620" s="28"/>
      <c r="F620" s="52"/>
    </row>
    <row r="621" spans="5:24" x14ac:dyDescent="0.2">
      <c r="E621" s="28"/>
      <c r="F621" s="52"/>
    </row>
    <row r="622" spans="5:24" x14ac:dyDescent="0.2">
      <c r="E622" s="28"/>
      <c r="F622" s="52"/>
    </row>
    <row r="623" spans="5:24" x14ac:dyDescent="0.2">
      <c r="E623" s="28"/>
      <c r="F623" s="52"/>
    </row>
    <row r="624" spans="5:24" x14ac:dyDescent="0.2">
      <c r="E624" s="28"/>
      <c r="F624" s="52"/>
    </row>
    <row r="625" spans="5:6" x14ac:dyDescent="0.2">
      <c r="E625" s="28"/>
      <c r="F625" s="52"/>
    </row>
    <row r="626" spans="5:6" x14ac:dyDescent="0.2">
      <c r="E626" s="28"/>
      <c r="F626" s="52"/>
    </row>
    <row r="627" spans="5:6" x14ac:dyDescent="0.2">
      <c r="E627" s="28"/>
      <c r="F627" s="52"/>
    </row>
    <row r="628" spans="5:6" x14ac:dyDescent="0.2">
      <c r="E628" s="28"/>
      <c r="F628" s="52"/>
    </row>
    <row r="629" spans="5:6" x14ac:dyDescent="0.2">
      <c r="E629" s="28"/>
      <c r="F629" s="52"/>
    </row>
    <row r="630" spans="5:6" x14ac:dyDescent="0.2">
      <c r="E630" s="28"/>
      <c r="F630" s="52"/>
    </row>
    <row r="631" spans="5:6" x14ac:dyDescent="0.2">
      <c r="E631" s="28"/>
      <c r="F631" s="52"/>
    </row>
    <row r="632" spans="5:6" x14ac:dyDescent="0.2">
      <c r="E632" s="28"/>
      <c r="F632" s="52"/>
    </row>
    <row r="633" spans="5:6" x14ac:dyDescent="0.2">
      <c r="E633" s="28"/>
      <c r="F633" s="52"/>
    </row>
    <row r="634" spans="5:6" x14ac:dyDescent="0.2">
      <c r="E634" s="28"/>
      <c r="F634" s="52"/>
    </row>
    <row r="635" spans="5:6" x14ac:dyDescent="0.2">
      <c r="E635" s="28"/>
      <c r="F635" s="52"/>
    </row>
    <row r="636" spans="5:6" x14ac:dyDescent="0.2">
      <c r="E636" s="28"/>
      <c r="F636" s="52"/>
    </row>
    <row r="637" spans="5:6" ht="16" thickBot="1" x14ac:dyDescent="0.25">
      <c r="E637" s="28"/>
      <c r="F637" s="52"/>
    </row>
    <row r="638" spans="5:6" ht="16" thickBot="1" x14ac:dyDescent="0.25">
      <c r="E638" s="27"/>
      <c r="F638" s="52"/>
    </row>
    <row r="639" spans="5:6" ht="16" thickBot="1" x14ac:dyDescent="0.25">
      <c r="E639" s="27"/>
      <c r="F639" s="52"/>
    </row>
    <row r="640" spans="5:6" ht="16" thickBot="1" x14ac:dyDescent="0.25">
      <c r="E640" s="27"/>
      <c r="F640" s="52"/>
    </row>
    <row r="641" spans="5:6" ht="16" thickBot="1" x14ac:dyDescent="0.25">
      <c r="E641" s="27"/>
      <c r="F641" s="52"/>
    </row>
    <row r="642" spans="5:6" ht="16" thickBot="1" x14ac:dyDescent="0.25">
      <c r="E642" s="27"/>
      <c r="F642" s="52"/>
    </row>
    <row r="643" spans="5:6" x14ac:dyDescent="0.2">
      <c r="E643" s="27"/>
      <c r="F643" s="5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Plotout</vt:lpstr>
      <vt:lpstr>CPT C9 &amp; Bearing Capacity</vt:lpstr>
      <vt:lpstr>Schmertman's method (Strip)</vt:lpstr>
      <vt:lpstr>Schmertman's method (Square)</vt:lpstr>
      <vt:lpstr>Modulus based method (strip)</vt:lpstr>
      <vt:lpstr>Modulus based method (square)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Lin</dc:creator>
  <cp:keywords/>
  <dc:description/>
  <cp:lastModifiedBy>Cheng Lin</cp:lastModifiedBy>
  <cp:revision/>
  <dcterms:created xsi:type="dcterms:W3CDTF">2019-01-23T06:26:12Z</dcterms:created>
  <dcterms:modified xsi:type="dcterms:W3CDTF">2024-11-23T19:06:09Z</dcterms:modified>
  <cp:category/>
  <cp:contentStatus/>
</cp:coreProperties>
</file>