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drawings/drawing9.xml" ContentType="application/vnd.openxmlformats-officedocument.drawing+xml"/>
  <Override PartName="/xl/charts/chart3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4.xml" ContentType="application/vnd.openxmlformats-officedocument.drawingml.chart+xml"/>
  <Override PartName="/xl/drawings/drawing16.xml" ContentType="application/vnd.openxmlformats-officedocument.drawing+xml"/>
  <Override PartName="/xl/charts/chart5.xml" ContentType="application/vnd.openxmlformats-officedocument.drawingml.chart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6.xml" ContentType="application/vnd.openxmlformats-officedocument.drawingml.chart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harts/chart7.xml" ContentType="application/vnd.openxmlformats-officedocument.drawingml.chart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8.xml" ContentType="application/vnd.openxmlformats-officedocument.drawingml.chart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harts/chart9.xml" ContentType="application/vnd.openxmlformats-officedocument.drawingml.chart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charts/chart10.xml" ContentType="application/vnd.openxmlformats-officedocument.drawingml.chart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harts/chart11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2.xml" ContentType="application/vnd.openxmlformats-officedocument.drawingml.chart+xml"/>
  <Override PartName="/xl/drawings/drawing3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codeName="DieseArbeitsmappe"/>
  <mc:AlternateContent xmlns:mc="http://schemas.openxmlformats.org/markup-compatibility/2006">
    <mc:Choice Requires="x15">
      <x15ac:absPath xmlns:x15ac="http://schemas.microsoft.com/office/spreadsheetml/2010/11/ac" url="\\gruppende\i1.5\Pub\DzU_Gniffke\DzU-THG\"/>
    </mc:Choice>
  </mc:AlternateContent>
  <xr:revisionPtr revIDLastSave="0" documentId="13_ncr:1_{3A3E6B70-04B6-4816-A820-C0EE9CE92F5A}" xr6:coauthVersionLast="36" xr6:coauthVersionMax="36" xr10:uidLastSave="{00000000-0000-0000-0000-000000000000}"/>
  <bookViews>
    <workbookView xWindow="-15" yWindow="-15" windowWidth="12255" windowHeight="7410" tabRatio="886" firstSheet="28" activeTab="36" xr2:uid="{00000000-000D-0000-FFFF-FFFF00000000}"/>
  </bookViews>
  <sheets>
    <sheet name="Deckblatt_Cover" sheetId="5" r:id="rId1"/>
    <sheet name="1-3_Daten kt_Vorb" sheetId="9" r:id="rId2"/>
    <sheet name="1-3_Daten Mt_Vorb" sheetId="28" r:id="rId3"/>
    <sheet name="1-3_Daten %_Vorb" sheetId="51" r:id="rId4"/>
    <sheet name="1-3_2_Abb_Daten" sheetId="103" r:id="rId5"/>
    <sheet name="1-3_2-Abb" sheetId="94" r:id="rId6"/>
    <sheet name="1-3_3-Tab" sheetId="63" r:id="rId7"/>
    <sheet name="1-3_4-Tab" sheetId="64" r:id="rId8"/>
    <sheet name="1-3_5-Abb_Daten" sheetId="60" r:id="rId9"/>
    <sheet name="1-3_5-Abb" sheetId="59" r:id="rId10"/>
    <sheet name="1-3_6-Abb_Daten" sheetId="65" r:id="rId11"/>
    <sheet name="1-3_6-Abb" sheetId="66" r:id="rId12"/>
    <sheet name="1-3_7-Tab" sheetId="67" r:id="rId13"/>
    <sheet name="1-3_8-Tab" sheetId="68" r:id="rId14"/>
    <sheet name="1-3-1_3-Tab" sheetId="69" r:id="rId15"/>
    <sheet name="1-3-1_4-Abb_Daten" sheetId="71" r:id="rId16"/>
    <sheet name="1-3-1_4-Abb" sheetId="70" r:id="rId17"/>
    <sheet name="1-3-1_5-Abb_Daten" sheetId="90" r:id="rId18"/>
    <sheet name="1-3-1_5-Abb" sheetId="91" r:id="rId19"/>
    <sheet name="1-3-2_2-Abb_Daten" sheetId="74" r:id="rId20"/>
    <sheet name="1-3-2_2-Abb" sheetId="75" r:id="rId21"/>
    <sheet name="1-3-3_2-Abb_Daten" sheetId="76" r:id="rId22"/>
    <sheet name="1-3-3_2-Abb" sheetId="77" r:id="rId23"/>
    <sheet name="1-3-4_2-Abb-Daten" sheetId="78" r:id="rId24"/>
    <sheet name="1-3-4_2-Abb" sheetId="79" r:id="rId25"/>
    <sheet name="1-3-4_4-Abb-Daten" sheetId="88" r:id="rId26"/>
    <sheet name="1-3-4_4-Abb" sheetId="89" r:id="rId27"/>
    <sheet name="1-3-5_2-Tab" sheetId="84" r:id="rId28"/>
    <sheet name="1-3-5_3-Tab" sheetId="105" r:id="rId29"/>
    <sheet name="10-2-Abb_Daten" sheetId="101" r:id="rId30"/>
    <sheet name="10-2_Abb" sheetId="102" r:id="rId31"/>
    <sheet name="10-2_3_Tab" sheetId="95" r:id="rId32"/>
    <sheet name="10-2_4_Tab" sheetId="96" r:id="rId33"/>
    <sheet name="## KIS - Indikator ##" sheetId="97" state="hidden" r:id="rId34"/>
    <sheet name="KLIM-01_Abb-Daten" sheetId="92" r:id="rId35"/>
    <sheet name="KLIM-01_Abb" sheetId="93" r:id="rId36"/>
    <sheet name="KLIM-01_Abb ENGLISCH" sheetId="104" r:id="rId37"/>
  </sheets>
  <externalReferences>
    <externalReference r:id="rId38"/>
    <externalReference r:id="rId39"/>
  </externalReferences>
  <definedNames>
    <definedName name="Beschriftung" localSheetId="30">OFFSET(#REF!,0,0,COUNTA(#REF!),-1)</definedName>
    <definedName name="Beschriftung" localSheetId="29">OFFSET('10-2-Abb_Daten'!$B$11,0,0,COUNTA('10-2-Abb_Daten'!$B$11:$B$25),-1)</definedName>
    <definedName name="Beschriftung" localSheetId="5">OFFSET(#REF!,0,0,COUNTA(#REF!),-1)</definedName>
    <definedName name="Beschriftung" localSheetId="8">OFFSET('1-3_5-Abb_Daten'!$B$10,0,0,COUNTA('1-3_5-Abb_Daten'!$B$10:$B$24),-1)</definedName>
    <definedName name="Beschriftung" localSheetId="10">OFFSET('1-3_6-Abb_Daten'!$B$10,0,0,COUNTA('1-3_6-Abb_Daten'!$B$10:$B$14),-1)</definedName>
    <definedName name="Beschriftung" localSheetId="16">OFFSET(#REF!,0,0,COUNTA(#REF!),-1)</definedName>
    <definedName name="Beschriftung" localSheetId="15">OFFSET('1-3-1_4-Abb_Daten'!$B$10,0,0,COUNTA('1-3-1_4-Abb_Daten'!$B$10:$B$24),-1)</definedName>
    <definedName name="Beschriftung" localSheetId="17">OFFSET('1-3-1_5-Abb_Daten'!#REF!,0,0,COUNTA('1-3-1_5-Abb_Daten'!$B$10:$B$23),-1)</definedName>
    <definedName name="Beschriftung" localSheetId="20">OFFSET(#REF!,0,0,COUNTA(#REF!),-1)</definedName>
    <definedName name="Beschriftung" localSheetId="19">OFFSET('1-3-2_2-Abb_Daten'!$B$10,0,0,COUNTA('1-3-2_2-Abb_Daten'!$B$10:$B$24),-1)</definedName>
    <definedName name="Beschriftung" localSheetId="22">OFFSET(#REF!,0,0,COUNTA(#REF!),-1)</definedName>
    <definedName name="Beschriftung" localSheetId="21">OFFSET('1-3-3_2-Abb_Daten'!$B$10,0,0,COUNTA('1-3-3_2-Abb_Daten'!$B$10:$B$24),-1)</definedName>
    <definedName name="Beschriftung" localSheetId="28">OFFSET(#REF!,0,0,COUNTA(#REF!),-1)</definedName>
    <definedName name="Beschriftung" localSheetId="35">OFFSET(#REF!,0,0,COUNTA(#REF!),-1)</definedName>
    <definedName name="Beschriftung" localSheetId="36">OFFSET(#REF!,0,0,COUNTA(#REF!),-1)</definedName>
    <definedName name="Beschriftung">OFFSET(#REF!,0,0,COUNTA(#REF!),-1)</definedName>
    <definedName name="CRF_CountryName">[1]Sheet1!$C$4</definedName>
    <definedName name="CRF_InventoryYear">[1]Sheet1!$C$6</definedName>
    <definedName name="CRF_Submission">[1]Sheet1!$C$30</definedName>
    <definedName name="CRF_Table10s5_Main1" localSheetId="30">#REF!</definedName>
    <definedName name="CRF_Table10s5_Main1" localSheetId="29">#REF!</definedName>
    <definedName name="CRF_Table10s5_Main1" localSheetId="5">#REF!</definedName>
    <definedName name="CRF_Table10s5_Main1" localSheetId="9">#REF!</definedName>
    <definedName name="CRF_Table10s5_Main1" localSheetId="11">#REF!</definedName>
    <definedName name="CRF_Table10s5_Main1" localSheetId="14">#REF!</definedName>
    <definedName name="CRF_Table10s5_Main1" localSheetId="16">#REF!</definedName>
    <definedName name="CRF_Table10s5_Main1" localSheetId="15">#REF!</definedName>
    <definedName name="CRF_Table10s5_Main1" localSheetId="18">#REF!</definedName>
    <definedName name="CRF_Table10s5_Main1" localSheetId="20">#REF!</definedName>
    <definedName name="CRF_Table10s5_Main1" localSheetId="19">#REF!</definedName>
    <definedName name="CRF_Table10s5_Main1" localSheetId="22">#REF!</definedName>
    <definedName name="CRF_Table10s5_Main1" localSheetId="21">#REF!</definedName>
    <definedName name="CRF_Table10s5_Main1" localSheetId="27">#REF!</definedName>
    <definedName name="CRF_Table10s5_Main1" localSheetId="28">#REF!</definedName>
    <definedName name="CRF_Table10s5_Main1" localSheetId="35">#REF!</definedName>
    <definedName name="CRF_Table10s5_Main1" localSheetId="36">#REF!</definedName>
    <definedName name="CRF_Table10s5_Main1">#REF!</definedName>
    <definedName name="CRF_Table10s5_Main2" localSheetId="30">#REF!</definedName>
    <definedName name="CRF_Table10s5_Main2" localSheetId="29">#REF!</definedName>
    <definedName name="CRF_Table10s5_Main2" localSheetId="5">#REF!</definedName>
    <definedName name="CRF_Table10s5_Main2" localSheetId="9">#REF!</definedName>
    <definedName name="CRF_Table10s5_Main2" localSheetId="11">#REF!</definedName>
    <definedName name="CRF_Table10s5_Main2" localSheetId="14">#REF!</definedName>
    <definedName name="CRF_Table10s5_Main2" localSheetId="16">#REF!</definedName>
    <definedName name="CRF_Table10s5_Main2" localSheetId="15">#REF!</definedName>
    <definedName name="CRF_Table10s5_Main2" localSheetId="18">#REF!</definedName>
    <definedName name="CRF_Table10s5_Main2" localSheetId="20">#REF!</definedName>
    <definedName name="CRF_Table10s5_Main2" localSheetId="19">#REF!</definedName>
    <definedName name="CRF_Table10s5_Main2" localSheetId="22">#REF!</definedName>
    <definedName name="CRF_Table10s5_Main2" localSheetId="21">#REF!</definedName>
    <definedName name="CRF_Table10s5_Main2" localSheetId="27">#REF!</definedName>
    <definedName name="CRF_Table10s5_Main2" localSheetId="28">#REF!</definedName>
    <definedName name="CRF_Table10s5_Main2" localSheetId="35">#REF!</definedName>
    <definedName name="CRF_Table10s5_Main2" localSheetId="36">#REF!</definedName>
    <definedName name="CRF_Table10s5_Main2">#REF!</definedName>
    <definedName name="CRF_Table10s5_Main3" localSheetId="28">#REF!</definedName>
    <definedName name="CRF_Table10s5_Main3" localSheetId="36">#REF!</definedName>
    <definedName name="CRF_Table10s5_Main3">#REF!</definedName>
    <definedName name="CRF_Table3.A_D_Doc" localSheetId="30">'[1]Table3.A-D'!#REF!</definedName>
    <definedName name="CRF_Table3.A_D_Doc" localSheetId="29">'[1]Table3.A-D'!#REF!</definedName>
    <definedName name="CRF_Table3.A_D_Doc" localSheetId="5">'[1]Table3.A-D'!#REF!</definedName>
    <definedName name="CRF_Table3.A_D_Doc" localSheetId="9">'[1]Table3.A-D'!#REF!</definedName>
    <definedName name="CRF_Table3.A_D_Doc" localSheetId="11">'[1]Table3.A-D'!#REF!</definedName>
    <definedName name="CRF_Table3.A_D_Doc" localSheetId="14">'[1]Table3.A-D'!#REF!</definedName>
    <definedName name="CRF_Table3.A_D_Doc" localSheetId="16">'[1]Table3.A-D'!#REF!</definedName>
    <definedName name="CRF_Table3.A_D_Doc" localSheetId="15">'[1]Table3.A-D'!#REF!</definedName>
    <definedName name="CRF_Table3.A_D_Doc" localSheetId="18">'[1]Table3.A-D'!#REF!</definedName>
    <definedName name="CRF_Table3.A_D_Doc" localSheetId="20">'[1]Table3.A-D'!#REF!</definedName>
    <definedName name="CRF_Table3.A_D_Doc" localSheetId="19">'[1]Table3.A-D'!#REF!</definedName>
    <definedName name="CRF_Table3.A_D_Doc" localSheetId="22">'[1]Table3.A-D'!#REF!</definedName>
    <definedName name="CRF_Table3.A_D_Doc" localSheetId="21">'[1]Table3.A-D'!#REF!</definedName>
    <definedName name="CRF_Table3.A_D_Doc" localSheetId="27">'[1]Table3.A-D'!#REF!</definedName>
    <definedName name="CRF_Table3.A_D_Doc" localSheetId="28">'[1]Table3.A-D'!#REF!</definedName>
    <definedName name="CRF_Table3.A_D_Doc" localSheetId="35">'[1]Table3.A-D'!#REF!</definedName>
    <definedName name="CRF_Table3.A_D_Doc" localSheetId="36">'[1]Table3.A-D'!#REF!</definedName>
    <definedName name="CRF_Table3.A_D_Doc">'[1]Table3.A-D'!#REF!</definedName>
    <definedName name="Daten" localSheetId="28">OFFSET('[2]8-3_2_Abb-Daten'!#REF!,0,0,COUNTA('[2]8-3_2_Abb-Daten'!#REF!),-1)</definedName>
    <definedName name="Daten" localSheetId="36">OFFSET('[2]8-3_2_Abb-Daten'!#REF!,0,0,COUNTA('[2]8-3_2_Abb-Daten'!#REF!),-1)</definedName>
    <definedName name="Daten">OFFSET('[2]8-3_2_Abb-Daten'!#REF!,0,0,COUNTA('[2]8-3_2_Abb-Daten'!#REF!),-1)</definedName>
    <definedName name="Daten01" localSheetId="30">OFFSET(#REF!,0,0,COUNTA(#REF!),-1)</definedName>
    <definedName name="Daten01" localSheetId="29">OFFSET('10-2-Abb_Daten'!$F$11,0,0,COUNTA('10-2-Abb_Daten'!$F$11:$F$25),-1)</definedName>
    <definedName name="Daten01" localSheetId="5">OFFSET(#REF!,0,0,COUNTA(#REF!),-1)</definedName>
    <definedName name="Daten01" localSheetId="8">OFFSET('1-3_5-Abb_Daten'!$C$10,0,0,COUNTA('1-3_5-Abb_Daten'!$C$10:$C$24),-1)</definedName>
    <definedName name="Daten01" localSheetId="10">OFFSET('1-3_6-Abb_Daten'!$C$10,0,0,COUNTA('1-3_6-Abb_Daten'!$C$10:$C$14),-1)</definedName>
    <definedName name="Daten01" localSheetId="16">OFFSET(#REF!,0,0,COUNTA(#REF!),-1)</definedName>
    <definedName name="Daten01" localSheetId="15">OFFSET('1-3-1_4-Abb_Daten'!$F$10,0,0,COUNTA('1-3-1_4-Abb_Daten'!$F$10:$F$24),-1)</definedName>
    <definedName name="Daten01" localSheetId="17">OFFSET('1-3-1_5-Abb_Daten'!#REF!,0,0,COUNTA('1-3-1_5-Abb_Daten'!$C$10:$C$23),-1)</definedName>
    <definedName name="Daten01" localSheetId="20">OFFSET(#REF!,0,0,COUNTA(#REF!),-1)</definedName>
    <definedName name="Daten01" localSheetId="19">OFFSET('1-3-2_2-Abb_Daten'!$F$10,0,0,COUNTA('1-3-2_2-Abb_Daten'!$F$10:$F$24),-1)</definedName>
    <definedName name="Daten01" localSheetId="22">OFFSET(#REF!,0,0,COUNTA(#REF!),-1)</definedName>
    <definedName name="Daten01" localSheetId="21">OFFSET('1-3-3_2-Abb_Daten'!$F$10,0,0,COUNTA('1-3-3_2-Abb_Daten'!$F$10:$F$24),-1)</definedName>
    <definedName name="Daten01" localSheetId="28">OFFSET(#REF!,0,0,COUNTA(#REF!),-1)</definedName>
    <definedName name="Daten01" localSheetId="35">OFFSET(#REF!,0,0,COUNTA(#REF!),-1)</definedName>
    <definedName name="Daten01" localSheetId="36">OFFSET(#REF!,0,0,COUNTA(#REF!),-1)</definedName>
    <definedName name="Daten01">OFFSET(#REF!,0,0,COUNTA(#REF!),-1)</definedName>
    <definedName name="Daten02" localSheetId="30">OFFSET(#REF!,0,0,COUNTA(#REF!),-1)</definedName>
    <definedName name="Daten02" localSheetId="29">OFFSET('10-2-Abb_Daten'!$G$11,0,0,COUNTA('10-2-Abb_Daten'!$G$11:$G$25),-1)</definedName>
    <definedName name="Daten02" localSheetId="5">OFFSET(#REF!,0,0,COUNTA(#REF!),-1)</definedName>
    <definedName name="Daten02" localSheetId="8">OFFSET('1-3_5-Abb_Daten'!$D$10,0,0,COUNTA('1-3_5-Abb_Daten'!$D$10:$D$24),-1)</definedName>
    <definedName name="Daten02" localSheetId="10">OFFSET('1-3_6-Abb_Daten'!#REF!,0,0,COUNTA('1-3_6-Abb_Daten'!#REF!),-1)</definedName>
    <definedName name="Daten02" localSheetId="16">OFFSET(#REF!,0,0,COUNTA(#REF!),-1)</definedName>
    <definedName name="Daten02" localSheetId="15">OFFSET('1-3-1_4-Abb_Daten'!$G$10,0,0,COUNTA('1-3-1_4-Abb_Daten'!$G$10:$G$24),-1)</definedName>
    <definedName name="Daten02" localSheetId="17">OFFSET('1-3-1_5-Abb_Daten'!#REF!,0,0,COUNTA('1-3-1_5-Abb_Daten'!#REF!),-1)</definedName>
    <definedName name="Daten02" localSheetId="20">OFFSET(#REF!,0,0,COUNTA(#REF!),-1)</definedName>
    <definedName name="Daten02" localSheetId="19">OFFSET('1-3-2_2-Abb_Daten'!$G$10,0,0,COUNTA('1-3-2_2-Abb_Daten'!$G$10:$G$24),-1)</definedName>
    <definedName name="Daten02" localSheetId="22">OFFSET(#REF!,0,0,COUNTA(#REF!),-1)</definedName>
    <definedName name="Daten02" localSheetId="21">OFFSET('1-3-3_2-Abb_Daten'!$G$10,0,0,COUNTA('1-3-3_2-Abb_Daten'!$G$10:$G$24),-1)</definedName>
    <definedName name="Daten02" localSheetId="28">OFFSET(#REF!,0,0,COUNTA(#REF!),-1)</definedName>
    <definedName name="Daten02" localSheetId="35">OFFSET(#REF!,0,0,COUNTA(#REF!),-1)</definedName>
    <definedName name="Daten02" localSheetId="36">OFFSET(#REF!,0,0,COUNTA(#REF!),-1)</definedName>
    <definedName name="Daten02">OFFSET(#REF!,0,0,COUNTA(#REF!),-1)</definedName>
    <definedName name="Daten03" localSheetId="30">OFFSET(#REF!,0,0,COUNTA(#REF!),-1)</definedName>
    <definedName name="Daten03" localSheetId="29">OFFSET('10-2-Abb_Daten'!$H$11,0,0,COUNTA('10-2-Abb_Daten'!$H$11:$H$25),-1)</definedName>
    <definedName name="Daten03" localSheetId="5">OFFSET(#REF!,0,0,COUNTA(#REF!),-1)</definedName>
    <definedName name="Daten03" localSheetId="8">OFFSET('1-3_5-Abb_Daten'!$E$10,0,0,COUNTA('1-3_5-Abb_Daten'!$E$10:$E$24),-1)</definedName>
    <definedName name="Daten03" localSheetId="10">OFFSET('1-3_6-Abb_Daten'!#REF!,0,0,COUNTA('1-3_6-Abb_Daten'!#REF!),-1)</definedName>
    <definedName name="Daten03" localSheetId="16">OFFSET(#REF!,0,0,COUNTA(#REF!),-1)</definedName>
    <definedName name="Daten03" localSheetId="15">OFFSET('1-3-1_4-Abb_Daten'!$H$10,0,0,COUNTA('1-3-1_4-Abb_Daten'!$H$10:$H$24),-1)</definedName>
    <definedName name="Daten03" localSheetId="17">OFFSET('1-3-1_5-Abb_Daten'!#REF!,0,0,COUNTA('1-3-1_5-Abb_Daten'!#REF!),-1)</definedName>
    <definedName name="Daten03" localSheetId="20">OFFSET(#REF!,0,0,COUNTA(#REF!),-1)</definedName>
    <definedName name="Daten03" localSheetId="19">OFFSET('1-3-2_2-Abb_Daten'!$H$10,0,0,COUNTA('1-3-2_2-Abb_Daten'!$H$10:$H$24),-1)</definedName>
    <definedName name="Daten03" localSheetId="22">OFFSET(#REF!,0,0,COUNTA(#REF!),-1)</definedName>
    <definedName name="Daten03" localSheetId="21">OFFSET('1-3-3_2-Abb_Daten'!$H$10,0,0,COUNTA('1-3-3_2-Abb_Daten'!$H$10:$H$24),-1)</definedName>
    <definedName name="Daten03" localSheetId="28">OFFSET(#REF!,0,0,COUNTA(#REF!),-1)</definedName>
    <definedName name="Daten03" localSheetId="35">OFFSET(#REF!,0,0,COUNTA(#REF!),-1)</definedName>
    <definedName name="Daten03" localSheetId="36">OFFSET(#REF!,0,0,COUNTA(#REF!),-1)</definedName>
    <definedName name="Daten03">OFFSET(#REF!,0,0,COUNTA(#REF!),-1)</definedName>
    <definedName name="Daten04" localSheetId="30">OFFSET(#REF!,0,0,COUNTA(#REF!),-1)</definedName>
    <definedName name="Daten04" localSheetId="29">OFFSET('10-2-Abb_Daten'!#REF!,0,0,COUNTA('10-2-Abb_Daten'!#REF!),-1)</definedName>
    <definedName name="Daten04" localSheetId="5">OFFSET(#REF!,0,0,COUNTA(#REF!),-1)</definedName>
    <definedName name="Daten04" localSheetId="8">OFFSET('1-3_5-Abb_Daten'!#REF!,0,0,COUNTA('1-3_5-Abb_Daten'!#REF!),-1)</definedName>
    <definedName name="Daten04" localSheetId="10">OFFSET('1-3_6-Abb_Daten'!#REF!,0,0,COUNTA('1-3_6-Abb_Daten'!#REF!),-1)</definedName>
    <definedName name="Daten04" localSheetId="16">OFFSET(#REF!,0,0,COUNTA(#REF!),-1)</definedName>
    <definedName name="Daten04" localSheetId="15">OFFSET('1-3-1_4-Abb_Daten'!#REF!,0,0,COUNTA('1-3-1_4-Abb_Daten'!#REF!),-1)</definedName>
    <definedName name="Daten04" localSheetId="17">OFFSET('1-3-1_5-Abb_Daten'!#REF!,0,0,COUNTA('1-3-1_5-Abb_Daten'!#REF!),-1)</definedName>
    <definedName name="Daten04" localSheetId="20">OFFSET(#REF!,0,0,COUNTA(#REF!),-1)</definedName>
    <definedName name="Daten04" localSheetId="19">OFFSET('1-3-2_2-Abb_Daten'!#REF!,0,0,COUNTA('1-3-2_2-Abb_Daten'!#REF!),-1)</definedName>
    <definedName name="Daten04" localSheetId="22">OFFSET(#REF!,0,0,COUNTA(#REF!),-1)</definedName>
    <definedName name="Daten04" localSheetId="21">OFFSET('1-3-3_2-Abb_Daten'!#REF!,0,0,COUNTA('1-3-3_2-Abb_Daten'!#REF!),-1)</definedName>
    <definedName name="Daten04" localSheetId="28">OFFSET(#REF!,0,0,COUNTA(#REF!),-1)</definedName>
    <definedName name="Daten04" localSheetId="35">OFFSET(#REF!,0,0,COUNTA(#REF!),-1)</definedName>
    <definedName name="Daten04" localSheetId="36">OFFSET(#REF!,0,0,COUNTA(#REF!),-1)</definedName>
    <definedName name="Daten04">OFFSET(#REF!,0,0,COUNTA(#REF!),-1)</definedName>
    <definedName name="Daten05" localSheetId="30">OFFSET(#REF!,0,0,COUNTA(#REF!),-1)</definedName>
    <definedName name="Daten05" localSheetId="29">OFFSET('10-2-Abb_Daten'!#REF!,0,0,COUNTA('10-2-Abb_Daten'!#REF!),-1)</definedName>
    <definedName name="Daten05" localSheetId="5">OFFSET(#REF!,0,0,COUNTA(#REF!),-1)</definedName>
    <definedName name="Daten05" localSheetId="8">OFFSET('1-3_5-Abb_Daten'!#REF!,0,0,COUNTA('1-3_5-Abb_Daten'!#REF!),-1)</definedName>
    <definedName name="Daten05" localSheetId="10">OFFSET('1-3_6-Abb_Daten'!#REF!,0,0,COUNTA('1-3_6-Abb_Daten'!#REF!),-1)</definedName>
    <definedName name="Daten05" localSheetId="16">OFFSET(#REF!,0,0,COUNTA(#REF!),-1)</definedName>
    <definedName name="Daten05" localSheetId="15">OFFSET('1-3-1_4-Abb_Daten'!#REF!,0,0,COUNTA('1-3-1_4-Abb_Daten'!#REF!),-1)</definedName>
    <definedName name="Daten05" localSheetId="17">OFFSET('1-3-1_5-Abb_Daten'!#REF!,0,0,COUNTA('1-3-1_5-Abb_Daten'!#REF!),-1)</definedName>
    <definedName name="Daten05" localSheetId="20">OFFSET(#REF!,0,0,COUNTA(#REF!),-1)</definedName>
    <definedName name="Daten05" localSheetId="19">OFFSET('1-3-2_2-Abb_Daten'!#REF!,0,0,COUNTA('1-3-2_2-Abb_Daten'!#REF!),-1)</definedName>
    <definedName name="Daten05" localSheetId="22">OFFSET(#REF!,0,0,COUNTA(#REF!),-1)</definedName>
    <definedName name="Daten05" localSheetId="21">OFFSET('1-3-3_2-Abb_Daten'!#REF!,0,0,COUNTA('1-3-3_2-Abb_Daten'!#REF!),-1)</definedName>
    <definedName name="Daten05" localSheetId="28">OFFSET(#REF!,0,0,COUNTA(#REF!),-1)</definedName>
    <definedName name="Daten05" localSheetId="35">OFFSET(#REF!,0,0,COUNTA(#REF!),-1)</definedName>
    <definedName name="Daten05" localSheetId="36">OFFSET(#REF!,0,0,COUNTA(#REF!),-1)</definedName>
    <definedName name="Daten05">OFFSET(#REF!,0,0,COUNTA(#REF!),-1)</definedName>
    <definedName name="Daten06" localSheetId="30">OFFSET(#REF!,0,0,COUNTA(#REF!),-1)</definedName>
    <definedName name="Daten06" localSheetId="29">OFFSET('10-2-Abb_Daten'!#REF!,0,0,COUNTA('10-2-Abb_Daten'!#REF!),-1)</definedName>
    <definedName name="Daten06" localSheetId="5">OFFSET(#REF!,0,0,COUNTA(#REF!),-1)</definedName>
    <definedName name="Daten06" localSheetId="8">OFFSET('1-3_5-Abb_Daten'!#REF!,0,0,COUNTA('1-3_5-Abb_Daten'!#REF!),-1)</definedName>
    <definedName name="Daten06" localSheetId="10">OFFSET('1-3_6-Abb_Daten'!#REF!,0,0,COUNTA('1-3_6-Abb_Daten'!#REF!),-1)</definedName>
    <definedName name="Daten06" localSheetId="16">OFFSET(#REF!,0,0,COUNTA(#REF!),-1)</definedName>
    <definedName name="Daten06" localSheetId="15">OFFSET('1-3-1_4-Abb_Daten'!#REF!,0,0,COUNTA('1-3-1_4-Abb_Daten'!#REF!),-1)</definedName>
    <definedName name="Daten06" localSheetId="17">OFFSET('1-3-1_5-Abb_Daten'!#REF!,0,0,COUNTA('1-3-1_5-Abb_Daten'!#REF!),-1)</definedName>
    <definedName name="Daten06" localSheetId="20">OFFSET(#REF!,0,0,COUNTA(#REF!),-1)</definedName>
    <definedName name="Daten06" localSheetId="19">OFFSET('1-3-2_2-Abb_Daten'!#REF!,0,0,COUNTA('1-3-2_2-Abb_Daten'!#REF!),-1)</definedName>
    <definedName name="Daten06" localSheetId="22">OFFSET(#REF!,0,0,COUNTA(#REF!),-1)</definedName>
    <definedName name="Daten06" localSheetId="21">OFFSET('1-3-3_2-Abb_Daten'!#REF!,0,0,COUNTA('1-3-3_2-Abb_Daten'!#REF!),-1)</definedName>
    <definedName name="Daten06" localSheetId="28">OFFSET(#REF!,0,0,COUNTA(#REF!),-1)</definedName>
    <definedName name="Daten06" localSheetId="35">OFFSET(#REF!,0,0,COUNTA(#REF!),-1)</definedName>
    <definedName name="Daten06" localSheetId="36">OFFSET(#REF!,0,0,COUNTA(#REF!),-1)</definedName>
    <definedName name="Daten06">OFFSET(#REF!,0,0,COUNTA(#REF!),-1)</definedName>
    <definedName name="Daten07" localSheetId="30">OFFSET(#REF!,0,0,COUNTA(#REF!),-1)</definedName>
    <definedName name="Daten07" localSheetId="29">OFFSET('10-2-Abb_Daten'!#REF!,0,0,COUNTA('10-2-Abb_Daten'!#REF!),-1)</definedName>
    <definedName name="Daten07" localSheetId="5">OFFSET(#REF!,0,0,COUNTA(#REF!),-1)</definedName>
    <definedName name="Daten07" localSheetId="8">OFFSET('1-3_5-Abb_Daten'!#REF!,0,0,COUNTA('1-3_5-Abb_Daten'!#REF!),-1)</definedName>
    <definedName name="Daten07" localSheetId="10">OFFSET('1-3_6-Abb_Daten'!#REF!,0,0,COUNTA('1-3_6-Abb_Daten'!#REF!),-1)</definedName>
    <definedName name="Daten07" localSheetId="16">OFFSET(#REF!,0,0,COUNTA(#REF!),-1)</definedName>
    <definedName name="Daten07" localSheetId="15">OFFSET('1-3-1_4-Abb_Daten'!#REF!,0,0,COUNTA('1-3-1_4-Abb_Daten'!#REF!),-1)</definedName>
    <definedName name="Daten07" localSheetId="17">OFFSET('1-3-1_5-Abb_Daten'!#REF!,0,0,COUNTA('1-3-1_5-Abb_Daten'!#REF!),-1)</definedName>
    <definedName name="Daten07" localSheetId="20">OFFSET(#REF!,0,0,COUNTA(#REF!),-1)</definedName>
    <definedName name="Daten07" localSheetId="19">OFFSET('1-3-2_2-Abb_Daten'!#REF!,0,0,COUNTA('1-3-2_2-Abb_Daten'!#REF!),-1)</definedName>
    <definedName name="Daten07" localSheetId="22">OFFSET(#REF!,0,0,COUNTA(#REF!),-1)</definedName>
    <definedName name="Daten07" localSheetId="21">OFFSET('1-3-3_2-Abb_Daten'!#REF!,0,0,COUNTA('1-3-3_2-Abb_Daten'!#REF!),-1)</definedName>
    <definedName name="Daten07" localSheetId="28">OFFSET(#REF!,0,0,COUNTA(#REF!),-1)</definedName>
    <definedName name="Daten07" localSheetId="35">OFFSET(#REF!,0,0,COUNTA(#REF!),-1)</definedName>
    <definedName name="Daten07" localSheetId="36">OFFSET(#REF!,0,0,COUNTA(#REF!),-1)</definedName>
    <definedName name="Daten07">OFFSET(#REF!,0,0,COUNTA(#REF!),-1)</definedName>
    <definedName name="Daten08" localSheetId="30">OFFSET(#REF!,0,0,COUNTA(#REF!),-1)</definedName>
    <definedName name="Daten08" localSheetId="29">OFFSET('10-2-Abb_Daten'!#REF!,0,0,COUNTA('10-2-Abb_Daten'!#REF!),-1)</definedName>
    <definedName name="Daten08" localSheetId="5">OFFSET(#REF!,0,0,COUNTA(#REF!),-1)</definedName>
    <definedName name="Daten08" localSheetId="8">OFFSET('1-3_5-Abb_Daten'!#REF!,0,0,COUNTA('1-3_5-Abb_Daten'!#REF!),-1)</definedName>
    <definedName name="Daten08" localSheetId="10">OFFSET('1-3_6-Abb_Daten'!#REF!,0,0,COUNTA('1-3_6-Abb_Daten'!#REF!),-1)</definedName>
    <definedName name="Daten08" localSheetId="16">OFFSET(#REF!,0,0,COUNTA(#REF!),-1)</definedName>
    <definedName name="Daten08" localSheetId="15">OFFSET('1-3-1_4-Abb_Daten'!#REF!,0,0,COUNTA('1-3-1_4-Abb_Daten'!#REF!),-1)</definedName>
    <definedName name="Daten08" localSheetId="17">OFFSET('1-3-1_5-Abb_Daten'!#REF!,0,0,COUNTA('1-3-1_5-Abb_Daten'!#REF!),-1)</definedName>
    <definedName name="Daten08" localSheetId="20">OFFSET(#REF!,0,0,COUNTA(#REF!),-1)</definedName>
    <definedName name="Daten08" localSheetId="19">OFFSET('1-3-2_2-Abb_Daten'!#REF!,0,0,COUNTA('1-3-2_2-Abb_Daten'!#REF!),-1)</definedName>
    <definedName name="Daten08" localSheetId="22">OFFSET(#REF!,0,0,COUNTA(#REF!),-1)</definedName>
    <definedName name="Daten08" localSheetId="21">OFFSET('1-3-3_2-Abb_Daten'!#REF!,0,0,COUNTA('1-3-3_2-Abb_Daten'!#REF!),-1)</definedName>
    <definedName name="Daten08" localSheetId="28">OFFSET(#REF!,0,0,COUNTA(#REF!),-1)</definedName>
    <definedName name="Daten08" localSheetId="35">OFFSET(#REF!,0,0,COUNTA(#REF!),-1)</definedName>
    <definedName name="Daten08" localSheetId="36">OFFSET(#REF!,0,0,COUNTA(#REF!),-1)</definedName>
    <definedName name="Daten08">OFFSET(#REF!,0,0,COUNTA(#REF!),-1)</definedName>
    <definedName name="Daten09" localSheetId="30">OFFSET(#REF!,0,0,COUNTA(#REF!),-1)</definedName>
    <definedName name="Daten09" localSheetId="29">OFFSET('10-2-Abb_Daten'!#REF!,0,0,COUNTA('10-2-Abb_Daten'!#REF!),-1)</definedName>
    <definedName name="Daten09" localSheetId="5">OFFSET(#REF!,0,0,COUNTA(#REF!),-1)</definedName>
    <definedName name="Daten09" localSheetId="8">OFFSET('1-3_5-Abb_Daten'!#REF!,0,0,COUNTA('1-3_5-Abb_Daten'!#REF!),-1)</definedName>
    <definedName name="Daten09" localSheetId="10">OFFSET('1-3_6-Abb_Daten'!#REF!,0,0,COUNTA('1-3_6-Abb_Daten'!#REF!),-1)</definedName>
    <definedName name="Daten09" localSheetId="16">OFFSET(#REF!,0,0,COUNTA(#REF!),-1)</definedName>
    <definedName name="Daten09" localSheetId="15">OFFSET('1-3-1_4-Abb_Daten'!#REF!,0,0,COUNTA('1-3-1_4-Abb_Daten'!#REF!),-1)</definedName>
    <definedName name="Daten09" localSheetId="17">OFFSET('1-3-1_5-Abb_Daten'!#REF!,0,0,COUNTA('1-3-1_5-Abb_Daten'!#REF!),-1)</definedName>
    <definedName name="Daten09" localSheetId="20">OFFSET(#REF!,0,0,COUNTA(#REF!),-1)</definedName>
    <definedName name="Daten09" localSheetId="19">OFFSET('1-3-2_2-Abb_Daten'!#REF!,0,0,COUNTA('1-3-2_2-Abb_Daten'!#REF!),-1)</definedName>
    <definedName name="Daten09" localSheetId="22">OFFSET(#REF!,0,0,COUNTA(#REF!),-1)</definedName>
    <definedName name="Daten09" localSheetId="21">OFFSET('1-3-3_2-Abb_Daten'!#REF!,0,0,COUNTA('1-3-3_2-Abb_Daten'!#REF!),-1)</definedName>
    <definedName name="Daten09" localSheetId="28">OFFSET(#REF!,0,0,COUNTA(#REF!),-1)</definedName>
    <definedName name="Daten09" localSheetId="35">OFFSET(#REF!,0,0,COUNTA(#REF!),-1)</definedName>
    <definedName name="Daten09" localSheetId="36">OFFSET(#REF!,0,0,COUNTA(#REF!),-1)</definedName>
    <definedName name="Daten09">OFFSET(#REF!,0,0,COUNTA(#REF!),-1)</definedName>
    <definedName name="Daten10" localSheetId="30">OFFSET(#REF!,0,0,COUNTA(#REF!),-1)</definedName>
    <definedName name="Daten10" localSheetId="29">OFFSET('10-2-Abb_Daten'!#REF!,0,0,COUNTA('10-2-Abb_Daten'!#REF!),-1)</definedName>
    <definedName name="Daten10" localSheetId="5">OFFSET(#REF!,0,0,COUNTA(#REF!),-1)</definedName>
    <definedName name="Daten10" localSheetId="8">OFFSET('1-3_5-Abb_Daten'!#REF!,0,0,COUNTA('1-3_5-Abb_Daten'!#REF!),-1)</definedName>
    <definedName name="Daten10" localSheetId="10">OFFSET('1-3_6-Abb_Daten'!#REF!,0,0,COUNTA('1-3_6-Abb_Daten'!#REF!),-1)</definedName>
    <definedName name="Daten10" localSheetId="16">OFFSET(#REF!,0,0,COUNTA(#REF!),-1)</definedName>
    <definedName name="Daten10" localSheetId="15">OFFSET('1-3-1_4-Abb_Daten'!#REF!,0,0,COUNTA('1-3-1_4-Abb_Daten'!#REF!),-1)</definedName>
    <definedName name="Daten10" localSheetId="17">OFFSET('1-3-1_5-Abb_Daten'!#REF!,0,0,COUNTA('1-3-1_5-Abb_Daten'!#REF!),-1)</definedName>
    <definedName name="Daten10" localSheetId="20">OFFSET(#REF!,0,0,COUNTA(#REF!),-1)</definedName>
    <definedName name="Daten10" localSheetId="19">OFFSET('1-3-2_2-Abb_Daten'!#REF!,0,0,COUNTA('1-3-2_2-Abb_Daten'!#REF!),-1)</definedName>
    <definedName name="Daten10" localSheetId="22">OFFSET(#REF!,0,0,COUNTA(#REF!),-1)</definedName>
    <definedName name="Daten10" localSheetId="21">OFFSET('1-3-3_2-Abb_Daten'!#REF!,0,0,COUNTA('1-3-3_2-Abb_Daten'!#REF!),-1)</definedName>
    <definedName name="Daten10" localSheetId="28">OFFSET(#REF!,0,0,COUNTA(#REF!),-1)</definedName>
    <definedName name="Daten10" localSheetId="35">OFFSET(#REF!,0,0,COUNTA(#REF!),-1)</definedName>
    <definedName name="Daten10" localSheetId="36">OFFSET(#REF!,0,0,COUNTA(#REF!),-1)</definedName>
    <definedName name="Daten10">OFFSET(#REF!,0,0,COUNTA(#REF!),-1)</definedName>
    <definedName name="dfgsd" localSheetId="27">'1-3-5_2-Tab'!$A$1:$AG$40</definedName>
    <definedName name="dfgsd" localSheetId="28">'1-3-5_3-Tab'!$A$1:$AG$46</definedName>
    <definedName name="dsfds" localSheetId="28">#REF!</definedName>
    <definedName name="dsfds" localSheetId="36">#REF!</definedName>
    <definedName name="dsfds">#REF!</definedName>
    <definedName name="p" localSheetId="6">'1-3_3-Tab'!$A$1:$AH$26</definedName>
    <definedName name="pr" localSheetId="7">'1-3_4-Tab'!$A$1:$AI$24</definedName>
    <definedName name="Print" localSheetId="6">'1-3_3-Tab'!$A$1:$AH$26</definedName>
    <definedName name="Print" localSheetId="7">'1-3_4-Tab'!$A$1:$AI$24</definedName>
    <definedName name="Print" localSheetId="12">'1-3_7-Tab'!$A$1:$AG$23</definedName>
    <definedName name="Print" localSheetId="13">'1-3_8-Tab'!$A$1:$AG$17</definedName>
    <definedName name="Print__" localSheetId="6">'1-3_3-Tab'!$A$1:$AH$26</definedName>
    <definedName name="Print__" localSheetId="7">'1-3_4-Tab'!$A$1:$AI$24</definedName>
    <definedName name="Print__" localSheetId="12">'1-3_7-Tab'!$A$1:$AG$23</definedName>
    <definedName name="Print__" localSheetId="13">'1-3_8-Tab'!$A$1:$AG$17</definedName>
    <definedName name="Print_Area" localSheetId="31">'10-2_3_Tab'!$A$1:$AH$11</definedName>
    <definedName name="Print_Area" localSheetId="32">'10-2_4_Tab'!$A$1:$AD$13</definedName>
    <definedName name="Print_Area" localSheetId="30">'10-2_Abb'!$A$1:$N$20</definedName>
    <definedName name="Print_Area" localSheetId="5">'1-3_2-Abb'!$B$1:$N$27</definedName>
    <definedName name="Print_Area" localSheetId="6">'1-3_3-Tab'!$A$1:$AH$24</definedName>
    <definedName name="Print_Area" localSheetId="7">'1-3_4-Tab'!$A$1:$AI$25</definedName>
    <definedName name="Print_Area" localSheetId="9">'1-3_5-Abb'!$A$1:$N$20</definedName>
    <definedName name="Print_Area" localSheetId="11">'1-3_6-Abb'!$A$1:$N$20</definedName>
    <definedName name="Print_Area" localSheetId="12">'1-3_7-Tab'!$A$1:$AG$23</definedName>
    <definedName name="Print_Area" localSheetId="13">'1-3_8-Tab'!$A$1:$AH$36</definedName>
    <definedName name="Print_Area" localSheetId="2">'1-3_Daten Mt_Vorb'!$A$1:$AH$88</definedName>
    <definedName name="Print_Area" localSheetId="14">'1-3-1_3-Tab'!$A$1:$AG$73</definedName>
    <definedName name="Print_Area" localSheetId="16">'1-3-1_4-Abb'!$A$1:$N$21</definedName>
    <definedName name="Print_Area" localSheetId="18">'1-3-1_5-Abb'!$A$1:$N$19</definedName>
    <definedName name="Print_Area" localSheetId="20">'1-3-2_2-Abb'!$A$1:$N$21</definedName>
    <definedName name="Print_Area" localSheetId="22">'1-3-3_2-Abb'!$A$1:$N$21</definedName>
    <definedName name="Print_Area" localSheetId="24">'1-3-4_2-Abb'!$B$1:$N$27</definedName>
    <definedName name="Print_Area" localSheetId="26">'1-3-4_4-Abb'!$B$1:$N$28</definedName>
    <definedName name="Print_Area" localSheetId="27">'1-3-5_2-Tab'!$A$1:$AG$40</definedName>
    <definedName name="Print_Area" localSheetId="28">'1-3-5_3-Tab'!$A$1:$AG$46</definedName>
    <definedName name="Print_Area" localSheetId="0">Deckblatt_Cover!$A$1:$C$48</definedName>
    <definedName name="Print_Area" localSheetId="35">'KLIM-01_Abb'!$B$1:$N$27</definedName>
    <definedName name="Print_Area" localSheetId="36">'KLIM-01_Abb ENGLISCH'!$B$1:$N$27</definedName>
    <definedName name="pro" localSheetId="13">'1-3_8-Tab'!$A$1:$AG$17</definedName>
    <definedName name="rei" localSheetId="12">'1-3_7-Tab'!$A$1:$AG$23</definedName>
    <definedName name="sdf" localSheetId="28">#REF!</definedName>
    <definedName name="sdf" localSheetId="36">#REF!</definedName>
    <definedName name="sdf">#REF!</definedName>
    <definedName name="Titel_de" localSheetId="14">#REF!</definedName>
    <definedName name="Titel_de">Deckblatt_Cover!$B$4</definedName>
    <definedName name="Titel_en" localSheetId="14">#REF!</definedName>
    <definedName name="Titel_en">Deckblatt_Cover!$B$7</definedName>
  </definedNames>
  <calcPr calcId="191029"/>
</workbook>
</file>

<file path=xl/calcChain.xml><?xml version="1.0" encoding="utf-8"?>
<calcChain xmlns="http://schemas.openxmlformats.org/spreadsheetml/2006/main">
  <c r="AG7" i="96" l="1"/>
  <c r="AF7" i="96"/>
  <c r="AG8" i="95"/>
  <c r="AF8" i="95"/>
  <c r="J43" i="92" l="1"/>
  <c r="J42" i="92"/>
  <c r="J39" i="101"/>
  <c r="J38" i="101"/>
  <c r="AF42" i="105"/>
  <c r="AE42" i="105"/>
  <c r="AF34" i="105"/>
  <c r="AE34" i="105"/>
  <c r="AF32" i="105"/>
  <c r="AE32" i="105"/>
  <c r="AF24" i="105"/>
  <c r="AE24" i="105"/>
  <c r="AF22" i="105"/>
  <c r="AE22" i="105"/>
  <c r="AF14" i="105"/>
  <c r="AE14" i="105"/>
  <c r="AF11" i="105"/>
  <c r="AE11" i="105"/>
  <c r="AF10" i="105"/>
  <c r="AE10" i="105"/>
  <c r="AF9" i="105"/>
  <c r="AE9" i="105"/>
  <c r="AF8" i="105"/>
  <c r="AE8" i="105"/>
  <c r="AF7" i="105"/>
  <c r="AE7" i="105"/>
  <c r="AF6" i="105"/>
  <c r="AE6" i="105"/>
  <c r="AF5" i="105"/>
  <c r="AF12" i="105" s="1"/>
  <c r="AE5" i="105"/>
  <c r="AE12" i="105" s="1"/>
  <c r="AF10" i="84"/>
  <c r="AE10" i="84"/>
  <c r="AE11" i="84" s="1"/>
  <c r="AD10" i="84"/>
  <c r="AC10" i="84"/>
  <c r="AB10" i="84"/>
  <c r="AA10" i="84"/>
  <c r="Z10" i="84"/>
  <c r="Y10" i="84"/>
  <c r="X10" i="84"/>
  <c r="W10" i="84"/>
  <c r="V10" i="84"/>
  <c r="U10" i="84"/>
  <c r="T10" i="84"/>
  <c r="S10" i="84"/>
  <c r="R10" i="84"/>
  <c r="Q10" i="84"/>
  <c r="P10" i="84"/>
  <c r="O10" i="84"/>
  <c r="N10" i="84"/>
  <c r="M10" i="84"/>
  <c r="L10" i="84"/>
  <c r="K10" i="84"/>
  <c r="J10" i="84"/>
  <c r="I10" i="84"/>
  <c r="H10" i="84"/>
  <c r="G10" i="84"/>
  <c r="F10" i="84"/>
  <c r="E10" i="84"/>
  <c r="D10" i="84"/>
  <c r="AF9" i="84"/>
  <c r="AE9" i="84"/>
  <c r="AD9" i="84"/>
  <c r="AC9" i="84"/>
  <c r="AB9" i="84"/>
  <c r="AA9" i="84"/>
  <c r="Z9" i="84"/>
  <c r="Y9" i="84"/>
  <c r="X9" i="84"/>
  <c r="W9" i="84"/>
  <c r="V9" i="84"/>
  <c r="U9" i="84"/>
  <c r="T9" i="84"/>
  <c r="S9" i="84"/>
  <c r="R9" i="84"/>
  <c r="Q9" i="84"/>
  <c r="P9" i="84"/>
  <c r="O9" i="84"/>
  <c r="N9" i="84"/>
  <c r="M9" i="84"/>
  <c r="L9" i="84"/>
  <c r="K9" i="84"/>
  <c r="J9" i="84"/>
  <c r="I9" i="84"/>
  <c r="H9" i="84"/>
  <c r="G9" i="84"/>
  <c r="F9" i="84"/>
  <c r="E9" i="84"/>
  <c r="D9" i="84"/>
  <c r="AF8" i="84"/>
  <c r="AE8" i="84"/>
  <c r="AD8" i="84"/>
  <c r="AC8" i="84"/>
  <c r="AB8" i="84"/>
  <c r="AA8" i="84"/>
  <c r="Z8" i="84"/>
  <c r="Y8" i="84"/>
  <c r="X8" i="84"/>
  <c r="W8" i="84"/>
  <c r="V8" i="84"/>
  <c r="U8" i="84"/>
  <c r="T8" i="84"/>
  <c r="S8" i="84"/>
  <c r="R8" i="84"/>
  <c r="Q8" i="84"/>
  <c r="P8" i="84"/>
  <c r="O8" i="84"/>
  <c r="N8" i="84"/>
  <c r="M8" i="84"/>
  <c r="L8" i="84"/>
  <c r="K8" i="84"/>
  <c r="J8" i="84"/>
  <c r="I8" i="84"/>
  <c r="H8" i="84"/>
  <c r="G8" i="84"/>
  <c r="F8" i="84"/>
  <c r="E8" i="84"/>
  <c r="D8" i="84"/>
  <c r="AF7" i="84"/>
  <c r="AE7" i="84"/>
  <c r="AD7" i="84"/>
  <c r="AC7" i="84"/>
  <c r="AB7" i="84"/>
  <c r="AA7" i="84"/>
  <c r="Z7" i="84"/>
  <c r="Y7" i="84"/>
  <c r="X7" i="84"/>
  <c r="W7" i="84"/>
  <c r="V7" i="84"/>
  <c r="U7" i="84"/>
  <c r="T7" i="84"/>
  <c r="S7" i="84"/>
  <c r="R7" i="84"/>
  <c r="Q7" i="84"/>
  <c r="P7" i="84"/>
  <c r="O7" i="84"/>
  <c r="N7" i="84"/>
  <c r="M7" i="84"/>
  <c r="L7" i="84"/>
  <c r="K7" i="84"/>
  <c r="J7" i="84"/>
  <c r="I7" i="84"/>
  <c r="H7" i="84"/>
  <c r="G7" i="84"/>
  <c r="F7" i="84"/>
  <c r="E7" i="84"/>
  <c r="D7" i="84"/>
  <c r="AF6" i="84"/>
  <c r="AE6" i="84"/>
  <c r="AD6" i="84"/>
  <c r="AC6" i="84"/>
  <c r="AB6" i="84"/>
  <c r="AA6" i="84"/>
  <c r="Z6" i="84"/>
  <c r="Y6" i="84"/>
  <c r="X6" i="84"/>
  <c r="W6" i="84"/>
  <c r="V6" i="84"/>
  <c r="U6" i="84"/>
  <c r="T6" i="84"/>
  <c r="S6" i="84"/>
  <c r="R6" i="84"/>
  <c r="Q6" i="84"/>
  <c r="P6" i="84"/>
  <c r="O6" i="84"/>
  <c r="N6" i="84"/>
  <c r="M6" i="84"/>
  <c r="L6" i="84"/>
  <c r="K6" i="84"/>
  <c r="J6" i="84"/>
  <c r="I6" i="84"/>
  <c r="H6" i="84"/>
  <c r="G6" i="84"/>
  <c r="F6" i="84"/>
  <c r="E6" i="84"/>
  <c r="D6" i="84"/>
  <c r="AF5" i="84"/>
  <c r="AF11" i="84" s="1"/>
  <c r="AE5" i="84"/>
  <c r="AD5" i="84"/>
  <c r="AC5" i="84"/>
  <c r="AB5" i="84"/>
  <c r="AA5" i="84"/>
  <c r="Z5" i="84"/>
  <c r="Y5" i="84"/>
  <c r="X5" i="84"/>
  <c r="W5" i="84"/>
  <c r="V5" i="84"/>
  <c r="U5" i="84"/>
  <c r="T5" i="84"/>
  <c r="S5" i="84"/>
  <c r="R5" i="84"/>
  <c r="Q5" i="84"/>
  <c r="P5" i="84"/>
  <c r="O5" i="84"/>
  <c r="N5" i="84"/>
  <c r="M5" i="84"/>
  <c r="L5" i="84"/>
  <c r="K5" i="84"/>
  <c r="J5" i="84"/>
  <c r="I5" i="84"/>
  <c r="H5" i="84"/>
  <c r="G5" i="84"/>
  <c r="F5" i="84"/>
  <c r="E5" i="84"/>
  <c r="D5" i="84"/>
  <c r="AF36" i="84"/>
  <c r="AE36" i="84"/>
  <c r="AF30" i="84"/>
  <c r="AE30" i="84"/>
  <c r="AF28" i="84"/>
  <c r="AE28" i="84"/>
  <c r="AF22" i="84"/>
  <c r="AE22" i="84"/>
  <c r="AF20" i="84"/>
  <c r="AE20" i="84"/>
  <c r="AF13" i="84"/>
  <c r="AE13" i="84"/>
  <c r="C8" i="78"/>
  <c r="C8" i="71"/>
  <c r="AG69" i="69"/>
  <c r="AF69" i="69"/>
  <c r="AG57" i="69"/>
  <c r="AF57" i="69"/>
  <c r="AG52" i="69"/>
  <c r="AF52" i="69"/>
  <c r="AG51" i="69"/>
  <c r="AF51" i="69"/>
  <c r="AG50" i="69"/>
  <c r="AF50" i="69"/>
  <c r="AG49" i="69"/>
  <c r="AF49" i="69"/>
  <c r="AG48" i="69"/>
  <c r="AF48" i="69"/>
  <c r="AG47" i="69"/>
  <c r="AF47" i="69"/>
  <c r="AG46" i="69"/>
  <c r="AF46" i="69"/>
  <c r="AG45" i="69"/>
  <c r="AF45" i="69"/>
  <c r="AG44" i="69"/>
  <c r="AG53" i="69" s="1"/>
  <c r="AF44" i="69"/>
  <c r="AF53" i="69" s="1"/>
  <c r="AG43" i="69"/>
  <c r="AF43" i="69"/>
  <c r="AG31" i="69"/>
  <c r="AF31" i="69"/>
  <c r="AG26" i="69"/>
  <c r="AF26" i="69"/>
  <c r="AG25" i="69"/>
  <c r="AF25" i="69"/>
  <c r="AG24" i="69"/>
  <c r="AF24" i="69"/>
  <c r="AG23" i="69"/>
  <c r="AF23" i="69"/>
  <c r="AG22" i="69"/>
  <c r="AF22" i="69"/>
  <c r="AG21" i="69"/>
  <c r="AF21" i="69"/>
  <c r="AG20" i="69"/>
  <c r="AF20" i="69"/>
  <c r="AG19" i="69"/>
  <c r="AF19" i="69"/>
  <c r="AG18" i="69"/>
  <c r="AG27" i="69" s="1"/>
  <c r="AF18" i="69"/>
  <c r="AF27" i="69" s="1"/>
  <c r="AG17" i="69"/>
  <c r="AF17" i="69"/>
  <c r="AG12" i="69"/>
  <c r="AF12" i="69"/>
  <c r="AG11" i="69"/>
  <c r="AF11" i="69"/>
  <c r="AG10" i="69"/>
  <c r="AF10" i="69"/>
  <c r="AG9" i="69"/>
  <c r="AF9" i="69"/>
  <c r="AG8" i="69"/>
  <c r="AF8" i="69"/>
  <c r="AG7" i="69"/>
  <c r="AF7" i="69"/>
  <c r="AG6" i="69"/>
  <c r="AF6" i="69"/>
  <c r="AG5" i="69"/>
  <c r="AG13" i="69" s="1"/>
  <c r="AF5" i="69"/>
  <c r="AF13" i="69" s="1"/>
  <c r="AG18" i="68"/>
  <c r="AF18" i="68"/>
  <c r="AG11" i="68"/>
  <c r="AF11" i="68"/>
  <c r="AG5" i="68"/>
  <c r="AF5" i="68"/>
  <c r="AF20" i="67"/>
  <c r="AE20" i="67"/>
  <c r="AF19" i="67"/>
  <c r="AE19" i="67"/>
  <c r="AF16" i="67"/>
  <c r="AE16" i="67"/>
  <c r="AF15" i="67"/>
  <c r="AE15" i="67"/>
  <c r="AF14" i="67"/>
  <c r="AE14" i="67"/>
  <c r="AF13" i="67"/>
  <c r="AE13" i="67"/>
  <c r="AH20" i="64"/>
  <c r="AG20" i="64"/>
  <c r="AH19" i="64"/>
  <c r="AG19" i="64"/>
  <c r="AH16" i="64"/>
  <c r="AG16" i="64"/>
  <c r="AH15" i="64"/>
  <c r="AG15" i="64"/>
  <c r="AH14" i="64"/>
  <c r="AG14" i="64"/>
  <c r="AH13" i="64"/>
  <c r="AG13" i="64"/>
  <c r="AG21" i="63"/>
  <c r="AF21" i="63"/>
  <c r="AG15" i="63"/>
  <c r="AF15" i="63"/>
  <c r="M39" i="103"/>
  <c r="AG43" i="51" l="1"/>
  <c r="AF43" i="51"/>
  <c r="AG30" i="51"/>
  <c r="AF30" i="51"/>
  <c r="AG17" i="51"/>
  <c r="AF17" i="51"/>
  <c r="AE43" i="51"/>
  <c r="AD43" i="51"/>
  <c r="AC43" i="51"/>
  <c r="AB43" i="51"/>
  <c r="AA43" i="51"/>
  <c r="Z43" i="51"/>
  <c r="Y43" i="51"/>
  <c r="X43" i="51"/>
  <c r="W43" i="51"/>
  <c r="V43" i="51"/>
  <c r="U43" i="51"/>
  <c r="T43" i="51"/>
  <c r="S43" i="51"/>
  <c r="R43" i="51"/>
  <c r="Q43" i="51"/>
  <c r="P43" i="51"/>
  <c r="O43" i="51"/>
  <c r="N43" i="51"/>
  <c r="M43" i="51"/>
  <c r="L43" i="51"/>
  <c r="K43" i="51"/>
  <c r="J43" i="51"/>
  <c r="I43" i="51"/>
  <c r="H43" i="51"/>
  <c r="G43" i="51"/>
  <c r="F43" i="51"/>
  <c r="E43" i="51"/>
  <c r="AG81" i="28"/>
  <c r="AF81" i="28"/>
  <c r="AE81" i="28"/>
  <c r="AD81" i="28"/>
  <c r="AC81" i="28"/>
  <c r="AB81" i="28"/>
  <c r="AA81" i="28"/>
  <c r="Z81" i="28"/>
  <c r="Y81" i="28"/>
  <c r="X81" i="28"/>
  <c r="W81" i="28"/>
  <c r="V81" i="28"/>
  <c r="U81" i="28"/>
  <c r="T81" i="28"/>
  <c r="S81" i="28"/>
  <c r="R81" i="28"/>
  <c r="Q81" i="28"/>
  <c r="P81" i="28"/>
  <c r="O81" i="28"/>
  <c r="N81" i="28"/>
  <c r="M81" i="28"/>
  <c r="L81" i="28"/>
  <c r="K81" i="28"/>
  <c r="J81" i="28"/>
  <c r="I81" i="28"/>
  <c r="H81" i="28"/>
  <c r="G81" i="28"/>
  <c r="F81" i="28"/>
  <c r="E81" i="28"/>
  <c r="AG80" i="28"/>
  <c r="AF80" i="28"/>
  <c r="AE80" i="28"/>
  <c r="AD80" i="28"/>
  <c r="AC80" i="28"/>
  <c r="AB80" i="28"/>
  <c r="AA80" i="28"/>
  <c r="Z80" i="28"/>
  <c r="Y80" i="28"/>
  <c r="X80" i="28"/>
  <c r="W80" i="28"/>
  <c r="V80" i="28"/>
  <c r="U80" i="28"/>
  <c r="T80" i="28"/>
  <c r="S80" i="28"/>
  <c r="R80" i="28"/>
  <c r="Q80" i="28"/>
  <c r="P80" i="28"/>
  <c r="O80" i="28"/>
  <c r="N80" i="28"/>
  <c r="M80" i="28"/>
  <c r="L80" i="28"/>
  <c r="K80" i="28"/>
  <c r="J80" i="28"/>
  <c r="I80" i="28"/>
  <c r="H80" i="28"/>
  <c r="G80" i="28"/>
  <c r="F80" i="28"/>
  <c r="E80" i="28"/>
  <c r="AG79" i="28"/>
  <c r="AF79" i="28"/>
  <c r="AE79" i="28"/>
  <c r="AD79" i="28"/>
  <c r="AC79" i="28"/>
  <c r="AB79" i="28"/>
  <c r="AA79" i="28"/>
  <c r="Z79" i="28"/>
  <c r="Y79" i="28"/>
  <c r="X79" i="28"/>
  <c r="W79" i="28"/>
  <c r="V79" i="28"/>
  <c r="U79" i="28"/>
  <c r="T79" i="28"/>
  <c r="S79" i="28"/>
  <c r="R79" i="28"/>
  <c r="Q79" i="28"/>
  <c r="P79" i="28"/>
  <c r="O79" i="28"/>
  <c r="N79" i="28"/>
  <c r="M79" i="28"/>
  <c r="L79" i="28"/>
  <c r="K79" i="28"/>
  <c r="J79" i="28"/>
  <c r="I79" i="28"/>
  <c r="H79" i="28"/>
  <c r="G79" i="28"/>
  <c r="F79" i="28"/>
  <c r="E79" i="28"/>
  <c r="AG78" i="28"/>
  <c r="AF78" i="28"/>
  <c r="AE78" i="28"/>
  <c r="AD78" i="28"/>
  <c r="AC78" i="28"/>
  <c r="AB78" i="28"/>
  <c r="AA78" i="28"/>
  <c r="Z78" i="28"/>
  <c r="Y78" i="28"/>
  <c r="X78" i="28"/>
  <c r="W78" i="28"/>
  <c r="V78" i="28"/>
  <c r="U78" i="28"/>
  <c r="T78" i="28"/>
  <c r="S78" i="28"/>
  <c r="R78" i="28"/>
  <c r="Q78" i="28"/>
  <c r="P78" i="28"/>
  <c r="O78" i="28"/>
  <c r="N78" i="28"/>
  <c r="M78" i="28"/>
  <c r="L78" i="28"/>
  <c r="K78" i="28"/>
  <c r="J78" i="28"/>
  <c r="I78" i="28"/>
  <c r="H78" i="28"/>
  <c r="G78" i="28"/>
  <c r="F78" i="28"/>
  <c r="E78" i="28"/>
  <c r="AG77" i="28"/>
  <c r="AF77" i="28"/>
  <c r="AE77" i="28"/>
  <c r="AD77" i="28"/>
  <c r="AC77" i="28"/>
  <c r="AB77" i="28"/>
  <c r="AA77" i="28"/>
  <c r="Z77" i="28"/>
  <c r="Y77" i="28"/>
  <c r="X77" i="28"/>
  <c r="W77" i="28"/>
  <c r="V77" i="28"/>
  <c r="U77" i="28"/>
  <c r="T77" i="28"/>
  <c r="S77" i="28"/>
  <c r="R77" i="28"/>
  <c r="Q77" i="28"/>
  <c r="P77" i="28"/>
  <c r="O77" i="28"/>
  <c r="N77" i="28"/>
  <c r="M77" i="28"/>
  <c r="L77" i="28"/>
  <c r="K77" i="28"/>
  <c r="J77" i="28"/>
  <c r="I77" i="28"/>
  <c r="H77" i="28"/>
  <c r="G77" i="28"/>
  <c r="F77" i="28"/>
  <c r="E77" i="28"/>
  <c r="AG76" i="28"/>
  <c r="AF76" i="28"/>
  <c r="AE76" i="28"/>
  <c r="AD76" i="28"/>
  <c r="AC76" i="28"/>
  <c r="AB76" i="28"/>
  <c r="AB82" i="28" s="1"/>
  <c r="AA76" i="28"/>
  <c r="Z76" i="28"/>
  <c r="Y76" i="28"/>
  <c r="X76" i="28"/>
  <c r="X82" i="28" s="1"/>
  <c r="W76" i="28"/>
  <c r="V76" i="28"/>
  <c r="U76" i="28"/>
  <c r="T76" i="28"/>
  <c r="T82" i="28" s="1"/>
  <c r="S76" i="28"/>
  <c r="R76" i="28"/>
  <c r="Q76" i="28"/>
  <c r="P76" i="28"/>
  <c r="P82" i="28" s="1"/>
  <c r="O76" i="28"/>
  <c r="N76" i="28"/>
  <c r="M76" i="28"/>
  <c r="L76" i="28"/>
  <c r="L82" i="28" s="1"/>
  <c r="K76" i="28"/>
  <c r="J76" i="28"/>
  <c r="I76" i="28"/>
  <c r="H76" i="28"/>
  <c r="H82" i="28" s="1"/>
  <c r="G76" i="28"/>
  <c r="F76" i="28"/>
  <c r="E76" i="28"/>
  <c r="AG75" i="28"/>
  <c r="AF75" i="28"/>
  <c r="AG62" i="28"/>
  <c r="AF62" i="28"/>
  <c r="AG56" i="28"/>
  <c r="AF56" i="28"/>
  <c r="AG55" i="28"/>
  <c r="AF55" i="28"/>
  <c r="AG54" i="28"/>
  <c r="AF54" i="28"/>
  <c r="AG53" i="28"/>
  <c r="AF53" i="28"/>
  <c r="AG52" i="28"/>
  <c r="AF52" i="28"/>
  <c r="AG51" i="28"/>
  <c r="AF51" i="28"/>
  <c r="AG50" i="28"/>
  <c r="AF50" i="28"/>
  <c r="AG49" i="28"/>
  <c r="AF49" i="28"/>
  <c r="AG48" i="28"/>
  <c r="AG57" i="28" s="1"/>
  <c r="AF48" i="28"/>
  <c r="AF57" i="28" s="1"/>
  <c r="AG47" i="28"/>
  <c r="AF47" i="28"/>
  <c r="AG34" i="28"/>
  <c r="AF34" i="28"/>
  <c r="AG28" i="28"/>
  <c r="AF28" i="28"/>
  <c r="AG27" i="28"/>
  <c r="AF27" i="28"/>
  <c r="AG26" i="28"/>
  <c r="AF26" i="28"/>
  <c r="AG25" i="28"/>
  <c r="AF25" i="28"/>
  <c r="AG24" i="28"/>
  <c r="AF24" i="28"/>
  <c r="AG23" i="28"/>
  <c r="AF23" i="28"/>
  <c r="AG22" i="28"/>
  <c r="AF22" i="28"/>
  <c r="AG21" i="28"/>
  <c r="AF21" i="28"/>
  <c r="AG20" i="28"/>
  <c r="AG29" i="28" s="1"/>
  <c r="AF20" i="28"/>
  <c r="AF29" i="28" s="1"/>
  <c r="AG19" i="28"/>
  <c r="AF19" i="28"/>
  <c r="AG13" i="28"/>
  <c r="AF13" i="28"/>
  <c r="AG12" i="28"/>
  <c r="AF12" i="28"/>
  <c r="AG11" i="28"/>
  <c r="AF11" i="28"/>
  <c r="AG10" i="28"/>
  <c r="AF10" i="28"/>
  <c r="AG9" i="28"/>
  <c r="AF9" i="28"/>
  <c r="AG8" i="28"/>
  <c r="AF8" i="28"/>
  <c r="AG7" i="28"/>
  <c r="AF7" i="28"/>
  <c r="AG6" i="28"/>
  <c r="AG14" i="28" s="1"/>
  <c r="AF6" i="28"/>
  <c r="AF14" i="28" s="1"/>
  <c r="AD82" i="28"/>
  <c r="Z82" i="28"/>
  <c r="V82" i="28"/>
  <c r="R82" i="28"/>
  <c r="N82" i="28"/>
  <c r="J82" i="28"/>
  <c r="F82" i="28"/>
  <c r="AE75" i="28"/>
  <c r="AD75" i="28"/>
  <c r="AC75" i="28"/>
  <c r="AB75" i="28"/>
  <c r="AA75" i="28"/>
  <c r="Z75" i="28"/>
  <c r="Y75" i="28"/>
  <c r="X75" i="28"/>
  <c r="W75" i="28"/>
  <c r="V75" i="28"/>
  <c r="U75" i="28"/>
  <c r="T75" i="28"/>
  <c r="S75" i="28"/>
  <c r="R75" i="28"/>
  <c r="Q75" i="28"/>
  <c r="P75" i="28"/>
  <c r="O75" i="28"/>
  <c r="N75" i="28"/>
  <c r="M75" i="28"/>
  <c r="L75" i="28"/>
  <c r="K75" i="28"/>
  <c r="J75" i="28"/>
  <c r="I75" i="28"/>
  <c r="H75" i="28"/>
  <c r="G75" i="28"/>
  <c r="F75" i="28"/>
  <c r="E75" i="28"/>
  <c r="AG82" i="9"/>
  <c r="AF82" i="9"/>
  <c r="AE82" i="9"/>
  <c r="AD82" i="9"/>
  <c r="AC82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AG36" i="9"/>
  <c r="AG33" i="69" s="1"/>
  <c r="AG75" i="9"/>
  <c r="AF75" i="9"/>
  <c r="AF63" i="9"/>
  <c r="AG62" i="9"/>
  <c r="AF62" i="9"/>
  <c r="AG71" i="9"/>
  <c r="AF71" i="9"/>
  <c r="AG70" i="9"/>
  <c r="AF70" i="9"/>
  <c r="AG69" i="9"/>
  <c r="AF69" i="9"/>
  <c r="AG68" i="9"/>
  <c r="AF68" i="9"/>
  <c r="AG67" i="9"/>
  <c r="AF67" i="9"/>
  <c r="AG66" i="9"/>
  <c r="AF66" i="9"/>
  <c r="AG65" i="9"/>
  <c r="AF65" i="9"/>
  <c r="AG64" i="9"/>
  <c r="AF64" i="9"/>
  <c r="AG63" i="9"/>
  <c r="AF57" i="9"/>
  <c r="AG47" i="9"/>
  <c r="AF47" i="9"/>
  <c r="AG34" i="9"/>
  <c r="AF34" i="9"/>
  <c r="AG43" i="9"/>
  <c r="AF43" i="9"/>
  <c r="AG42" i="9"/>
  <c r="AF42" i="9"/>
  <c r="AG41" i="9"/>
  <c r="AF41" i="9"/>
  <c r="AG40" i="9"/>
  <c r="AG37" i="69" s="1"/>
  <c r="AF40" i="9"/>
  <c r="AG39" i="9"/>
  <c r="AG36" i="69" s="1"/>
  <c r="AF39" i="9"/>
  <c r="AF36" i="69" s="1"/>
  <c r="AG38" i="9"/>
  <c r="AG35" i="69" s="1"/>
  <c r="AF38" i="9"/>
  <c r="AF35" i="69" s="1"/>
  <c r="AG37" i="9"/>
  <c r="AG34" i="69" s="1"/>
  <c r="AF37" i="9"/>
  <c r="AF34" i="69" s="1"/>
  <c r="AF36" i="9"/>
  <c r="AF33" i="69" s="1"/>
  <c r="AG35" i="9"/>
  <c r="AF35" i="9"/>
  <c r="AF35" i="28" s="1"/>
  <c r="AG19" i="9"/>
  <c r="AF19" i="9"/>
  <c r="AG14" i="9"/>
  <c r="AF14" i="9"/>
  <c r="AF82" i="28" l="1"/>
  <c r="AG12" i="68"/>
  <c r="AG38" i="69"/>
  <c r="AG19" i="68"/>
  <c r="AG39" i="69"/>
  <c r="AG25" i="68"/>
  <c r="AG40" i="69"/>
  <c r="AG72" i="9"/>
  <c r="AG8" i="63" s="1"/>
  <c r="AG7" i="68"/>
  <c r="AG58" i="69"/>
  <c r="AG63" i="28"/>
  <c r="AG59" i="69"/>
  <c r="AG64" i="28"/>
  <c r="AG60" i="69"/>
  <c r="AG65" i="28"/>
  <c r="AG61" i="69"/>
  <c r="AG66" i="28"/>
  <c r="AG62" i="69"/>
  <c r="AG67" i="28"/>
  <c r="AG63" i="69"/>
  <c r="AG68" i="28"/>
  <c r="AG13" i="68"/>
  <c r="AG64" i="69"/>
  <c r="AG69" i="28"/>
  <c r="AG20" i="68"/>
  <c r="AG65" i="69"/>
  <c r="AG70" i="28"/>
  <c r="AG71" i="28"/>
  <c r="AG26" i="68"/>
  <c r="AG66" i="69"/>
  <c r="F70" i="69"/>
  <c r="F14" i="68"/>
  <c r="F9" i="63"/>
  <c r="H70" i="69"/>
  <c r="H14" i="68"/>
  <c r="H9" i="63"/>
  <c r="J70" i="69"/>
  <c r="J14" i="68"/>
  <c r="D9" i="64"/>
  <c r="J9" i="63"/>
  <c r="L70" i="69"/>
  <c r="L14" i="68"/>
  <c r="L9" i="63"/>
  <c r="N70" i="69"/>
  <c r="N14" i="68"/>
  <c r="N9" i="63"/>
  <c r="P70" i="69"/>
  <c r="P14" i="68"/>
  <c r="P9" i="63"/>
  <c r="R70" i="69"/>
  <c r="R14" i="68"/>
  <c r="R9" i="63"/>
  <c r="T70" i="69"/>
  <c r="T14" i="68"/>
  <c r="T9" i="63"/>
  <c r="V70" i="69"/>
  <c r="V14" i="68"/>
  <c r="V9" i="63"/>
  <c r="X70" i="69"/>
  <c r="X14" i="68"/>
  <c r="X9" i="63"/>
  <c r="Z70" i="69"/>
  <c r="Z14" i="68"/>
  <c r="Z9" i="63"/>
  <c r="AB70" i="69"/>
  <c r="AB14" i="68"/>
  <c r="AB9" i="63"/>
  <c r="AD70" i="69"/>
  <c r="AD14" i="68"/>
  <c r="AD9" i="63"/>
  <c r="AF70" i="69"/>
  <c r="AF71" i="69" s="1"/>
  <c r="AF14" i="68"/>
  <c r="AF9" i="63"/>
  <c r="H49" i="51"/>
  <c r="H47" i="51"/>
  <c r="H45" i="51"/>
  <c r="L49" i="51"/>
  <c r="L47" i="51"/>
  <c r="L45" i="51"/>
  <c r="P49" i="51"/>
  <c r="P47" i="51"/>
  <c r="P45" i="51"/>
  <c r="T49" i="51"/>
  <c r="T47" i="51"/>
  <c r="T45" i="51"/>
  <c r="X49" i="51"/>
  <c r="X47" i="51"/>
  <c r="X45" i="51"/>
  <c r="AB49" i="51"/>
  <c r="AB47" i="51"/>
  <c r="AB45" i="51"/>
  <c r="AF36" i="28"/>
  <c r="AF37" i="28"/>
  <c r="AF38" i="28"/>
  <c r="AF39" i="28"/>
  <c r="AG40" i="28"/>
  <c r="AG42" i="28"/>
  <c r="F44" i="51"/>
  <c r="H44" i="51"/>
  <c r="J44" i="51"/>
  <c r="L44" i="51"/>
  <c r="N44" i="51"/>
  <c r="P44" i="51"/>
  <c r="R44" i="51"/>
  <c r="T44" i="51"/>
  <c r="V44" i="51"/>
  <c r="X44" i="51"/>
  <c r="Z44" i="51"/>
  <c r="AB44" i="51"/>
  <c r="AD44" i="51"/>
  <c r="F46" i="51"/>
  <c r="H46" i="51"/>
  <c r="J46" i="51"/>
  <c r="L46" i="51"/>
  <c r="N46" i="51"/>
  <c r="P46" i="51"/>
  <c r="R46" i="51"/>
  <c r="T46" i="51"/>
  <c r="V46" i="51"/>
  <c r="X46" i="51"/>
  <c r="Z46" i="51"/>
  <c r="AB46" i="51"/>
  <c r="AD46" i="51"/>
  <c r="F48" i="51"/>
  <c r="H48" i="51"/>
  <c r="J48" i="51"/>
  <c r="L48" i="51"/>
  <c r="N48" i="51"/>
  <c r="P48" i="51"/>
  <c r="R48" i="51"/>
  <c r="T48" i="51"/>
  <c r="V48" i="51"/>
  <c r="X48" i="51"/>
  <c r="Z48" i="51"/>
  <c r="AB48" i="51"/>
  <c r="AD48" i="51"/>
  <c r="AF6" i="63"/>
  <c r="AF14" i="51"/>
  <c r="AF13" i="51"/>
  <c r="AF12" i="51"/>
  <c r="AF11" i="51"/>
  <c r="AF10" i="51"/>
  <c r="AF9" i="51"/>
  <c r="AF8" i="51"/>
  <c r="AF7" i="51"/>
  <c r="AF6" i="51"/>
  <c r="AF32" i="69"/>
  <c r="AF6" i="68"/>
  <c r="AG6" i="63"/>
  <c r="AG14" i="51"/>
  <c r="AG13" i="51"/>
  <c r="AG12" i="51"/>
  <c r="AG11" i="51"/>
  <c r="AG10" i="51"/>
  <c r="AG9" i="51"/>
  <c r="AG8" i="51"/>
  <c r="AG7" i="51"/>
  <c r="AG6" i="51"/>
  <c r="AG6" i="68"/>
  <c r="AG8" i="68" s="1"/>
  <c r="AG32" i="69"/>
  <c r="AG41" i="69" s="1"/>
  <c r="AF37" i="69"/>
  <c r="AF40" i="28"/>
  <c r="AF38" i="69"/>
  <c r="AF12" i="68"/>
  <c r="AF41" i="28"/>
  <c r="AF39" i="69"/>
  <c r="AF19" i="68"/>
  <c r="AF42" i="28"/>
  <c r="AF40" i="69"/>
  <c r="AF25" i="68"/>
  <c r="AF43" i="28"/>
  <c r="AF39" i="51"/>
  <c r="AF37" i="51"/>
  <c r="AF35" i="51"/>
  <c r="AF33" i="51"/>
  <c r="AF31" i="51"/>
  <c r="AF40" i="51"/>
  <c r="AF38" i="51"/>
  <c r="AF36" i="51"/>
  <c r="AF34" i="51"/>
  <c r="AF32" i="51"/>
  <c r="AF59" i="69"/>
  <c r="AF64" i="28"/>
  <c r="AF60" i="69"/>
  <c r="AF65" i="28"/>
  <c r="AF61" i="69"/>
  <c r="AF66" i="28"/>
  <c r="AF62" i="69"/>
  <c r="AF67" i="28"/>
  <c r="AF63" i="69"/>
  <c r="AF68" i="28"/>
  <c r="AF64" i="69"/>
  <c r="AF13" i="68"/>
  <c r="AF69" i="28"/>
  <c r="AF65" i="69"/>
  <c r="AF20" i="68"/>
  <c r="AF70" i="28"/>
  <c r="AF66" i="69"/>
  <c r="AF26" i="68"/>
  <c r="AF71" i="28"/>
  <c r="AF58" i="69"/>
  <c r="AF7" i="68"/>
  <c r="AF63" i="28"/>
  <c r="E14" i="68"/>
  <c r="E70" i="69"/>
  <c r="E9" i="63"/>
  <c r="G70" i="69"/>
  <c r="G9" i="63"/>
  <c r="G14" i="68"/>
  <c r="I14" i="68"/>
  <c r="I70" i="69"/>
  <c r="I9" i="63"/>
  <c r="K70" i="69"/>
  <c r="K9" i="63"/>
  <c r="K14" i="68"/>
  <c r="M14" i="68"/>
  <c r="M70" i="69"/>
  <c r="M9" i="63"/>
  <c r="O70" i="69"/>
  <c r="O9" i="63"/>
  <c r="O14" i="68"/>
  <c r="Q14" i="68"/>
  <c r="Q70" i="69"/>
  <c r="Q9" i="63"/>
  <c r="S70" i="69"/>
  <c r="S9" i="63"/>
  <c r="S14" i="68"/>
  <c r="U14" i="68"/>
  <c r="U70" i="69"/>
  <c r="U9" i="63"/>
  <c r="W70" i="69"/>
  <c r="W9" i="63"/>
  <c r="W14" i="68"/>
  <c r="Y14" i="68"/>
  <c r="Y70" i="69"/>
  <c r="Y9" i="63"/>
  <c r="AA70" i="69"/>
  <c r="AA9" i="63"/>
  <c r="AA14" i="68"/>
  <c r="AC14" i="68"/>
  <c r="AC70" i="69"/>
  <c r="AC9" i="63"/>
  <c r="AE70" i="69"/>
  <c r="AE9" i="63"/>
  <c r="AE14" i="68"/>
  <c r="AG14" i="68"/>
  <c r="AG9" i="63"/>
  <c r="AF9" i="67" s="1"/>
  <c r="AG70" i="69"/>
  <c r="AG71" i="69" s="1"/>
  <c r="F49" i="51"/>
  <c r="F47" i="51"/>
  <c r="F45" i="51"/>
  <c r="J49" i="51"/>
  <c r="J47" i="51"/>
  <c r="J45" i="51"/>
  <c r="N49" i="51"/>
  <c r="N47" i="51"/>
  <c r="N45" i="51"/>
  <c r="R49" i="51"/>
  <c r="R47" i="51"/>
  <c r="R45" i="51"/>
  <c r="R50" i="51" s="1"/>
  <c r="V49" i="51"/>
  <c r="V47" i="51"/>
  <c r="V45" i="51"/>
  <c r="Z49" i="51"/>
  <c r="Z47" i="51"/>
  <c r="Z45" i="51"/>
  <c r="Z50" i="51" s="1"/>
  <c r="AD49" i="51"/>
  <c r="AD47" i="51"/>
  <c r="AD45" i="51"/>
  <c r="AG35" i="28"/>
  <c r="AG36" i="28"/>
  <c r="AG37" i="28"/>
  <c r="AG38" i="28"/>
  <c r="AG39" i="28"/>
  <c r="AG41" i="28"/>
  <c r="AG43" i="28"/>
  <c r="E82" i="28"/>
  <c r="G82" i="28"/>
  <c r="G45" i="51" s="1"/>
  <c r="I82" i="28"/>
  <c r="K82" i="28"/>
  <c r="K45" i="51" s="1"/>
  <c r="M82" i="28"/>
  <c r="O82" i="28"/>
  <c r="O45" i="51" s="1"/>
  <c r="Q82" i="28"/>
  <c r="S82" i="28"/>
  <c r="S45" i="51" s="1"/>
  <c r="U82" i="28"/>
  <c r="W82" i="28"/>
  <c r="W45" i="51" s="1"/>
  <c r="Y82" i="28"/>
  <c r="AA82" i="28"/>
  <c r="AA45" i="51" s="1"/>
  <c r="AC82" i="28"/>
  <c r="AE82" i="28"/>
  <c r="AE45" i="51" s="1"/>
  <c r="AG82" i="28"/>
  <c r="AG45" i="51" s="1"/>
  <c r="AF45" i="51"/>
  <c r="AF47" i="51"/>
  <c r="AF49" i="51"/>
  <c r="E44" i="51"/>
  <c r="AF44" i="51"/>
  <c r="AF46" i="51"/>
  <c r="AF48" i="51"/>
  <c r="I44" i="51"/>
  <c r="M44" i="51"/>
  <c r="Q44" i="51"/>
  <c r="U44" i="51"/>
  <c r="Y44" i="51"/>
  <c r="AC44" i="51"/>
  <c r="AG44" i="51"/>
  <c r="AG72" i="28"/>
  <c r="I84" i="28"/>
  <c r="O9" i="64" s="1"/>
  <c r="O84" i="28"/>
  <c r="U9" i="64" s="1"/>
  <c r="U84" i="28"/>
  <c r="AA9" i="64" s="1"/>
  <c r="Y84" i="28"/>
  <c r="AE9" i="64" s="1"/>
  <c r="K83" i="28"/>
  <c r="AE83" i="28"/>
  <c r="AG84" i="28"/>
  <c r="G84" i="28"/>
  <c r="M9" i="64" s="1"/>
  <c r="M84" i="28"/>
  <c r="S9" i="64" s="1"/>
  <c r="Q84" i="28"/>
  <c r="W9" i="64" s="1"/>
  <c r="S84" i="28"/>
  <c r="Y9" i="64" s="1"/>
  <c r="AA84" i="28"/>
  <c r="AG9" i="64" s="1"/>
  <c r="AC84" i="28"/>
  <c r="G83" i="28"/>
  <c r="S83" i="28"/>
  <c r="F83" i="28"/>
  <c r="H83" i="28"/>
  <c r="J83" i="28"/>
  <c r="L83" i="28"/>
  <c r="N83" i="28"/>
  <c r="P83" i="28"/>
  <c r="R83" i="28"/>
  <c r="T83" i="28"/>
  <c r="V83" i="28"/>
  <c r="X83" i="28"/>
  <c r="Z83" i="28"/>
  <c r="AB83" i="28"/>
  <c r="AD83" i="28"/>
  <c r="E83" i="28"/>
  <c r="I83" i="28"/>
  <c r="M83" i="28"/>
  <c r="Q83" i="28"/>
  <c r="U83" i="28"/>
  <c r="Y83" i="28"/>
  <c r="AC83" i="28"/>
  <c r="AF84" i="28"/>
  <c r="AF83" i="28"/>
  <c r="AG83" i="28"/>
  <c r="F84" i="28"/>
  <c r="L9" i="64" s="1"/>
  <c r="H84" i="28"/>
  <c r="N9" i="64" s="1"/>
  <c r="J84" i="28"/>
  <c r="P9" i="64" s="1"/>
  <c r="L84" i="28"/>
  <c r="R9" i="64" s="1"/>
  <c r="N84" i="28"/>
  <c r="T9" i="64" s="1"/>
  <c r="P84" i="28"/>
  <c r="V9" i="64" s="1"/>
  <c r="R84" i="28"/>
  <c r="X9" i="64" s="1"/>
  <c r="T84" i="28"/>
  <c r="Z9" i="64" s="1"/>
  <c r="V84" i="28"/>
  <c r="AB9" i="64" s="1"/>
  <c r="X84" i="28"/>
  <c r="AD9" i="64" s="1"/>
  <c r="Z84" i="28"/>
  <c r="AF9" i="64" s="1"/>
  <c r="AB84" i="28"/>
  <c r="AH9" i="64" s="1"/>
  <c r="AD84" i="28"/>
  <c r="AG44" i="9"/>
  <c r="AG7" i="63" s="1"/>
  <c r="AF7" i="67" s="1"/>
  <c r="AF44" i="9"/>
  <c r="AF7" i="63" s="1"/>
  <c r="AF29" i="9"/>
  <c r="AF72" i="9"/>
  <c r="AF8" i="63" s="1"/>
  <c r="AG29" i="9"/>
  <c r="AG57" i="9"/>
  <c r="AD42" i="105"/>
  <c r="AC42" i="105"/>
  <c r="AB42" i="105"/>
  <c r="AA42" i="105"/>
  <c r="Z42" i="105"/>
  <c r="Y42" i="105"/>
  <c r="X42" i="105"/>
  <c r="W42" i="105"/>
  <c r="V42" i="105"/>
  <c r="U42" i="105"/>
  <c r="T42" i="105"/>
  <c r="S42" i="105"/>
  <c r="R42" i="105"/>
  <c r="Q42" i="105"/>
  <c r="P42" i="105"/>
  <c r="O42" i="105"/>
  <c r="N42" i="105"/>
  <c r="M42" i="105"/>
  <c r="L42" i="105"/>
  <c r="K42" i="105"/>
  <c r="J42" i="105"/>
  <c r="I42" i="105"/>
  <c r="H42" i="105"/>
  <c r="G42" i="105"/>
  <c r="F42" i="105"/>
  <c r="E42" i="105"/>
  <c r="D42" i="105"/>
  <c r="AD34" i="105"/>
  <c r="AC34" i="105"/>
  <c r="AB34" i="105"/>
  <c r="AA34" i="105"/>
  <c r="Z34" i="105"/>
  <c r="Y34" i="105"/>
  <c r="X34" i="105"/>
  <c r="W34" i="105"/>
  <c r="V34" i="105"/>
  <c r="U34" i="105"/>
  <c r="T34" i="105"/>
  <c r="S34" i="105"/>
  <c r="R34" i="105"/>
  <c r="Q34" i="105"/>
  <c r="P34" i="105"/>
  <c r="O34" i="105"/>
  <c r="N34" i="105"/>
  <c r="M34" i="105"/>
  <c r="L34" i="105"/>
  <c r="K34" i="105"/>
  <c r="J34" i="105"/>
  <c r="I34" i="105"/>
  <c r="H34" i="105"/>
  <c r="G34" i="105"/>
  <c r="F34" i="105"/>
  <c r="E34" i="105"/>
  <c r="D34" i="105"/>
  <c r="AD32" i="105"/>
  <c r="AC32" i="105"/>
  <c r="AB32" i="105"/>
  <c r="AA32" i="105"/>
  <c r="Z32" i="105"/>
  <c r="Y32" i="105"/>
  <c r="X32" i="105"/>
  <c r="W32" i="105"/>
  <c r="V32" i="105"/>
  <c r="U32" i="105"/>
  <c r="T32" i="105"/>
  <c r="S32" i="105"/>
  <c r="R32" i="105"/>
  <c r="Q32" i="105"/>
  <c r="P32" i="105"/>
  <c r="O32" i="105"/>
  <c r="N32" i="105"/>
  <c r="M32" i="105"/>
  <c r="L32" i="105"/>
  <c r="K32" i="105"/>
  <c r="J32" i="105"/>
  <c r="I32" i="105"/>
  <c r="H32" i="105"/>
  <c r="G32" i="105"/>
  <c r="F32" i="105"/>
  <c r="E32" i="105"/>
  <c r="D32" i="105"/>
  <c r="AD24" i="105"/>
  <c r="AC24" i="105"/>
  <c r="AB24" i="105"/>
  <c r="AA24" i="105"/>
  <c r="Z24" i="105"/>
  <c r="Y24" i="105"/>
  <c r="X24" i="105"/>
  <c r="W24" i="105"/>
  <c r="V24" i="105"/>
  <c r="U24" i="105"/>
  <c r="T24" i="105"/>
  <c r="S24" i="105"/>
  <c r="R24" i="105"/>
  <c r="Q24" i="105"/>
  <c r="P24" i="105"/>
  <c r="O24" i="105"/>
  <c r="N24" i="105"/>
  <c r="M24" i="105"/>
  <c r="L24" i="105"/>
  <c r="K24" i="105"/>
  <c r="J24" i="105"/>
  <c r="I24" i="105"/>
  <c r="H24" i="105"/>
  <c r="G24" i="105"/>
  <c r="F24" i="105"/>
  <c r="E24" i="105"/>
  <c r="D24" i="105"/>
  <c r="AD22" i="105"/>
  <c r="AC22" i="105"/>
  <c r="AB22" i="105"/>
  <c r="AA22" i="105"/>
  <c r="Z22" i="105"/>
  <c r="Y22" i="105"/>
  <c r="X22" i="105"/>
  <c r="W22" i="105"/>
  <c r="V22" i="105"/>
  <c r="U22" i="105"/>
  <c r="T22" i="105"/>
  <c r="S22" i="105"/>
  <c r="R22" i="105"/>
  <c r="Q22" i="105"/>
  <c r="P22" i="105"/>
  <c r="O22" i="105"/>
  <c r="N22" i="105"/>
  <c r="M22" i="105"/>
  <c r="L22" i="105"/>
  <c r="K22" i="105"/>
  <c r="J22" i="105"/>
  <c r="I22" i="105"/>
  <c r="H22" i="105"/>
  <c r="G22" i="105"/>
  <c r="F22" i="105"/>
  <c r="E22" i="105"/>
  <c r="D22" i="105"/>
  <c r="AD14" i="105"/>
  <c r="AC14" i="105"/>
  <c r="AB14" i="105"/>
  <c r="AA14" i="105"/>
  <c r="Z14" i="105"/>
  <c r="Y14" i="105"/>
  <c r="X14" i="105"/>
  <c r="W14" i="105"/>
  <c r="V14" i="105"/>
  <c r="U14" i="105"/>
  <c r="T14" i="105"/>
  <c r="S14" i="105"/>
  <c r="R14" i="105"/>
  <c r="Q14" i="105"/>
  <c r="P14" i="105"/>
  <c r="O14" i="105"/>
  <c r="N14" i="105"/>
  <c r="M14" i="105"/>
  <c r="L14" i="105"/>
  <c r="K14" i="105"/>
  <c r="J14" i="105"/>
  <c r="I14" i="105"/>
  <c r="H14" i="105"/>
  <c r="G14" i="105"/>
  <c r="F14" i="105"/>
  <c r="E14" i="105"/>
  <c r="D14" i="105"/>
  <c r="AD11" i="105"/>
  <c r="AC11" i="105"/>
  <c r="AB11" i="105"/>
  <c r="AA11" i="105"/>
  <c r="Z11" i="105"/>
  <c r="Y11" i="105"/>
  <c r="X11" i="105"/>
  <c r="W11" i="105"/>
  <c r="V11" i="105"/>
  <c r="U11" i="105"/>
  <c r="T11" i="105"/>
  <c r="S11" i="105"/>
  <c r="R11" i="105"/>
  <c r="Q11" i="105"/>
  <c r="P11" i="105"/>
  <c r="O11" i="105"/>
  <c r="N11" i="105"/>
  <c r="M11" i="105"/>
  <c r="L11" i="105"/>
  <c r="K11" i="105"/>
  <c r="J11" i="105"/>
  <c r="I11" i="105"/>
  <c r="H11" i="105"/>
  <c r="G11" i="105"/>
  <c r="F11" i="105"/>
  <c r="E11" i="105"/>
  <c r="D11" i="105"/>
  <c r="AD10" i="105"/>
  <c r="AC10" i="105"/>
  <c r="AB10" i="105"/>
  <c r="AA10" i="105"/>
  <c r="Z10" i="105"/>
  <c r="Y10" i="105"/>
  <c r="X10" i="105"/>
  <c r="W10" i="105"/>
  <c r="V10" i="105"/>
  <c r="U10" i="105"/>
  <c r="T10" i="105"/>
  <c r="S10" i="105"/>
  <c r="R10" i="105"/>
  <c r="Q10" i="105"/>
  <c r="P10" i="105"/>
  <c r="O10" i="105"/>
  <c r="N10" i="105"/>
  <c r="M10" i="105"/>
  <c r="L10" i="105"/>
  <c r="K10" i="105"/>
  <c r="J10" i="105"/>
  <c r="I10" i="105"/>
  <c r="H10" i="105"/>
  <c r="G10" i="105"/>
  <c r="F10" i="105"/>
  <c r="E10" i="105"/>
  <c r="D10" i="105"/>
  <c r="AD9" i="105"/>
  <c r="AC9" i="105"/>
  <c r="AB9" i="105"/>
  <c r="AA9" i="105"/>
  <c r="Z9" i="105"/>
  <c r="Y9" i="105"/>
  <c r="X9" i="105"/>
  <c r="W9" i="105"/>
  <c r="V9" i="105"/>
  <c r="U9" i="105"/>
  <c r="T9" i="105"/>
  <c r="S9" i="105"/>
  <c r="R9" i="105"/>
  <c r="Q9" i="105"/>
  <c r="P9" i="105"/>
  <c r="O9" i="105"/>
  <c r="N9" i="105"/>
  <c r="M9" i="105"/>
  <c r="L9" i="105"/>
  <c r="K9" i="105"/>
  <c r="J9" i="105"/>
  <c r="I9" i="105"/>
  <c r="H9" i="105"/>
  <c r="G9" i="105"/>
  <c r="F9" i="105"/>
  <c r="E9" i="105"/>
  <c r="D9" i="105"/>
  <c r="AD8" i="105"/>
  <c r="AC8" i="105"/>
  <c r="AB8" i="105"/>
  <c r="AA8" i="105"/>
  <c r="Z8" i="105"/>
  <c r="Y8" i="105"/>
  <c r="X8" i="105"/>
  <c r="W8" i="105"/>
  <c r="V8" i="105"/>
  <c r="U8" i="105"/>
  <c r="T8" i="105"/>
  <c r="S8" i="105"/>
  <c r="R8" i="105"/>
  <c r="Q8" i="105"/>
  <c r="P8" i="105"/>
  <c r="O8" i="105"/>
  <c r="N8" i="105"/>
  <c r="M8" i="105"/>
  <c r="L8" i="105"/>
  <c r="K8" i="105"/>
  <c r="J8" i="105"/>
  <c r="I8" i="105"/>
  <c r="H8" i="105"/>
  <c r="G8" i="105"/>
  <c r="F8" i="105"/>
  <c r="E8" i="105"/>
  <c r="D8" i="105"/>
  <c r="AD7" i="105"/>
  <c r="AC7" i="105"/>
  <c r="AB7" i="105"/>
  <c r="AA7" i="105"/>
  <c r="Z7" i="105"/>
  <c r="Y7" i="105"/>
  <c r="X7" i="105"/>
  <c r="W7" i="105"/>
  <c r="V7" i="105"/>
  <c r="U7" i="105"/>
  <c r="T7" i="105"/>
  <c r="S7" i="105"/>
  <c r="R7" i="105"/>
  <c r="Q7" i="105"/>
  <c r="P7" i="105"/>
  <c r="O7" i="105"/>
  <c r="N7" i="105"/>
  <c r="M7" i="105"/>
  <c r="L7" i="105"/>
  <c r="K7" i="105"/>
  <c r="J7" i="105"/>
  <c r="I7" i="105"/>
  <c r="H7" i="105"/>
  <c r="G7" i="105"/>
  <c r="F7" i="105"/>
  <c r="E7" i="105"/>
  <c r="D7" i="105"/>
  <c r="AD6" i="105"/>
  <c r="AC6" i="105"/>
  <c r="AB6" i="105"/>
  <c r="AA6" i="105"/>
  <c r="Z6" i="105"/>
  <c r="Y6" i="105"/>
  <c r="X6" i="105"/>
  <c r="W6" i="105"/>
  <c r="V6" i="105"/>
  <c r="U6" i="105"/>
  <c r="T6" i="105"/>
  <c r="S6" i="105"/>
  <c r="R6" i="105"/>
  <c r="Q6" i="105"/>
  <c r="P6" i="105"/>
  <c r="O6" i="105"/>
  <c r="N6" i="105"/>
  <c r="M6" i="105"/>
  <c r="L6" i="105"/>
  <c r="K6" i="105"/>
  <c r="J6" i="105"/>
  <c r="I6" i="105"/>
  <c r="H6" i="105"/>
  <c r="G6" i="105"/>
  <c r="F6" i="105"/>
  <c r="E6" i="105"/>
  <c r="D6" i="105"/>
  <c r="AD5" i="105"/>
  <c r="AC5" i="105"/>
  <c r="AB5" i="105"/>
  <c r="AA5" i="105"/>
  <c r="Z5" i="105"/>
  <c r="Y5" i="105"/>
  <c r="X5" i="105"/>
  <c r="W5" i="105"/>
  <c r="V5" i="105"/>
  <c r="U5" i="105"/>
  <c r="T5" i="105"/>
  <c r="S5" i="105"/>
  <c r="R5" i="105"/>
  <c r="Q5" i="105"/>
  <c r="P5" i="105"/>
  <c r="O5" i="105"/>
  <c r="N5" i="105"/>
  <c r="M5" i="105"/>
  <c r="L5" i="105"/>
  <c r="K5" i="105"/>
  <c r="J5" i="105"/>
  <c r="I5" i="105"/>
  <c r="H5" i="105"/>
  <c r="G5" i="105"/>
  <c r="F5" i="105"/>
  <c r="E5" i="105"/>
  <c r="D5" i="105"/>
  <c r="AA83" i="28" l="1"/>
  <c r="O83" i="28"/>
  <c r="W84" i="28"/>
  <c r="AC9" i="64" s="1"/>
  <c r="K84" i="28"/>
  <c r="Q9" i="64" s="1"/>
  <c r="W83" i="28"/>
  <c r="AE84" i="28"/>
  <c r="AG48" i="51"/>
  <c r="J50" i="51"/>
  <c r="AF27" i="68"/>
  <c r="AF15" i="68"/>
  <c r="AF44" i="28"/>
  <c r="AE44" i="51"/>
  <c r="AA44" i="51"/>
  <c r="W44" i="51"/>
  <c r="S44" i="51"/>
  <c r="O44" i="51"/>
  <c r="K44" i="51"/>
  <c r="G44" i="51"/>
  <c r="AC48" i="51"/>
  <c r="AC46" i="51"/>
  <c r="Y48" i="51"/>
  <c r="Y46" i="51"/>
  <c r="U48" i="51"/>
  <c r="U46" i="51"/>
  <c r="Q48" i="51"/>
  <c r="Q46" i="51"/>
  <c r="M48" i="51"/>
  <c r="M46" i="51"/>
  <c r="I48" i="51"/>
  <c r="I46" i="51"/>
  <c r="E84" i="28"/>
  <c r="K9" i="64" s="1"/>
  <c r="G10" i="103" a="1"/>
  <c r="E48" i="51"/>
  <c r="E46" i="51"/>
  <c r="AG46" i="51"/>
  <c r="AD50" i="51"/>
  <c r="N50" i="51"/>
  <c r="F50" i="51"/>
  <c r="AF72" i="28"/>
  <c r="AF67" i="69"/>
  <c r="AF21" i="68"/>
  <c r="AG10" i="63"/>
  <c r="AF6" i="67"/>
  <c r="AF41" i="69"/>
  <c r="AF10" i="63"/>
  <c r="AE49" i="51"/>
  <c r="AA49" i="51"/>
  <c r="W49" i="51"/>
  <c r="S49" i="51"/>
  <c r="O49" i="51"/>
  <c r="K49" i="51"/>
  <c r="G49" i="51"/>
  <c r="AE47" i="51"/>
  <c r="AA47" i="51"/>
  <c r="W47" i="51"/>
  <c r="S47" i="51"/>
  <c r="O47" i="51"/>
  <c r="K47" i="51"/>
  <c r="G47" i="51"/>
  <c r="V50" i="51"/>
  <c r="X50" i="51"/>
  <c r="P50" i="51"/>
  <c r="H50" i="51"/>
  <c r="AG67" i="69"/>
  <c r="AF8" i="67"/>
  <c r="AG27" i="68"/>
  <c r="AG21" i="68"/>
  <c r="AG15" i="68"/>
  <c r="AG30" i="68" s="1"/>
  <c r="AG27" i="51"/>
  <c r="AG26" i="51"/>
  <c r="AG25" i="51"/>
  <c r="AG24" i="51"/>
  <c r="AG23" i="51"/>
  <c r="AG22" i="51"/>
  <c r="AG21" i="51"/>
  <c r="AG20" i="51"/>
  <c r="AG19" i="51"/>
  <c r="AG18" i="51"/>
  <c r="AF27" i="51"/>
  <c r="AF26" i="51"/>
  <c r="AF25" i="51"/>
  <c r="AF24" i="51"/>
  <c r="AF23" i="51"/>
  <c r="AF22" i="51"/>
  <c r="AF21" i="51"/>
  <c r="AF20" i="51"/>
  <c r="AF19" i="51"/>
  <c r="AF18" i="51"/>
  <c r="AF50" i="51"/>
  <c r="AE48" i="51"/>
  <c r="AE46" i="51"/>
  <c r="AA48" i="51"/>
  <c r="AA46" i="51"/>
  <c r="W48" i="51"/>
  <c r="W46" i="51"/>
  <c r="S48" i="51"/>
  <c r="S46" i="51"/>
  <c r="O48" i="51"/>
  <c r="O46" i="51"/>
  <c r="K48" i="51"/>
  <c r="K46" i="51"/>
  <c r="G48" i="51"/>
  <c r="G46" i="51"/>
  <c r="AG44" i="28"/>
  <c r="AF8" i="68"/>
  <c r="AF30" i="68" s="1"/>
  <c r="AG49" i="51"/>
  <c r="AC49" i="51"/>
  <c r="Y49" i="51"/>
  <c r="U49" i="51"/>
  <c r="Q49" i="51"/>
  <c r="M49" i="51"/>
  <c r="I49" i="51"/>
  <c r="E49" i="51"/>
  <c r="AG47" i="51"/>
  <c r="AC47" i="51"/>
  <c r="Y47" i="51"/>
  <c r="U47" i="51"/>
  <c r="Q47" i="51"/>
  <c r="M47" i="51"/>
  <c r="I47" i="51"/>
  <c r="E47" i="51"/>
  <c r="AC45" i="51"/>
  <c r="Y45" i="51"/>
  <c r="U45" i="51"/>
  <c r="Q45" i="51"/>
  <c r="M45" i="51"/>
  <c r="I45" i="51"/>
  <c r="E45" i="51"/>
  <c r="AB50" i="51"/>
  <c r="T50" i="51"/>
  <c r="L50" i="51"/>
  <c r="AE9" i="67"/>
  <c r="D12" i="105"/>
  <c r="F12" i="105"/>
  <c r="H12" i="105"/>
  <c r="J12" i="105"/>
  <c r="L12" i="105"/>
  <c r="N12" i="105"/>
  <c r="P12" i="105"/>
  <c r="R12" i="105"/>
  <c r="T12" i="105"/>
  <c r="V12" i="105"/>
  <c r="X12" i="105"/>
  <c r="Z12" i="105"/>
  <c r="AB12" i="105"/>
  <c r="AD12" i="105"/>
  <c r="E12" i="105"/>
  <c r="G12" i="105"/>
  <c r="I12" i="105"/>
  <c r="K12" i="105"/>
  <c r="M12" i="105"/>
  <c r="O12" i="105"/>
  <c r="Q12" i="105"/>
  <c r="S12" i="105"/>
  <c r="U12" i="105"/>
  <c r="W12" i="105"/>
  <c r="Y12" i="105"/>
  <c r="AA12" i="105"/>
  <c r="AC12" i="105"/>
  <c r="AG40" i="51"/>
  <c r="AG39" i="51"/>
  <c r="AG38" i="51"/>
  <c r="AG37" i="51"/>
  <c r="AG36" i="51"/>
  <c r="AG35" i="51"/>
  <c r="AG34" i="51"/>
  <c r="AG33" i="51"/>
  <c r="AG32" i="51"/>
  <c r="AG31" i="51"/>
  <c r="AG50" i="51" l="1"/>
  <c r="I50" i="51"/>
  <c r="Q50" i="51"/>
  <c r="Y50" i="51"/>
  <c r="M50" i="51"/>
  <c r="U50" i="51"/>
  <c r="AC50" i="51"/>
  <c r="AG16" i="68"/>
  <c r="AG33" i="68"/>
  <c r="AG31" i="68"/>
  <c r="AG9" i="68"/>
  <c r="AG34" i="68"/>
  <c r="AG32" i="68"/>
  <c r="G11" i="103"/>
  <c r="G36" i="103"/>
  <c r="G32" i="103"/>
  <c r="G28" i="103"/>
  <c r="G24" i="103"/>
  <c r="G20" i="103"/>
  <c r="G16" i="103"/>
  <c r="G12" i="103"/>
  <c r="G37" i="103"/>
  <c r="G33" i="103"/>
  <c r="G29" i="103"/>
  <c r="G25" i="103"/>
  <c r="G21" i="103"/>
  <c r="G17" i="103"/>
  <c r="G13" i="103"/>
  <c r="G34" i="103"/>
  <c r="G26" i="103"/>
  <c r="G18" i="103"/>
  <c r="G10" i="103"/>
  <c r="G31" i="103"/>
  <c r="G23" i="103"/>
  <c r="G15" i="103"/>
  <c r="G38" i="103"/>
  <c r="M38" i="103" s="1"/>
  <c r="G30" i="103"/>
  <c r="G22" i="103"/>
  <c r="G14" i="103"/>
  <c r="G35" i="103"/>
  <c r="G27" i="103"/>
  <c r="G19" i="103"/>
  <c r="G50" i="51"/>
  <c r="O50" i="51"/>
  <c r="W50" i="51"/>
  <c r="AE50" i="51"/>
  <c r="E50" i="51"/>
  <c r="AG22" i="68"/>
  <c r="AF10" i="67"/>
  <c r="AF22" i="68"/>
  <c r="K50" i="51"/>
  <c r="S50" i="51"/>
  <c r="AA50" i="51"/>
  <c r="AF9" i="68"/>
  <c r="AF28" i="68"/>
  <c r="AF33" i="68"/>
  <c r="AF31" i="68"/>
  <c r="AF16" i="68"/>
  <c r="AF34" i="68"/>
  <c r="AF32" i="68"/>
  <c r="AG28" i="68"/>
  <c r="D17" i="96"/>
  <c r="V8" i="95"/>
  <c r="R8" i="95"/>
  <c r="N8" i="95"/>
  <c r="J8" i="95"/>
  <c r="F8" i="95"/>
  <c r="D13" i="95"/>
  <c r="AC8" i="95" s="1"/>
  <c r="Z8" i="95" l="1"/>
  <c r="AD8" i="95"/>
  <c r="G8" i="95"/>
  <c r="K8" i="95"/>
  <c r="O8" i="95"/>
  <c r="S8" i="95"/>
  <c r="W8" i="95"/>
  <c r="AA8" i="95"/>
  <c r="AE8" i="95"/>
  <c r="H8" i="95"/>
  <c r="L8" i="95"/>
  <c r="P8" i="95"/>
  <c r="T8" i="95"/>
  <c r="X8" i="95"/>
  <c r="AB8" i="95"/>
  <c r="E8" i="95"/>
  <c r="I8" i="95"/>
  <c r="M8" i="95"/>
  <c r="Q8" i="95"/>
  <c r="U8" i="95"/>
  <c r="Y8" i="95"/>
  <c r="AB7" i="96"/>
  <c r="X7" i="96"/>
  <c r="T7" i="96"/>
  <c r="P7" i="96"/>
  <c r="L7" i="96"/>
  <c r="H7" i="96"/>
  <c r="AA7" i="96"/>
  <c r="W7" i="96"/>
  <c r="S7" i="96"/>
  <c r="O7" i="96"/>
  <c r="K7" i="96"/>
  <c r="G7" i="96"/>
  <c r="AE7" i="96"/>
  <c r="AD7" i="96"/>
  <c r="Z7" i="96"/>
  <c r="V7" i="96"/>
  <c r="R7" i="96"/>
  <c r="N7" i="96"/>
  <c r="J7" i="96"/>
  <c r="F7" i="96"/>
  <c r="Y7" i="96"/>
  <c r="U7" i="96"/>
  <c r="Q7" i="96"/>
  <c r="M7" i="96"/>
  <c r="I7" i="96"/>
  <c r="E7" i="96"/>
  <c r="AC7" i="96"/>
  <c r="J41" i="92" l="1"/>
  <c r="AD28" i="84"/>
  <c r="AD11" i="84"/>
  <c r="AD36" i="84"/>
  <c r="AD30" i="84"/>
  <c r="AD22" i="84"/>
  <c r="AD20" i="84"/>
  <c r="AD13" i="84"/>
  <c r="AE69" i="69"/>
  <c r="AE57" i="69"/>
  <c r="AE43" i="69"/>
  <c r="AE31" i="69"/>
  <c r="AE17" i="69"/>
  <c r="AD20" i="67"/>
  <c r="AD19" i="67"/>
  <c r="AD16" i="67"/>
  <c r="AD15" i="67"/>
  <c r="AD14" i="67"/>
  <c r="AD13" i="67"/>
  <c r="AF20" i="64"/>
  <c r="AF19" i="64"/>
  <c r="AF16" i="64"/>
  <c r="AF15" i="64"/>
  <c r="AF14" i="64"/>
  <c r="AF13" i="64"/>
  <c r="AE21" i="63"/>
  <c r="AE15" i="63"/>
  <c r="AE30" i="51"/>
  <c r="AE17" i="51"/>
  <c r="AE62" i="28"/>
  <c r="AE47" i="28"/>
  <c r="AE34" i="28"/>
  <c r="AE19" i="28"/>
  <c r="AE70" i="9"/>
  <c r="AE69" i="9"/>
  <c r="AE66" i="9"/>
  <c r="AE43" i="9"/>
  <c r="AE39" i="9"/>
  <c r="AE35" i="9"/>
  <c r="AD18" i="68"/>
  <c r="AC18" i="68"/>
  <c r="AB18" i="68"/>
  <c r="AA18" i="68"/>
  <c r="Z18" i="68"/>
  <c r="Y18" i="68"/>
  <c r="X18" i="68"/>
  <c r="W18" i="68"/>
  <c r="V18" i="68"/>
  <c r="U18" i="68"/>
  <c r="T18" i="68"/>
  <c r="S18" i="68"/>
  <c r="R18" i="68"/>
  <c r="Q18" i="68"/>
  <c r="P18" i="68"/>
  <c r="O18" i="68"/>
  <c r="N18" i="68"/>
  <c r="M18" i="68"/>
  <c r="L18" i="68"/>
  <c r="K18" i="68"/>
  <c r="J18" i="68"/>
  <c r="I18" i="68"/>
  <c r="H18" i="68"/>
  <c r="G18" i="68"/>
  <c r="F18" i="68"/>
  <c r="AD11" i="68"/>
  <c r="AC11" i="68"/>
  <c r="AB11" i="68"/>
  <c r="AA11" i="68"/>
  <c r="Z11" i="68"/>
  <c r="Y11" i="68"/>
  <c r="X11" i="68"/>
  <c r="W11" i="68"/>
  <c r="V11" i="68"/>
  <c r="U11" i="68"/>
  <c r="T11" i="68"/>
  <c r="S11" i="68"/>
  <c r="R11" i="68"/>
  <c r="Q11" i="68"/>
  <c r="P11" i="68"/>
  <c r="O11" i="68"/>
  <c r="N11" i="68"/>
  <c r="M11" i="68"/>
  <c r="L11" i="68"/>
  <c r="K11" i="68"/>
  <c r="J11" i="68"/>
  <c r="I11" i="68"/>
  <c r="H11" i="68"/>
  <c r="G11" i="68"/>
  <c r="F11" i="68"/>
  <c r="AE6" i="28"/>
  <c r="E18" i="68"/>
  <c r="E11" i="68"/>
  <c r="AE75" i="9"/>
  <c r="AE71" i="9"/>
  <c r="AE68" i="9"/>
  <c r="AE67" i="9"/>
  <c r="AE64" i="9"/>
  <c r="AE63" i="9"/>
  <c r="AE62" i="9"/>
  <c r="AE47" i="9"/>
  <c r="AE42" i="9"/>
  <c r="AE41" i="9"/>
  <c r="AE40" i="9"/>
  <c r="AE38" i="9"/>
  <c r="AE34" i="9"/>
  <c r="AE19" i="9"/>
  <c r="U5" i="68" l="1"/>
  <c r="I5" i="68"/>
  <c r="M5" i="68"/>
  <c r="Q5" i="68"/>
  <c r="AC5" i="68"/>
  <c r="AE14" i="9"/>
  <c r="AE6" i="63" s="1"/>
  <c r="AE6" i="67" s="1"/>
  <c r="Y5" i="68"/>
  <c r="AE64" i="69"/>
  <c r="AE13" i="68"/>
  <c r="AE69" i="28"/>
  <c r="AE63" i="69"/>
  <c r="AE68" i="28"/>
  <c r="AE46" i="69"/>
  <c r="AE50" i="28"/>
  <c r="AE37" i="69"/>
  <c r="AE40" i="28"/>
  <c r="AE57" i="9"/>
  <c r="AE40" i="51" s="1"/>
  <c r="AE65" i="9"/>
  <c r="AE72" i="9" s="1"/>
  <c r="AE8" i="63" s="1"/>
  <c r="AE8" i="67" s="1"/>
  <c r="F5" i="68"/>
  <c r="J5" i="68"/>
  <c r="N5" i="68"/>
  <c r="R5" i="68"/>
  <c r="V5" i="68"/>
  <c r="Z5" i="68"/>
  <c r="AD5" i="68"/>
  <c r="AE6" i="69"/>
  <c r="AE10" i="69"/>
  <c r="AE11" i="28"/>
  <c r="AE32" i="69"/>
  <c r="AE35" i="28"/>
  <c r="AE45" i="69"/>
  <c r="AE49" i="28"/>
  <c r="AE49" i="69"/>
  <c r="AE53" i="28"/>
  <c r="AE59" i="69"/>
  <c r="AE64" i="28"/>
  <c r="AE11" i="69"/>
  <c r="AE11" i="68"/>
  <c r="AE12" i="28"/>
  <c r="AE50" i="69"/>
  <c r="AE37" i="51"/>
  <c r="AE54" i="28"/>
  <c r="AE38" i="69"/>
  <c r="AE12" i="68"/>
  <c r="AE41" i="28"/>
  <c r="AE61" i="69"/>
  <c r="AE66" i="28"/>
  <c r="AE65" i="69"/>
  <c r="AE20" i="68"/>
  <c r="AE70" i="28"/>
  <c r="E5" i="68"/>
  <c r="G5" i="68"/>
  <c r="K5" i="68"/>
  <c r="O5" i="68"/>
  <c r="S5" i="68"/>
  <c r="W5" i="68"/>
  <c r="AA5" i="68"/>
  <c r="AE5" i="69"/>
  <c r="AE5" i="68"/>
  <c r="AE9" i="69"/>
  <c r="AE10" i="28"/>
  <c r="AE36" i="69"/>
  <c r="AE39" i="28"/>
  <c r="AE18" i="69"/>
  <c r="AE20" i="28"/>
  <c r="AE36" i="9"/>
  <c r="AE19" i="69"/>
  <c r="AE21" i="28"/>
  <c r="AE37" i="9"/>
  <c r="AE20" i="69"/>
  <c r="AE22" i="28"/>
  <c r="AE21" i="69"/>
  <c r="AE23" i="28"/>
  <c r="AE22" i="69"/>
  <c r="AE24" i="28"/>
  <c r="AE23" i="69"/>
  <c r="AE25" i="28"/>
  <c r="AE24" i="69"/>
  <c r="AE26" i="28"/>
  <c r="AE25" i="69"/>
  <c r="AE27" i="28"/>
  <c r="AE26" i="69"/>
  <c r="AE28" i="28"/>
  <c r="AE44" i="69"/>
  <c r="AE31" i="51"/>
  <c r="AE48" i="28"/>
  <c r="AE48" i="69"/>
  <c r="AE52" i="28"/>
  <c r="AE52" i="69"/>
  <c r="AE39" i="51"/>
  <c r="AE56" i="28"/>
  <c r="AE7" i="28"/>
  <c r="AE35" i="69"/>
  <c r="AE38" i="28"/>
  <c r="AE7" i="69"/>
  <c r="AE8" i="28"/>
  <c r="AE39" i="69"/>
  <c r="AE19" i="68"/>
  <c r="AE42" i="28"/>
  <c r="AE58" i="69"/>
  <c r="AE63" i="28"/>
  <c r="AE62" i="69"/>
  <c r="AE67" i="28"/>
  <c r="AE26" i="68"/>
  <c r="AE66" i="69"/>
  <c r="AE71" i="28"/>
  <c r="H5" i="68"/>
  <c r="L5" i="68"/>
  <c r="P5" i="68"/>
  <c r="T5" i="68"/>
  <c r="X5" i="68"/>
  <c r="AB5" i="68"/>
  <c r="AE8" i="69"/>
  <c r="AE9" i="28"/>
  <c r="AE12" i="69"/>
  <c r="AE18" i="68"/>
  <c r="AE13" i="28"/>
  <c r="AE25" i="68"/>
  <c r="AE40" i="69"/>
  <c r="AE43" i="28"/>
  <c r="AE47" i="69"/>
  <c r="AE51" i="28"/>
  <c r="AE51" i="69"/>
  <c r="AE38" i="51"/>
  <c r="AE55" i="28"/>
  <c r="AE29" i="9"/>
  <c r="AE27" i="68" l="1"/>
  <c r="AE21" i="68"/>
  <c r="AE34" i="51"/>
  <c r="AE35" i="51"/>
  <c r="AE36" i="51"/>
  <c r="AE44" i="9"/>
  <c r="AE7" i="63" s="1"/>
  <c r="AE7" i="67" s="1"/>
  <c r="AE11" i="51"/>
  <c r="AE8" i="51"/>
  <c r="AE14" i="51"/>
  <c r="AE13" i="51"/>
  <c r="AE9" i="51"/>
  <c r="AE7" i="68"/>
  <c r="AE10" i="51"/>
  <c r="AE6" i="51"/>
  <c r="AE12" i="51"/>
  <c r="AE7" i="51"/>
  <c r="AE32" i="51"/>
  <c r="AE27" i="69"/>
  <c r="AE71" i="69"/>
  <c r="AE14" i="28"/>
  <c r="AE27" i="51"/>
  <c r="AE18" i="51"/>
  <c r="AE20" i="51"/>
  <c r="AE21" i="51"/>
  <c r="AE24" i="51"/>
  <c r="AE25" i="51"/>
  <c r="AE19" i="51"/>
  <c r="AE22" i="51"/>
  <c r="AE23" i="51"/>
  <c r="AE26" i="51"/>
  <c r="AE34" i="69"/>
  <c r="AE37" i="28"/>
  <c r="AE33" i="69"/>
  <c r="AE36" i="28"/>
  <c r="AE44" i="28" s="1"/>
  <c r="AE13" i="69"/>
  <c r="AE60" i="69"/>
  <c r="AE67" i="69" s="1"/>
  <c r="AE65" i="28"/>
  <c r="AE72" i="28" s="1"/>
  <c r="AE33" i="51"/>
  <c r="AE15" i="68"/>
  <c r="AE53" i="69"/>
  <c r="AE29" i="28"/>
  <c r="AE57" i="28"/>
  <c r="AE6" i="68"/>
  <c r="AE8" i="68" l="1"/>
  <c r="AE30" i="68" s="1"/>
  <c r="AE9" i="68" s="1"/>
  <c r="AE41" i="69"/>
  <c r="AE10" i="63"/>
  <c r="AE10" i="67" s="1"/>
  <c r="J37" i="101"/>
  <c r="J36" i="101"/>
  <c r="J35" i="101"/>
  <c r="J34" i="101"/>
  <c r="J33" i="101"/>
  <c r="J32" i="101"/>
  <c r="J31" i="101"/>
  <c r="J30" i="101"/>
  <c r="J29" i="101"/>
  <c r="J28" i="101"/>
  <c r="J27" i="101"/>
  <c r="J26" i="101"/>
  <c r="J25" i="101"/>
  <c r="J24" i="101"/>
  <c r="J23" i="101"/>
  <c r="J22" i="101"/>
  <c r="J21" i="101"/>
  <c r="J20" i="101"/>
  <c r="J19" i="101"/>
  <c r="J18" i="101"/>
  <c r="J17" i="101"/>
  <c r="J16" i="101"/>
  <c r="J15" i="101"/>
  <c r="J14" i="101"/>
  <c r="J13" i="101"/>
  <c r="J12" i="101"/>
  <c r="J11" i="101"/>
  <c r="AC36" i="84"/>
  <c r="AC30" i="84"/>
  <c r="AC28" i="84"/>
  <c r="AC22" i="84"/>
  <c r="AC20" i="84"/>
  <c r="AC13" i="84"/>
  <c r="D8" i="78"/>
  <c r="C8" i="76"/>
  <c r="C8" i="74"/>
  <c r="AD69" i="69"/>
  <c r="AD57" i="69"/>
  <c r="AD52" i="69"/>
  <c r="AD51" i="69"/>
  <c r="AD50" i="69"/>
  <c r="AD49" i="69"/>
  <c r="AD48" i="69"/>
  <c r="AD47" i="69"/>
  <c r="AD46" i="69"/>
  <c r="AD45" i="69"/>
  <c r="AD44" i="69"/>
  <c r="AD43" i="69"/>
  <c r="AD31" i="69"/>
  <c r="AD26" i="69"/>
  <c r="AD25" i="69"/>
  <c r="AD24" i="69"/>
  <c r="AD23" i="69"/>
  <c r="AD22" i="69"/>
  <c r="AD21" i="69"/>
  <c r="AD20" i="69"/>
  <c r="AD19" i="69"/>
  <c r="AD18" i="69"/>
  <c r="AD17" i="69"/>
  <c r="AD12" i="69"/>
  <c r="AD11" i="69"/>
  <c r="AD10" i="69"/>
  <c r="AD9" i="69"/>
  <c r="AD8" i="69"/>
  <c r="AD7" i="69"/>
  <c r="AD6" i="69"/>
  <c r="AD5" i="69"/>
  <c r="AC20" i="67"/>
  <c r="AB20" i="67"/>
  <c r="AC19" i="67"/>
  <c r="AB19" i="67"/>
  <c r="AC16" i="67"/>
  <c r="AB16" i="67"/>
  <c r="AC15" i="67"/>
  <c r="AB15" i="67"/>
  <c r="AC14" i="67"/>
  <c r="AB14" i="67"/>
  <c r="AC13" i="67"/>
  <c r="AB13" i="67"/>
  <c r="D8" i="60"/>
  <c r="C8" i="60"/>
  <c r="AE20" i="64"/>
  <c r="AE19" i="64"/>
  <c r="AE16" i="64"/>
  <c r="AE15" i="64"/>
  <c r="AE14" i="64"/>
  <c r="AE13" i="64"/>
  <c r="AD21" i="63"/>
  <c r="AD15" i="63"/>
  <c r="AD30" i="51"/>
  <c r="AD17" i="51"/>
  <c r="AD62" i="28"/>
  <c r="AD56" i="28"/>
  <c r="AD55" i="28"/>
  <c r="AD54" i="28"/>
  <c r="AD53" i="28"/>
  <c r="AD52" i="28"/>
  <c r="AD51" i="28"/>
  <c r="AD50" i="28"/>
  <c r="AD49" i="28"/>
  <c r="AD48" i="28"/>
  <c r="AD47" i="28"/>
  <c r="AD34" i="28"/>
  <c r="AD28" i="28"/>
  <c r="AD27" i="28"/>
  <c r="AD26" i="28"/>
  <c r="AD25" i="28"/>
  <c r="AD24" i="28"/>
  <c r="AD23" i="28"/>
  <c r="AD22" i="28"/>
  <c r="AD21" i="28"/>
  <c r="AD20" i="28"/>
  <c r="AD19" i="28"/>
  <c r="AD13" i="28"/>
  <c r="AD12" i="28"/>
  <c r="AD11" i="28"/>
  <c r="AD10" i="28"/>
  <c r="AD9" i="28"/>
  <c r="AD8" i="28"/>
  <c r="AD7" i="28"/>
  <c r="AD6" i="28"/>
  <c r="AD75" i="9"/>
  <c r="AD71" i="9"/>
  <c r="AD70" i="9"/>
  <c r="AD69" i="9"/>
  <c r="AD68" i="9"/>
  <c r="AD63" i="69" s="1"/>
  <c r="AD67" i="9"/>
  <c r="AD62" i="69" s="1"/>
  <c r="AD66" i="9"/>
  <c r="AD61" i="69" s="1"/>
  <c r="AD65" i="9"/>
  <c r="AD60" i="69" s="1"/>
  <c r="AD64" i="9"/>
  <c r="AD59" i="69" s="1"/>
  <c r="AD63" i="9"/>
  <c r="AD62" i="9"/>
  <c r="AD57" i="9"/>
  <c r="AD40" i="51" s="1"/>
  <c r="AD47" i="9"/>
  <c r="AD43" i="9"/>
  <c r="AD42" i="9"/>
  <c r="AD41" i="9"/>
  <c r="AD40" i="9"/>
  <c r="AD37" i="69" s="1"/>
  <c r="AD39" i="9"/>
  <c r="AD39" i="28" s="1"/>
  <c r="AD38" i="9"/>
  <c r="AD38" i="28" s="1"/>
  <c r="AD37" i="9"/>
  <c r="AD37" i="28" s="1"/>
  <c r="AD36" i="9"/>
  <c r="AD33" i="69" s="1"/>
  <c r="AD35" i="9"/>
  <c r="AD34" i="9"/>
  <c r="AD29" i="9"/>
  <c r="AD27" i="51" s="1"/>
  <c r="AD19" i="9"/>
  <c r="AD14" i="9"/>
  <c r="AD13" i="51" s="1"/>
  <c r="AE16" i="68" l="1"/>
  <c r="AE34" i="68"/>
  <c r="AE22" i="68"/>
  <c r="AE33" i="68"/>
  <c r="AE28" i="68"/>
  <c r="AE31" i="68"/>
  <c r="AE32" i="68"/>
  <c r="AD27" i="69"/>
  <c r="AD65" i="69"/>
  <c r="AD20" i="68"/>
  <c r="AD14" i="28"/>
  <c r="AD22" i="51"/>
  <c r="AD39" i="69"/>
  <c r="AD19" i="68"/>
  <c r="AD35" i="28"/>
  <c r="AD6" i="68"/>
  <c r="AD41" i="28"/>
  <c r="AD12" i="68"/>
  <c r="AD43" i="28"/>
  <c r="AD25" i="68"/>
  <c r="AD58" i="69"/>
  <c r="AD7" i="68"/>
  <c r="AD64" i="69"/>
  <c r="AD13" i="68"/>
  <c r="AD66" i="69"/>
  <c r="AD26" i="68"/>
  <c r="AD53" i="69"/>
  <c r="AD9" i="67"/>
  <c r="AD71" i="69"/>
  <c r="AD63" i="28"/>
  <c r="AD65" i="28"/>
  <c r="AD67" i="28"/>
  <c r="AD69" i="28"/>
  <c r="AD71" i="28"/>
  <c r="AD31" i="51"/>
  <c r="AD33" i="51"/>
  <c r="AD35" i="51"/>
  <c r="AD37" i="51"/>
  <c r="AD39" i="51"/>
  <c r="AD64" i="28"/>
  <c r="AD66" i="28"/>
  <c r="AD68" i="28"/>
  <c r="AD70" i="28"/>
  <c r="AD32" i="51"/>
  <c r="AD34" i="51"/>
  <c r="AD36" i="51"/>
  <c r="AD38" i="51"/>
  <c r="AD20" i="51"/>
  <c r="AD24" i="51"/>
  <c r="AD18" i="51"/>
  <c r="AD26" i="51"/>
  <c r="AD36" i="28"/>
  <c r="AD40" i="28"/>
  <c r="AD32" i="69"/>
  <c r="AD34" i="69"/>
  <c r="AD36" i="69"/>
  <c r="AD38" i="69"/>
  <c r="AD40" i="69"/>
  <c r="AD42" i="28"/>
  <c r="AD35" i="69"/>
  <c r="AD19" i="51"/>
  <c r="AD21" i="51"/>
  <c r="AD23" i="51"/>
  <c r="AD25" i="51"/>
  <c r="AD6" i="51"/>
  <c r="AD8" i="51"/>
  <c r="AD10" i="51"/>
  <c r="AD12" i="51"/>
  <c r="AD14" i="51"/>
  <c r="AD6" i="63"/>
  <c r="AD6" i="67" s="1"/>
  <c r="AD7" i="51"/>
  <c r="AD9" i="51"/>
  <c r="AD11" i="51"/>
  <c r="AD13" i="69"/>
  <c r="AD29" i="28"/>
  <c r="AD57" i="28"/>
  <c r="AC11" i="84"/>
  <c r="AD72" i="9"/>
  <c r="AD44" i="9"/>
  <c r="AD7" i="63" s="1"/>
  <c r="AD7" i="67" s="1"/>
  <c r="AG5" i="92"/>
  <c r="AD8" i="63" l="1"/>
  <c r="AD8" i="67" s="1"/>
  <c r="AD21" i="68"/>
  <c r="AD67" i="69"/>
  <c r="AD15" i="68"/>
  <c r="AD27" i="68"/>
  <c r="AD8" i="68"/>
  <c r="AD72" i="28"/>
  <c r="AD44" i="28"/>
  <c r="AD41" i="69"/>
  <c r="B40" i="101"/>
  <c r="B9" i="101"/>
  <c r="AD10" i="63" l="1"/>
  <c r="AD10" i="67" s="1"/>
  <c r="AD30" i="68"/>
  <c r="AD9" i="68" s="1"/>
  <c r="AB3" i="103"/>
  <c r="J40" i="92"/>
  <c r="R43" i="92"/>
  <c r="R41" i="92"/>
  <c r="R42" i="92"/>
  <c r="R40" i="92"/>
  <c r="L8" i="103"/>
  <c r="E63" i="9"/>
  <c r="E64" i="9"/>
  <c r="E64" i="28" s="1"/>
  <c r="E65" i="9"/>
  <c r="E65" i="28" s="1"/>
  <c r="E66" i="9"/>
  <c r="E66" i="28" s="1"/>
  <c r="E67" i="9"/>
  <c r="E67" i="28" s="1"/>
  <c r="E68" i="9"/>
  <c r="E68" i="28" s="1"/>
  <c r="E69" i="9"/>
  <c r="E70" i="9"/>
  <c r="E71" i="9"/>
  <c r="D8" i="103"/>
  <c r="R50" i="92"/>
  <c r="R49" i="92"/>
  <c r="R48" i="92"/>
  <c r="R47" i="92"/>
  <c r="R46" i="92"/>
  <c r="R45" i="92"/>
  <c r="R44" i="92"/>
  <c r="R39" i="92"/>
  <c r="R38" i="92"/>
  <c r="R37" i="92"/>
  <c r="R36" i="92"/>
  <c r="R35" i="92"/>
  <c r="R34" i="92"/>
  <c r="R33" i="92"/>
  <c r="R32" i="92"/>
  <c r="R31" i="92"/>
  <c r="R30" i="92"/>
  <c r="R29" i="92"/>
  <c r="R28" i="92"/>
  <c r="R27" i="92"/>
  <c r="R26" i="92"/>
  <c r="R25" i="92"/>
  <c r="R24" i="92"/>
  <c r="R23" i="92"/>
  <c r="R22" i="92"/>
  <c r="R21" i="92"/>
  <c r="R20" i="92"/>
  <c r="R19" i="92"/>
  <c r="R18" i="92"/>
  <c r="R17" i="92"/>
  <c r="R16" i="92"/>
  <c r="R15" i="92"/>
  <c r="R14" i="92"/>
  <c r="J39" i="92"/>
  <c r="J38" i="92"/>
  <c r="J37" i="92"/>
  <c r="J36" i="92"/>
  <c r="J35" i="92"/>
  <c r="J34" i="92"/>
  <c r="J33" i="92"/>
  <c r="J32" i="92"/>
  <c r="J31" i="92"/>
  <c r="J30" i="92"/>
  <c r="J29" i="92"/>
  <c r="J28" i="92"/>
  <c r="J27" i="92"/>
  <c r="J26" i="92"/>
  <c r="J25" i="92"/>
  <c r="J24" i="92"/>
  <c r="J23" i="92"/>
  <c r="J22" i="92"/>
  <c r="J21" i="92"/>
  <c r="J20" i="92"/>
  <c r="J19" i="92"/>
  <c r="J18" i="92"/>
  <c r="J17" i="92"/>
  <c r="J16" i="92"/>
  <c r="J15" i="92"/>
  <c r="J14" i="92"/>
  <c r="AB36" i="84"/>
  <c r="AB30" i="84"/>
  <c r="AB28" i="84"/>
  <c r="AB22" i="84"/>
  <c r="AB20" i="84"/>
  <c r="AB13" i="84"/>
  <c r="AA30" i="84"/>
  <c r="Z30" i="84"/>
  <c r="Y30" i="84"/>
  <c r="X30" i="84"/>
  <c r="W30" i="84"/>
  <c r="V30" i="84"/>
  <c r="U30" i="84"/>
  <c r="T30" i="84"/>
  <c r="S30" i="84"/>
  <c r="R30" i="84"/>
  <c r="Q30" i="84"/>
  <c r="P30" i="84"/>
  <c r="O30" i="84"/>
  <c r="N30" i="84"/>
  <c r="M30" i="84"/>
  <c r="L30" i="84"/>
  <c r="K30" i="84"/>
  <c r="J30" i="84"/>
  <c r="I30" i="84"/>
  <c r="H30" i="84"/>
  <c r="G30" i="84"/>
  <c r="F30" i="84"/>
  <c r="E30" i="84"/>
  <c r="D30" i="84"/>
  <c r="AA22" i="84"/>
  <c r="Z22" i="84"/>
  <c r="Y22" i="84"/>
  <c r="X22" i="84"/>
  <c r="W22" i="84"/>
  <c r="V22" i="84"/>
  <c r="U22" i="84"/>
  <c r="T22" i="84"/>
  <c r="S22" i="84"/>
  <c r="R22" i="84"/>
  <c r="Q22" i="84"/>
  <c r="P22" i="84"/>
  <c r="O22" i="84"/>
  <c r="N22" i="84"/>
  <c r="M22" i="84"/>
  <c r="L22" i="84"/>
  <c r="K22" i="84"/>
  <c r="J22" i="84"/>
  <c r="I22" i="84"/>
  <c r="H22" i="84"/>
  <c r="G22" i="84"/>
  <c r="F22" i="84"/>
  <c r="E22" i="84"/>
  <c r="D22" i="84"/>
  <c r="AA13" i="84"/>
  <c r="Z13" i="84"/>
  <c r="Y13" i="84"/>
  <c r="X13" i="84"/>
  <c r="W13" i="84"/>
  <c r="V13" i="84"/>
  <c r="U13" i="84"/>
  <c r="T13" i="84"/>
  <c r="S13" i="84"/>
  <c r="R13" i="84"/>
  <c r="Q13" i="84"/>
  <c r="P13" i="84"/>
  <c r="O13" i="84"/>
  <c r="N13" i="84"/>
  <c r="M13" i="84"/>
  <c r="L13" i="84"/>
  <c r="K13" i="84"/>
  <c r="J13" i="84"/>
  <c r="I13" i="84"/>
  <c r="H13" i="84"/>
  <c r="G13" i="84"/>
  <c r="F13" i="84"/>
  <c r="E13" i="84"/>
  <c r="D13" i="84"/>
  <c r="S3" i="101"/>
  <c r="J40" i="101" s="1"/>
  <c r="E71" i="69"/>
  <c r="AC71" i="69"/>
  <c r="AC69" i="69"/>
  <c r="AC63" i="9"/>
  <c r="AC64" i="9"/>
  <c r="AC59" i="69" s="1"/>
  <c r="AC65" i="9"/>
  <c r="AC66" i="9"/>
  <c r="AC61" i="69" s="1"/>
  <c r="AC67" i="9"/>
  <c r="AC68" i="9"/>
  <c r="AC63" i="69" s="1"/>
  <c r="AC69" i="9"/>
  <c r="AC13" i="68" s="1"/>
  <c r="AC70" i="9"/>
  <c r="AC71" i="9"/>
  <c r="AC57" i="69"/>
  <c r="E44" i="69"/>
  <c r="E45" i="69"/>
  <c r="E46" i="69"/>
  <c r="E47" i="69"/>
  <c r="E48" i="69"/>
  <c r="E49" i="69"/>
  <c r="E50" i="69"/>
  <c r="E51" i="69"/>
  <c r="E52" i="69"/>
  <c r="AC44" i="69"/>
  <c r="AC45" i="69"/>
  <c r="AC46" i="69"/>
  <c r="AC47" i="69"/>
  <c r="AC48" i="69"/>
  <c r="AC49" i="69"/>
  <c r="AC50" i="69"/>
  <c r="AC51" i="69"/>
  <c r="AC52" i="69"/>
  <c r="AC43" i="69"/>
  <c r="AC35" i="9"/>
  <c r="AC36" i="9"/>
  <c r="AC37" i="9"/>
  <c r="AC34" i="69" s="1"/>
  <c r="AC38" i="9"/>
  <c r="AC39" i="9"/>
  <c r="AC36" i="69" s="1"/>
  <c r="AC40" i="9"/>
  <c r="AC41" i="9"/>
  <c r="AC42" i="9"/>
  <c r="AC19" i="68" s="1"/>
  <c r="AC43" i="9"/>
  <c r="AC31" i="69"/>
  <c r="E18" i="69"/>
  <c r="E19" i="69"/>
  <c r="E20" i="69"/>
  <c r="E21" i="69"/>
  <c r="E22" i="69"/>
  <c r="E23" i="69"/>
  <c r="E24" i="69"/>
  <c r="E25" i="69"/>
  <c r="E26" i="69"/>
  <c r="AC18" i="69"/>
  <c r="AC19" i="69"/>
  <c r="AC20" i="69"/>
  <c r="AC21" i="69"/>
  <c r="AC22" i="69"/>
  <c r="AC23" i="69"/>
  <c r="AC24" i="69"/>
  <c r="AC25" i="69"/>
  <c r="AC26" i="69"/>
  <c r="AC17" i="69"/>
  <c r="E5" i="69"/>
  <c r="E6" i="69"/>
  <c r="E7" i="69"/>
  <c r="E8" i="69"/>
  <c r="E9" i="69"/>
  <c r="E10" i="69"/>
  <c r="E11" i="69"/>
  <c r="E12" i="69"/>
  <c r="AC5" i="69"/>
  <c r="AC6" i="69"/>
  <c r="AC7" i="69"/>
  <c r="AC8" i="69"/>
  <c r="AC9" i="69"/>
  <c r="AC10" i="69"/>
  <c r="AC11" i="69"/>
  <c r="AC12" i="69"/>
  <c r="F5" i="69"/>
  <c r="F6" i="69"/>
  <c r="F7" i="69"/>
  <c r="F8" i="69"/>
  <c r="F9" i="69"/>
  <c r="F10" i="69"/>
  <c r="F11" i="69"/>
  <c r="F12" i="69"/>
  <c r="G5" i="69"/>
  <c r="G6" i="69"/>
  <c r="G7" i="69"/>
  <c r="G8" i="69"/>
  <c r="G9" i="69"/>
  <c r="G10" i="69"/>
  <c r="G11" i="69"/>
  <c r="G12" i="69"/>
  <c r="H5" i="69"/>
  <c r="H6" i="69"/>
  <c r="H7" i="69"/>
  <c r="H8" i="69"/>
  <c r="H9" i="69"/>
  <c r="H10" i="69"/>
  <c r="H11" i="69"/>
  <c r="H12" i="69"/>
  <c r="I5" i="69"/>
  <c r="I6" i="69"/>
  <c r="I7" i="69"/>
  <c r="I8" i="69"/>
  <c r="I9" i="69"/>
  <c r="I10" i="69"/>
  <c r="I11" i="69"/>
  <c r="I12" i="69"/>
  <c r="J5" i="69"/>
  <c r="J6" i="69"/>
  <c r="J7" i="69"/>
  <c r="J8" i="69"/>
  <c r="J9" i="69"/>
  <c r="J10" i="69"/>
  <c r="J11" i="69"/>
  <c r="J12" i="69"/>
  <c r="K5" i="69"/>
  <c r="K6" i="69"/>
  <c r="K7" i="69"/>
  <c r="K8" i="69"/>
  <c r="K9" i="69"/>
  <c r="K10" i="69"/>
  <c r="K11" i="69"/>
  <c r="K12" i="69"/>
  <c r="L5" i="69"/>
  <c r="L6" i="69"/>
  <c r="L7" i="69"/>
  <c r="L8" i="69"/>
  <c r="L9" i="69"/>
  <c r="L10" i="69"/>
  <c r="L11" i="69"/>
  <c r="L12" i="69"/>
  <c r="M5" i="69"/>
  <c r="M6" i="69"/>
  <c r="M7" i="69"/>
  <c r="M8" i="69"/>
  <c r="M9" i="69"/>
  <c r="M10" i="69"/>
  <c r="M11" i="69"/>
  <c r="M12" i="69"/>
  <c r="N5" i="69"/>
  <c r="N6" i="69"/>
  <c r="N7" i="69"/>
  <c r="N8" i="69"/>
  <c r="N9" i="69"/>
  <c r="N10" i="69"/>
  <c r="N11" i="69"/>
  <c r="N12" i="69"/>
  <c r="O5" i="69"/>
  <c r="O6" i="69"/>
  <c r="O7" i="69"/>
  <c r="O8" i="69"/>
  <c r="O9" i="69"/>
  <c r="O10" i="69"/>
  <c r="O11" i="69"/>
  <c r="O12" i="69"/>
  <c r="P5" i="69"/>
  <c r="P6" i="69"/>
  <c r="P7" i="69"/>
  <c r="P8" i="69"/>
  <c r="P9" i="69"/>
  <c r="P10" i="69"/>
  <c r="P11" i="69"/>
  <c r="P12" i="69"/>
  <c r="Q5" i="69"/>
  <c r="Q6" i="69"/>
  <c r="Q7" i="69"/>
  <c r="Q8" i="69"/>
  <c r="Q9" i="69"/>
  <c r="Q10" i="69"/>
  <c r="Q11" i="69"/>
  <c r="Q12" i="69"/>
  <c r="R5" i="69"/>
  <c r="R6" i="69"/>
  <c r="R7" i="69"/>
  <c r="R8" i="69"/>
  <c r="R9" i="69"/>
  <c r="R10" i="69"/>
  <c r="R11" i="69"/>
  <c r="R12" i="69"/>
  <c r="S5" i="69"/>
  <c r="S6" i="69"/>
  <c r="S7" i="69"/>
  <c r="S8" i="69"/>
  <c r="S9" i="69"/>
  <c r="S10" i="69"/>
  <c r="S11" i="69"/>
  <c r="S12" i="69"/>
  <c r="T5" i="69"/>
  <c r="T6" i="69"/>
  <c r="T7" i="69"/>
  <c r="T8" i="69"/>
  <c r="T9" i="69"/>
  <c r="T10" i="69"/>
  <c r="T11" i="69"/>
  <c r="T12" i="69"/>
  <c r="U5" i="69"/>
  <c r="U6" i="69"/>
  <c r="U7" i="69"/>
  <c r="U8" i="69"/>
  <c r="U9" i="69"/>
  <c r="U10" i="69"/>
  <c r="U11" i="69"/>
  <c r="U12" i="69"/>
  <c r="V5" i="69"/>
  <c r="V6" i="69"/>
  <c r="V7" i="69"/>
  <c r="V8" i="69"/>
  <c r="V9" i="69"/>
  <c r="V10" i="69"/>
  <c r="V11" i="69"/>
  <c r="V12" i="69"/>
  <c r="W5" i="69"/>
  <c r="W6" i="69"/>
  <c r="W7" i="69"/>
  <c r="W8" i="69"/>
  <c r="W9" i="69"/>
  <c r="W10" i="69"/>
  <c r="W11" i="69"/>
  <c r="W12" i="69"/>
  <c r="X5" i="69"/>
  <c r="X6" i="69"/>
  <c r="X7" i="69"/>
  <c r="X8" i="69"/>
  <c r="X9" i="69"/>
  <c r="X10" i="69"/>
  <c r="X11" i="69"/>
  <c r="X12" i="69"/>
  <c r="Y5" i="69"/>
  <c r="Y6" i="69"/>
  <c r="Y7" i="69"/>
  <c r="Y8" i="69"/>
  <c r="Y9" i="69"/>
  <c r="Y10" i="69"/>
  <c r="Y11" i="69"/>
  <c r="Y12" i="69"/>
  <c r="Z5" i="69"/>
  <c r="Z6" i="69"/>
  <c r="Z7" i="69"/>
  <c r="Z8" i="69"/>
  <c r="Z9" i="69"/>
  <c r="Z10" i="69"/>
  <c r="Z11" i="69"/>
  <c r="Z12" i="69"/>
  <c r="AA5" i="69"/>
  <c r="AA6" i="69"/>
  <c r="AA7" i="69"/>
  <c r="AA8" i="69"/>
  <c r="AA9" i="69"/>
  <c r="AA10" i="69"/>
  <c r="AA11" i="69"/>
  <c r="AA12" i="69"/>
  <c r="AB5" i="69"/>
  <c r="AB6" i="69"/>
  <c r="AB7" i="69"/>
  <c r="AB8" i="69"/>
  <c r="AB9" i="69"/>
  <c r="AB10" i="69"/>
  <c r="AB11" i="69"/>
  <c r="AB12" i="69"/>
  <c r="AC14" i="9"/>
  <c r="AB14" i="9"/>
  <c r="AB9" i="51" s="1"/>
  <c r="AB35" i="9"/>
  <c r="AB36" i="9"/>
  <c r="AB33" i="69" s="1"/>
  <c r="AB37" i="9"/>
  <c r="AB38" i="9"/>
  <c r="AB39" i="9"/>
  <c r="AB40" i="9"/>
  <c r="AB41" i="9"/>
  <c r="AB12" i="68" s="1"/>
  <c r="AB42" i="9"/>
  <c r="AB43" i="9"/>
  <c r="AB63" i="9"/>
  <c r="AB64" i="9"/>
  <c r="AB65" i="9"/>
  <c r="AB65" i="28" s="1"/>
  <c r="AB66" i="9"/>
  <c r="AB61" i="69" s="1"/>
  <c r="AB67" i="9"/>
  <c r="AB62" i="69" s="1"/>
  <c r="AB68" i="9"/>
  <c r="AB69" i="9"/>
  <c r="AB13" i="68" s="1"/>
  <c r="AB70" i="9"/>
  <c r="AB71" i="9"/>
  <c r="C9" i="65"/>
  <c r="B1" i="65" s="1"/>
  <c r="AD20" i="64"/>
  <c r="AD19" i="64"/>
  <c r="AD16" i="64"/>
  <c r="AD15" i="64"/>
  <c r="AD14" i="64"/>
  <c r="AD13" i="64"/>
  <c r="E14" i="9"/>
  <c r="E35" i="9"/>
  <c r="E36" i="9"/>
  <c r="E36" i="28" s="1"/>
  <c r="E37" i="9"/>
  <c r="E34" i="69" s="1"/>
  <c r="E38" i="9"/>
  <c r="E38" i="28" s="1"/>
  <c r="E39" i="9"/>
  <c r="E36" i="69" s="1"/>
  <c r="E40" i="9"/>
  <c r="E41" i="9"/>
  <c r="E42" i="9"/>
  <c r="E43" i="9"/>
  <c r="E57" i="9"/>
  <c r="E35" i="51" s="1"/>
  <c r="AC57" i="9"/>
  <c r="E29" i="9"/>
  <c r="AC29" i="9"/>
  <c r="AC25" i="51" s="1"/>
  <c r="AC21" i="63"/>
  <c r="AC15" i="63"/>
  <c r="AC30" i="51"/>
  <c r="AC17" i="51"/>
  <c r="AC66" i="28"/>
  <c r="AC70" i="28"/>
  <c r="AC62" i="28"/>
  <c r="AC48" i="28"/>
  <c r="AC49" i="28"/>
  <c r="AC50" i="28"/>
  <c r="AC51" i="28"/>
  <c r="AC52" i="28"/>
  <c r="AC53" i="28"/>
  <c r="AC54" i="28"/>
  <c r="AC55" i="28"/>
  <c r="AC56" i="28"/>
  <c r="E48" i="28"/>
  <c r="E49" i="28"/>
  <c r="E50" i="28"/>
  <c r="E51" i="28"/>
  <c r="E52" i="28"/>
  <c r="E53" i="28"/>
  <c r="E54" i="28"/>
  <c r="E55" i="28"/>
  <c r="E56" i="28"/>
  <c r="AC47" i="28"/>
  <c r="AC39" i="28"/>
  <c r="AC41" i="28"/>
  <c r="AC34" i="28"/>
  <c r="AC20" i="28"/>
  <c r="AC21" i="28"/>
  <c r="AC22" i="28"/>
  <c r="AC23" i="28"/>
  <c r="AC24" i="28"/>
  <c r="AC25" i="28"/>
  <c r="AC26" i="28"/>
  <c r="AC27" i="28"/>
  <c r="AC28" i="28"/>
  <c r="E20" i="28"/>
  <c r="E21" i="28"/>
  <c r="E22" i="28"/>
  <c r="E23" i="28"/>
  <c r="E24" i="28"/>
  <c r="E25" i="28"/>
  <c r="E26" i="28"/>
  <c r="E27" i="28"/>
  <c r="E28" i="28"/>
  <c r="AC19" i="28"/>
  <c r="AC6" i="28"/>
  <c r="AC7" i="28"/>
  <c r="AC8" i="28"/>
  <c r="AC9" i="28"/>
  <c r="AC10" i="28"/>
  <c r="AC11" i="28"/>
  <c r="AC12" i="28"/>
  <c r="AC13" i="28"/>
  <c r="E6" i="28"/>
  <c r="E7" i="28"/>
  <c r="E8" i="28"/>
  <c r="E9" i="28"/>
  <c r="E10" i="28"/>
  <c r="E11" i="28"/>
  <c r="E12" i="28"/>
  <c r="E13" i="28"/>
  <c r="AC75" i="9"/>
  <c r="AC62" i="9"/>
  <c r="AC47" i="9"/>
  <c r="AC34" i="9"/>
  <c r="AC19" i="9"/>
  <c r="AA11" i="84"/>
  <c r="Z11" i="84"/>
  <c r="Y11" i="84"/>
  <c r="X11" i="84"/>
  <c r="V11" i="84"/>
  <c r="U11" i="84"/>
  <c r="T11" i="84"/>
  <c r="S11" i="84"/>
  <c r="Q11" i="84"/>
  <c r="P11" i="84"/>
  <c r="O11" i="84"/>
  <c r="M11" i="84"/>
  <c r="L11" i="84"/>
  <c r="J11" i="84"/>
  <c r="I11" i="84"/>
  <c r="H11" i="84"/>
  <c r="F11" i="84"/>
  <c r="E11" i="84"/>
  <c r="D11" i="84"/>
  <c r="P3" i="90"/>
  <c r="AB69" i="69"/>
  <c r="AA69" i="69"/>
  <c r="Z69" i="69"/>
  <c r="Y69" i="69"/>
  <c r="X69" i="69"/>
  <c r="W69" i="69"/>
  <c r="V69" i="69"/>
  <c r="U69" i="69"/>
  <c r="T69" i="69"/>
  <c r="S69" i="69"/>
  <c r="R69" i="69"/>
  <c r="Q69" i="69"/>
  <c r="P69" i="69"/>
  <c r="O69" i="69"/>
  <c r="N69" i="69"/>
  <c r="M69" i="69"/>
  <c r="L69" i="69"/>
  <c r="K69" i="69"/>
  <c r="J69" i="69"/>
  <c r="I69" i="69"/>
  <c r="H69" i="69"/>
  <c r="G69" i="69"/>
  <c r="F69" i="69"/>
  <c r="E69" i="69"/>
  <c r="AB57" i="69"/>
  <c r="AA57" i="69"/>
  <c r="Z57" i="69"/>
  <c r="Y57" i="69"/>
  <c r="X57" i="69"/>
  <c r="W57" i="69"/>
  <c r="V57" i="69"/>
  <c r="U57" i="69"/>
  <c r="T57" i="69"/>
  <c r="S57" i="69"/>
  <c r="R57" i="69"/>
  <c r="Q57" i="69"/>
  <c r="P57" i="69"/>
  <c r="O57" i="69"/>
  <c r="N57" i="69"/>
  <c r="M57" i="69"/>
  <c r="L57" i="69"/>
  <c r="K57" i="69"/>
  <c r="J57" i="69"/>
  <c r="I57" i="69"/>
  <c r="H57" i="69"/>
  <c r="G57" i="69"/>
  <c r="F57" i="69"/>
  <c r="E57" i="69"/>
  <c r="AB43" i="69"/>
  <c r="AA43" i="69"/>
  <c r="Z43" i="69"/>
  <c r="Y43" i="69"/>
  <c r="X43" i="69"/>
  <c r="W43" i="69"/>
  <c r="V43" i="69"/>
  <c r="U43" i="69"/>
  <c r="T43" i="69"/>
  <c r="S43" i="69"/>
  <c r="R43" i="69"/>
  <c r="Q43" i="69"/>
  <c r="P43" i="69"/>
  <c r="O43" i="69"/>
  <c r="N43" i="69"/>
  <c r="M43" i="69"/>
  <c r="L43" i="69"/>
  <c r="K43" i="69"/>
  <c r="J43" i="69"/>
  <c r="I43" i="69"/>
  <c r="H43" i="69"/>
  <c r="G43" i="69"/>
  <c r="F43" i="69"/>
  <c r="E43" i="69"/>
  <c r="AB31" i="69"/>
  <c r="AA31" i="69"/>
  <c r="Z31" i="69"/>
  <c r="Y31" i="69"/>
  <c r="X31" i="69"/>
  <c r="W31" i="69"/>
  <c r="V31" i="69"/>
  <c r="U31" i="69"/>
  <c r="T31" i="69"/>
  <c r="S31" i="69"/>
  <c r="R31" i="69"/>
  <c r="Q31" i="69"/>
  <c r="P31" i="69"/>
  <c r="O31" i="69"/>
  <c r="N31" i="69"/>
  <c r="M31" i="69"/>
  <c r="L31" i="69"/>
  <c r="K31" i="69"/>
  <c r="J31" i="69"/>
  <c r="I31" i="69"/>
  <c r="H31" i="69"/>
  <c r="G31" i="69"/>
  <c r="F31" i="69"/>
  <c r="E31" i="69"/>
  <c r="AB17" i="69"/>
  <c r="AA17" i="69"/>
  <c r="Z17" i="69"/>
  <c r="Y17" i="69"/>
  <c r="X17" i="69"/>
  <c r="W17" i="69"/>
  <c r="V17" i="69"/>
  <c r="U17" i="69"/>
  <c r="T17" i="69"/>
  <c r="S17" i="69"/>
  <c r="R17" i="69"/>
  <c r="Q17" i="69"/>
  <c r="P17" i="69"/>
  <c r="O17" i="69"/>
  <c r="N17" i="69"/>
  <c r="M17" i="69"/>
  <c r="L17" i="69"/>
  <c r="K17" i="69"/>
  <c r="J17" i="69"/>
  <c r="I17" i="69"/>
  <c r="H17" i="69"/>
  <c r="G17" i="69"/>
  <c r="F17" i="69"/>
  <c r="E17" i="69"/>
  <c r="AB63" i="69"/>
  <c r="AB59" i="69"/>
  <c r="AB52" i="69"/>
  <c r="AB51" i="69"/>
  <c r="AB50" i="69"/>
  <c r="AB49" i="69"/>
  <c r="AB48" i="69"/>
  <c r="AB47" i="69"/>
  <c r="AB46" i="69"/>
  <c r="AB45" i="69"/>
  <c r="AB44" i="69"/>
  <c r="AB38" i="69"/>
  <c r="AB36" i="69"/>
  <c r="AB34" i="69"/>
  <c r="AB26" i="69"/>
  <c r="AB25" i="69"/>
  <c r="AB24" i="69"/>
  <c r="AB23" i="69"/>
  <c r="AB22" i="69"/>
  <c r="AB21" i="69"/>
  <c r="AB20" i="69"/>
  <c r="AB19" i="69"/>
  <c r="AB18" i="69"/>
  <c r="AA19" i="67"/>
  <c r="Z19" i="67"/>
  <c r="Y19" i="67"/>
  <c r="X19" i="67"/>
  <c r="W19" i="67"/>
  <c r="V19" i="67"/>
  <c r="U19" i="67"/>
  <c r="T19" i="67"/>
  <c r="S19" i="67"/>
  <c r="R19" i="67"/>
  <c r="Q19" i="67"/>
  <c r="P19" i="67"/>
  <c r="O19" i="67"/>
  <c r="N19" i="67"/>
  <c r="M19" i="67"/>
  <c r="L19" i="67"/>
  <c r="K19" i="67"/>
  <c r="J19" i="67"/>
  <c r="I19" i="67"/>
  <c r="H19" i="67"/>
  <c r="G19" i="67"/>
  <c r="F19" i="67"/>
  <c r="E19" i="67"/>
  <c r="D19" i="67"/>
  <c r="AA13" i="67"/>
  <c r="Z13" i="67"/>
  <c r="Y13" i="67"/>
  <c r="X13" i="67"/>
  <c r="W13" i="67"/>
  <c r="V13" i="67"/>
  <c r="U13" i="67"/>
  <c r="T13" i="67"/>
  <c r="S13" i="67"/>
  <c r="R13" i="67"/>
  <c r="Q13" i="67"/>
  <c r="P13" i="67"/>
  <c r="O13" i="67"/>
  <c r="N13" i="67"/>
  <c r="M13" i="67"/>
  <c r="L13" i="67"/>
  <c r="K13" i="67"/>
  <c r="J13" i="67"/>
  <c r="I13" i="67"/>
  <c r="H13" i="67"/>
  <c r="G13" i="67"/>
  <c r="F13" i="67"/>
  <c r="E13" i="67"/>
  <c r="D13" i="67"/>
  <c r="AA20" i="67"/>
  <c r="AA16" i="67"/>
  <c r="AA15" i="67"/>
  <c r="AA14" i="67"/>
  <c r="AA14" i="9"/>
  <c r="AA6" i="63" s="1"/>
  <c r="AA35" i="9"/>
  <c r="AA36" i="9"/>
  <c r="AA37" i="9"/>
  <c r="AA34" i="69" s="1"/>
  <c r="AA38" i="9"/>
  <c r="AA35" i="69" s="1"/>
  <c r="AA39" i="9"/>
  <c r="AA36" i="69" s="1"/>
  <c r="AA40" i="9"/>
  <c r="AA41" i="9"/>
  <c r="AA42" i="9"/>
  <c r="AA43" i="9"/>
  <c r="AA63" i="9"/>
  <c r="AA64" i="9"/>
  <c r="AA65" i="9"/>
  <c r="AA60" i="69" s="1"/>
  <c r="AA66" i="9"/>
  <c r="AA61" i="69" s="1"/>
  <c r="AA67" i="9"/>
  <c r="AA67" i="28" s="1"/>
  <c r="AA68" i="9"/>
  <c r="AA69" i="9"/>
  <c r="AA70" i="9"/>
  <c r="AA71" i="9"/>
  <c r="AA71" i="28" s="1"/>
  <c r="AC13" i="64"/>
  <c r="AB13" i="64"/>
  <c r="AA13" i="64"/>
  <c r="Z13" i="64"/>
  <c r="Y13" i="64"/>
  <c r="X13" i="64"/>
  <c r="W13" i="64"/>
  <c r="V13" i="64"/>
  <c r="U13" i="64"/>
  <c r="T13" i="64"/>
  <c r="S13" i="64"/>
  <c r="R13" i="64"/>
  <c r="Q13" i="64"/>
  <c r="P13" i="64"/>
  <c r="O13" i="64"/>
  <c r="N13" i="64"/>
  <c r="M13" i="64"/>
  <c r="L13" i="64"/>
  <c r="K13" i="64"/>
  <c r="J13" i="64"/>
  <c r="I13" i="64"/>
  <c r="H13" i="64"/>
  <c r="G13" i="64"/>
  <c r="F13" i="64"/>
  <c r="AC19" i="64"/>
  <c r="AB19" i="64"/>
  <c r="AA19" i="64"/>
  <c r="Z19" i="64"/>
  <c r="Y19" i="64"/>
  <c r="X19" i="64"/>
  <c r="W19" i="64"/>
  <c r="V19" i="64"/>
  <c r="U19" i="64"/>
  <c r="T19" i="64"/>
  <c r="S19" i="64"/>
  <c r="R19" i="64"/>
  <c r="Q19" i="64"/>
  <c r="P19" i="64"/>
  <c r="O19" i="64"/>
  <c r="N19" i="64"/>
  <c r="M19" i="64"/>
  <c r="L19" i="64"/>
  <c r="K19" i="64"/>
  <c r="J19" i="64"/>
  <c r="I19" i="64"/>
  <c r="H19" i="64"/>
  <c r="G19" i="64"/>
  <c r="F19" i="64"/>
  <c r="AC20" i="64"/>
  <c r="AC16" i="64"/>
  <c r="AC15" i="64"/>
  <c r="AC14" i="64"/>
  <c r="AB57" i="9"/>
  <c r="AB38" i="51" s="1"/>
  <c r="AB29" i="9"/>
  <c r="F14" i="9"/>
  <c r="F8" i="51" s="1"/>
  <c r="G14" i="9"/>
  <c r="G14" i="51" s="1"/>
  <c r="H14" i="9"/>
  <c r="I14" i="9"/>
  <c r="J14" i="9"/>
  <c r="J6" i="51" s="1"/>
  <c r="K14" i="9"/>
  <c r="K14" i="51" s="1"/>
  <c r="L14" i="9"/>
  <c r="L13" i="51" s="1"/>
  <c r="E19" i="9"/>
  <c r="F19" i="9"/>
  <c r="G19" i="9"/>
  <c r="H19" i="9"/>
  <c r="I19" i="9"/>
  <c r="J19" i="9"/>
  <c r="K19" i="9"/>
  <c r="L19" i="9"/>
  <c r="F29" i="9"/>
  <c r="F24" i="51" s="1"/>
  <c r="G29" i="9"/>
  <c r="G30" i="9" s="1"/>
  <c r="H29" i="9"/>
  <c r="H18" i="51" s="1"/>
  <c r="I29" i="9"/>
  <c r="I26" i="51" s="1"/>
  <c r="J29" i="9"/>
  <c r="K29" i="9"/>
  <c r="K27" i="51" s="1"/>
  <c r="L29" i="9"/>
  <c r="L23" i="51" s="1"/>
  <c r="AB66" i="28"/>
  <c r="AB62" i="28"/>
  <c r="AB56" i="28"/>
  <c r="AB55" i="28"/>
  <c r="AB54" i="28"/>
  <c r="AB53" i="28"/>
  <c r="AB52" i="28"/>
  <c r="AB51" i="28"/>
  <c r="AB50" i="28"/>
  <c r="AB49" i="28"/>
  <c r="AB48" i="28"/>
  <c r="AB47" i="28"/>
  <c r="AB34" i="28"/>
  <c r="AB28" i="28"/>
  <c r="AB27" i="28"/>
  <c r="AB26" i="28"/>
  <c r="AB25" i="28"/>
  <c r="AB24" i="28"/>
  <c r="AB23" i="28"/>
  <c r="AB22" i="28"/>
  <c r="AB21" i="28"/>
  <c r="AB20" i="28"/>
  <c r="AB19" i="28"/>
  <c r="AB13" i="28"/>
  <c r="AB12" i="28"/>
  <c r="AB11" i="28"/>
  <c r="AB10" i="28"/>
  <c r="AB9" i="28"/>
  <c r="AB8" i="28"/>
  <c r="AB7" i="28"/>
  <c r="AB6" i="28"/>
  <c r="AB21" i="63"/>
  <c r="AA21" i="63"/>
  <c r="Z21" i="63"/>
  <c r="Y21" i="63"/>
  <c r="X21" i="63"/>
  <c r="W21" i="63"/>
  <c r="V21" i="63"/>
  <c r="U21" i="63"/>
  <c r="T21" i="63"/>
  <c r="S21" i="63"/>
  <c r="R21" i="63"/>
  <c r="Q21" i="63"/>
  <c r="P21" i="63"/>
  <c r="O21" i="63"/>
  <c r="N21" i="63"/>
  <c r="M21" i="63"/>
  <c r="L21" i="63"/>
  <c r="K21" i="63"/>
  <c r="J21" i="63"/>
  <c r="I21" i="63"/>
  <c r="H21" i="63"/>
  <c r="G21" i="63"/>
  <c r="F21" i="63"/>
  <c r="E21" i="63"/>
  <c r="AB15" i="63"/>
  <c r="AA15" i="63"/>
  <c r="Z15" i="63"/>
  <c r="Y15" i="63"/>
  <c r="X15" i="63"/>
  <c r="W15" i="63"/>
  <c r="V15" i="63"/>
  <c r="U15" i="63"/>
  <c r="T15" i="63"/>
  <c r="S15" i="63"/>
  <c r="R15" i="63"/>
  <c r="Q15" i="63"/>
  <c r="P15" i="63"/>
  <c r="O15" i="63"/>
  <c r="N15" i="63"/>
  <c r="M15" i="63"/>
  <c r="L15" i="63"/>
  <c r="K15" i="63"/>
  <c r="J15" i="63"/>
  <c r="I15" i="63"/>
  <c r="H15" i="63"/>
  <c r="G15" i="63"/>
  <c r="F15" i="63"/>
  <c r="E15" i="63"/>
  <c r="AB30" i="51"/>
  <c r="AB21" i="51"/>
  <c r="AB17" i="51"/>
  <c r="AB75" i="9"/>
  <c r="AB68" i="28"/>
  <c r="AB62" i="9"/>
  <c r="AB47" i="9"/>
  <c r="AB41" i="28"/>
  <c r="AB39" i="28"/>
  <c r="AB37" i="28"/>
  <c r="AB34" i="9"/>
  <c r="AB19" i="9"/>
  <c r="AA36" i="84"/>
  <c r="AA28" i="84"/>
  <c r="AA20" i="84"/>
  <c r="AB64" i="28"/>
  <c r="AG4" i="92"/>
  <c r="AI3" i="88"/>
  <c r="Z36" i="84"/>
  <c r="Y36" i="84"/>
  <c r="X36" i="84"/>
  <c r="W36" i="84"/>
  <c r="V36" i="84"/>
  <c r="U36" i="84"/>
  <c r="T36" i="84"/>
  <c r="S36" i="84"/>
  <c r="R36" i="84"/>
  <c r="Q36" i="84"/>
  <c r="P36" i="84"/>
  <c r="O36" i="84"/>
  <c r="N36" i="84"/>
  <c r="M36" i="84"/>
  <c r="L36" i="84"/>
  <c r="K36" i="84"/>
  <c r="J36" i="84"/>
  <c r="I36" i="84"/>
  <c r="H36" i="84"/>
  <c r="G36" i="84"/>
  <c r="F36" i="84"/>
  <c r="E36" i="84"/>
  <c r="D36" i="84"/>
  <c r="W11" i="84"/>
  <c r="G11" i="84"/>
  <c r="R11" i="84"/>
  <c r="N11" i="84"/>
  <c r="Z28" i="84"/>
  <c r="Y28" i="84"/>
  <c r="X28" i="84"/>
  <c r="W28" i="84"/>
  <c r="V28" i="84"/>
  <c r="U28" i="84"/>
  <c r="T28" i="84"/>
  <c r="S28" i="84"/>
  <c r="R28" i="84"/>
  <c r="Q28" i="84"/>
  <c r="P28" i="84"/>
  <c r="O28" i="84"/>
  <c r="N28" i="84"/>
  <c r="M28" i="84"/>
  <c r="L28" i="84"/>
  <c r="K28" i="84"/>
  <c r="J28" i="84"/>
  <c r="I28" i="84"/>
  <c r="H28" i="84"/>
  <c r="G28" i="84"/>
  <c r="F28" i="84"/>
  <c r="E28" i="84"/>
  <c r="D28" i="84"/>
  <c r="Z20" i="84"/>
  <c r="Y20" i="84"/>
  <c r="X20" i="84"/>
  <c r="W20" i="84"/>
  <c r="V20" i="84"/>
  <c r="U20" i="84"/>
  <c r="T20" i="84"/>
  <c r="S20" i="84"/>
  <c r="R20" i="84"/>
  <c r="Q20" i="84"/>
  <c r="P20" i="84"/>
  <c r="O20" i="84"/>
  <c r="N20" i="84"/>
  <c r="M20" i="84"/>
  <c r="L20" i="84"/>
  <c r="K20" i="84"/>
  <c r="J20" i="84"/>
  <c r="I20" i="84"/>
  <c r="H20" i="84"/>
  <c r="G20" i="84"/>
  <c r="F20" i="84"/>
  <c r="E20" i="84"/>
  <c r="D20" i="84"/>
  <c r="F8" i="78"/>
  <c r="H71" i="69"/>
  <c r="K71" i="69"/>
  <c r="L71" i="69"/>
  <c r="N71" i="69"/>
  <c r="R71" i="69"/>
  <c r="S71" i="69"/>
  <c r="U71" i="69"/>
  <c r="V71" i="69"/>
  <c r="X71" i="69"/>
  <c r="Y71" i="69"/>
  <c r="AA71" i="69"/>
  <c r="AA63" i="69"/>
  <c r="AA52" i="69"/>
  <c r="AA51" i="69"/>
  <c r="AA50" i="69"/>
  <c r="AA49" i="69"/>
  <c r="AA48" i="69"/>
  <c r="AA47" i="69"/>
  <c r="AA46" i="69"/>
  <c r="AA45" i="69"/>
  <c r="AA44" i="69"/>
  <c r="AA38" i="69"/>
  <c r="AA26" i="69"/>
  <c r="AA25" i="69"/>
  <c r="AA24" i="69"/>
  <c r="AA23" i="69"/>
  <c r="AA22" i="69"/>
  <c r="AA21" i="69"/>
  <c r="AA20" i="69"/>
  <c r="AA19" i="69"/>
  <c r="AA18" i="69"/>
  <c r="Z20" i="67"/>
  <c r="Y20" i="67"/>
  <c r="Z16" i="67"/>
  <c r="Y16" i="67"/>
  <c r="Z15" i="67"/>
  <c r="Y15" i="67"/>
  <c r="Z14" i="67"/>
  <c r="Y14" i="67"/>
  <c r="Z63" i="9"/>
  <c r="Z64" i="9"/>
  <c r="Z64" i="28" s="1"/>
  <c r="Z65" i="9"/>
  <c r="Z60" i="69" s="1"/>
  <c r="Z66" i="9"/>
  <c r="Z61" i="69" s="1"/>
  <c r="Z67" i="9"/>
  <c r="Z67" i="28" s="1"/>
  <c r="Z68" i="9"/>
  <c r="Z68" i="28" s="1"/>
  <c r="Z69" i="9"/>
  <c r="Z13" i="68" s="1"/>
  <c r="Z70" i="9"/>
  <c r="Z71" i="9"/>
  <c r="Y63" i="9"/>
  <c r="Y64" i="9"/>
  <c r="Y59" i="69" s="1"/>
  <c r="Y65" i="9"/>
  <c r="Y65" i="28" s="1"/>
  <c r="Y66" i="9"/>
  <c r="Y67" i="9"/>
  <c r="Y62" i="69" s="1"/>
  <c r="Y68" i="9"/>
  <c r="Y63" i="69" s="1"/>
  <c r="Y69" i="9"/>
  <c r="Y13" i="68" s="1"/>
  <c r="Y70" i="9"/>
  <c r="Y20" i="68" s="1"/>
  <c r="Y71" i="9"/>
  <c r="Z35" i="9"/>
  <c r="Z36" i="9"/>
  <c r="Z36" i="28" s="1"/>
  <c r="Z37" i="9"/>
  <c r="Z38" i="9"/>
  <c r="Z39" i="9"/>
  <c r="Z40" i="9"/>
  <c r="Z37" i="69" s="1"/>
  <c r="Z41" i="9"/>
  <c r="Z12" i="68" s="1"/>
  <c r="Z42" i="9"/>
  <c r="Z43" i="9"/>
  <c r="Z25" i="68" s="1"/>
  <c r="Y35" i="9"/>
  <c r="Y36" i="9"/>
  <c r="Y37" i="9"/>
  <c r="Y34" i="69" s="1"/>
  <c r="Y38" i="9"/>
  <c r="Y39" i="9"/>
  <c r="Y39" i="28" s="1"/>
  <c r="Y40" i="9"/>
  <c r="Y37" i="69" s="1"/>
  <c r="Y41" i="9"/>
  <c r="Y42" i="9"/>
  <c r="Y19" i="68" s="1"/>
  <c r="Y21" i="68" s="1"/>
  <c r="Y43" i="9"/>
  <c r="Y25" i="68" s="1"/>
  <c r="AB20" i="64"/>
  <c r="AB16" i="64"/>
  <c r="AB15" i="64"/>
  <c r="AB14" i="64"/>
  <c r="AA57" i="9"/>
  <c r="AA29" i="9"/>
  <c r="AA19" i="51" s="1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Z14" i="9"/>
  <c r="Y14" i="9"/>
  <c r="Y13" i="51" s="1"/>
  <c r="X14" i="9"/>
  <c r="X8" i="51" s="1"/>
  <c r="W14" i="9"/>
  <c r="W13" i="51" s="1"/>
  <c r="V14" i="9"/>
  <c r="V13" i="51" s="1"/>
  <c r="U14" i="9"/>
  <c r="U13" i="51" s="1"/>
  <c r="T14" i="9"/>
  <c r="T11" i="51" s="1"/>
  <c r="S14" i="9"/>
  <c r="S13" i="51" s="1"/>
  <c r="R14" i="9"/>
  <c r="R13" i="51" s="1"/>
  <c r="Q14" i="9"/>
  <c r="Q13" i="51" s="1"/>
  <c r="P14" i="9"/>
  <c r="P8" i="51" s="1"/>
  <c r="O14" i="9"/>
  <c r="O13" i="51" s="1"/>
  <c r="N14" i="9"/>
  <c r="N13" i="51" s="1"/>
  <c r="M14" i="9"/>
  <c r="M13" i="51" s="1"/>
  <c r="K13" i="51"/>
  <c r="Z57" i="9"/>
  <c r="Z39" i="51" s="1"/>
  <c r="Y57" i="9"/>
  <c r="Y38" i="51" s="1"/>
  <c r="X57" i="9"/>
  <c r="X59" i="9" s="1"/>
  <c r="Y8" i="64" s="1"/>
  <c r="W57" i="9"/>
  <c r="W34" i="51" s="1"/>
  <c r="V57" i="9"/>
  <c r="V38" i="51" s="1"/>
  <c r="U57" i="9"/>
  <c r="U40" i="51" s="1"/>
  <c r="T57" i="9"/>
  <c r="T39" i="51" s="1"/>
  <c r="S57" i="9"/>
  <c r="S40" i="51" s="1"/>
  <c r="R57" i="9"/>
  <c r="R39" i="51" s="1"/>
  <c r="Q57" i="9"/>
  <c r="Q38" i="51" s="1"/>
  <c r="P57" i="9"/>
  <c r="P39" i="51" s="1"/>
  <c r="O57" i="9"/>
  <c r="O33" i="51" s="1"/>
  <c r="N57" i="9"/>
  <c r="N39" i="51" s="1"/>
  <c r="M57" i="9"/>
  <c r="M36" i="51" s="1"/>
  <c r="L57" i="9"/>
  <c r="L59" i="9" s="1"/>
  <c r="M8" i="64" s="1"/>
  <c r="K57" i="9"/>
  <c r="K35" i="51" s="1"/>
  <c r="J57" i="9"/>
  <c r="J39" i="51" s="1"/>
  <c r="I57" i="9"/>
  <c r="I35" i="51" s="1"/>
  <c r="H57" i="9"/>
  <c r="H39" i="51" s="1"/>
  <c r="G57" i="9"/>
  <c r="G34" i="51" s="1"/>
  <c r="F57" i="9"/>
  <c r="F39" i="51" s="1"/>
  <c r="P36" i="51"/>
  <c r="Z33" i="51"/>
  <c r="P31" i="51"/>
  <c r="X71" i="9"/>
  <c r="W71" i="9"/>
  <c r="V71" i="9"/>
  <c r="U71" i="9"/>
  <c r="U71" i="28" s="1"/>
  <c r="T71" i="9"/>
  <c r="S71" i="9"/>
  <c r="S26" i="68" s="1"/>
  <c r="R71" i="9"/>
  <c r="Q71" i="9"/>
  <c r="P71" i="9"/>
  <c r="O71" i="9"/>
  <c r="O26" i="68" s="1"/>
  <c r="N71" i="9"/>
  <c r="M71" i="9"/>
  <c r="M26" i="68" s="1"/>
  <c r="L71" i="9"/>
  <c r="L26" i="68" s="1"/>
  <c r="K71" i="9"/>
  <c r="J71" i="9"/>
  <c r="J26" i="68" s="1"/>
  <c r="I71" i="9"/>
  <c r="H71" i="9"/>
  <c r="G71" i="9"/>
  <c r="G71" i="28" s="1"/>
  <c r="F71" i="9"/>
  <c r="F26" i="68" s="1"/>
  <c r="X70" i="9"/>
  <c r="W70" i="9"/>
  <c r="W65" i="69" s="1"/>
  <c r="V70" i="9"/>
  <c r="U70" i="9"/>
  <c r="U20" i="68" s="1"/>
  <c r="T70" i="9"/>
  <c r="T65" i="69" s="1"/>
  <c r="S70" i="9"/>
  <c r="R70" i="9"/>
  <c r="R20" i="68" s="1"/>
  <c r="Q70" i="9"/>
  <c r="P70" i="9"/>
  <c r="O70" i="9"/>
  <c r="N70" i="9"/>
  <c r="N20" i="68" s="1"/>
  <c r="M70" i="9"/>
  <c r="L70" i="9"/>
  <c r="K70" i="9"/>
  <c r="K65" i="69" s="1"/>
  <c r="J70" i="9"/>
  <c r="J65" i="69" s="1"/>
  <c r="I70" i="9"/>
  <c r="I20" i="68" s="1"/>
  <c r="H70" i="9"/>
  <c r="G70" i="9"/>
  <c r="G20" i="68" s="1"/>
  <c r="F70" i="9"/>
  <c r="X69" i="9"/>
  <c r="W69" i="9"/>
  <c r="W13" i="68" s="1"/>
  <c r="V69" i="9"/>
  <c r="U69" i="9"/>
  <c r="U13" i="68" s="1"/>
  <c r="T69" i="9"/>
  <c r="S69" i="9"/>
  <c r="S13" i="68" s="1"/>
  <c r="R69" i="9"/>
  <c r="Q69" i="9"/>
  <c r="P69" i="9"/>
  <c r="O69" i="9"/>
  <c r="N69" i="9"/>
  <c r="M69" i="9"/>
  <c r="L69" i="9"/>
  <c r="K69" i="9"/>
  <c r="J69" i="9"/>
  <c r="I69" i="9"/>
  <c r="I13" i="68" s="1"/>
  <c r="H69" i="9"/>
  <c r="H13" i="68" s="1"/>
  <c r="G69" i="9"/>
  <c r="F69" i="9"/>
  <c r="AA68" i="28"/>
  <c r="X68" i="9"/>
  <c r="X68" i="28" s="1"/>
  <c r="W68" i="9"/>
  <c r="W68" i="28" s="1"/>
  <c r="V68" i="9"/>
  <c r="V68" i="28" s="1"/>
  <c r="U68" i="9"/>
  <c r="U68" i="28" s="1"/>
  <c r="T68" i="9"/>
  <c r="S68" i="9"/>
  <c r="S68" i="28" s="1"/>
  <c r="R68" i="9"/>
  <c r="Q68" i="9"/>
  <c r="Q68" i="28" s="1"/>
  <c r="P68" i="9"/>
  <c r="P68" i="28" s="1"/>
  <c r="O68" i="9"/>
  <c r="O68" i="28" s="1"/>
  <c r="N68" i="9"/>
  <c r="N68" i="28" s="1"/>
  <c r="M68" i="9"/>
  <c r="M68" i="28" s="1"/>
  <c r="L68" i="9"/>
  <c r="L68" i="28" s="1"/>
  <c r="K68" i="9"/>
  <c r="J68" i="9"/>
  <c r="J68" i="28" s="1"/>
  <c r="I68" i="9"/>
  <c r="I63" i="69" s="1"/>
  <c r="H68" i="9"/>
  <c r="H68" i="28" s="1"/>
  <c r="G68" i="9"/>
  <c r="G68" i="28" s="1"/>
  <c r="F68" i="9"/>
  <c r="F63" i="69" s="1"/>
  <c r="X67" i="9"/>
  <c r="X67" i="28" s="1"/>
  <c r="W67" i="9"/>
  <c r="W67" i="28" s="1"/>
  <c r="V67" i="9"/>
  <c r="U67" i="9"/>
  <c r="U67" i="28" s="1"/>
  <c r="T67" i="9"/>
  <c r="T67" i="28" s="1"/>
  <c r="S67" i="9"/>
  <c r="R67" i="9"/>
  <c r="R67" i="28" s="1"/>
  <c r="Q67" i="9"/>
  <c r="Q67" i="28" s="1"/>
  <c r="P67" i="9"/>
  <c r="P67" i="28" s="1"/>
  <c r="O67" i="9"/>
  <c r="O67" i="28" s="1"/>
  <c r="N67" i="9"/>
  <c r="N67" i="28" s="1"/>
  <c r="M67" i="9"/>
  <c r="M67" i="28" s="1"/>
  <c r="L67" i="9"/>
  <c r="L67" i="28" s="1"/>
  <c r="K67" i="9"/>
  <c r="K67" i="28" s="1"/>
  <c r="J67" i="9"/>
  <c r="J67" i="28" s="1"/>
  <c r="I67" i="9"/>
  <c r="I67" i="28" s="1"/>
  <c r="H67" i="9"/>
  <c r="H67" i="28" s="1"/>
  <c r="G67" i="9"/>
  <c r="G67" i="28" s="1"/>
  <c r="F67" i="9"/>
  <c r="AA66" i="28"/>
  <c r="X66" i="9"/>
  <c r="X66" i="28" s="1"/>
  <c r="W66" i="9"/>
  <c r="W61" i="69" s="1"/>
  <c r="V66" i="9"/>
  <c r="V66" i="28" s="1"/>
  <c r="U66" i="9"/>
  <c r="U61" i="69" s="1"/>
  <c r="T66" i="9"/>
  <c r="T66" i="28" s="1"/>
  <c r="S66" i="9"/>
  <c r="S66" i="28" s="1"/>
  <c r="R66" i="9"/>
  <c r="R66" i="28" s="1"/>
  <c r="Q66" i="9"/>
  <c r="Q66" i="28" s="1"/>
  <c r="P66" i="9"/>
  <c r="P66" i="28" s="1"/>
  <c r="O66" i="9"/>
  <c r="O66" i="28" s="1"/>
  <c r="N66" i="9"/>
  <c r="N66" i="28" s="1"/>
  <c r="M66" i="9"/>
  <c r="M66" i="28" s="1"/>
  <c r="L66" i="9"/>
  <c r="L61" i="69" s="1"/>
  <c r="K66" i="9"/>
  <c r="J66" i="9"/>
  <c r="J66" i="28" s="1"/>
  <c r="I66" i="9"/>
  <c r="H66" i="9"/>
  <c r="H66" i="28" s="1"/>
  <c r="G66" i="9"/>
  <c r="F66" i="9"/>
  <c r="F66" i="28" s="1"/>
  <c r="X65" i="9"/>
  <c r="X65" i="28" s="1"/>
  <c r="W65" i="9"/>
  <c r="W65" i="28" s="1"/>
  <c r="V65" i="9"/>
  <c r="V65" i="28" s="1"/>
  <c r="U65" i="9"/>
  <c r="U60" i="69" s="1"/>
  <c r="T65" i="9"/>
  <c r="T65" i="28" s="1"/>
  <c r="S65" i="9"/>
  <c r="R65" i="9"/>
  <c r="R60" i="69" s="1"/>
  <c r="R63" i="9"/>
  <c r="R64" i="9"/>
  <c r="R64" i="28" s="1"/>
  <c r="Q65" i="9"/>
  <c r="Q65" i="28" s="1"/>
  <c r="P65" i="9"/>
  <c r="O65" i="9"/>
  <c r="O65" i="28" s="1"/>
  <c r="N65" i="9"/>
  <c r="N65" i="28" s="1"/>
  <c r="M65" i="9"/>
  <c r="M65" i="28" s="1"/>
  <c r="L65" i="9"/>
  <c r="K65" i="9"/>
  <c r="K65" i="28" s="1"/>
  <c r="J65" i="9"/>
  <c r="J60" i="69" s="1"/>
  <c r="I65" i="9"/>
  <c r="I65" i="28" s="1"/>
  <c r="H65" i="9"/>
  <c r="H65" i="28" s="1"/>
  <c r="G65" i="9"/>
  <c r="G65" i="28" s="1"/>
  <c r="F65" i="9"/>
  <c r="F65" i="28" s="1"/>
  <c r="X64" i="9"/>
  <c r="X59" i="69" s="1"/>
  <c r="W64" i="9"/>
  <c r="W64" i="28" s="1"/>
  <c r="V64" i="9"/>
  <c r="U64" i="9"/>
  <c r="U64" i="28" s="1"/>
  <c r="T64" i="9"/>
  <c r="S64" i="9"/>
  <c r="S64" i="28" s="1"/>
  <c r="Q64" i="9"/>
  <c r="Q64" i="28" s="1"/>
  <c r="P64" i="9"/>
  <c r="P59" i="69" s="1"/>
  <c r="O64" i="9"/>
  <c r="N64" i="9"/>
  <c r="N64" i="28" s="1"/>
  <c r="M64" i="9"/>
  <c r="M64" i="28" s="1"/>
  <c r="L64" i="9"/>
  <c r="L64" i="28" s="1"/>
  <c r="K64" i="9"/>
  <c r="J64" i="9"/>
  <c r="J64" i="28" s="1"/>
  <c r="I64" i="9"/>
  <c r="I64" i="28" s="1"/>
  <c r="H64" i="9"/>
  <c r="H59" i="69" s="1"/>
  <c r="H63" i="9"/>
  <c r="H58" i="69" s="1"/>
  <c r="G64" i="9"/>
  <c r="F64" i="9"/>
  <c r="X63" i="9"/>
  <c r="W63" i="9"/>
  <c r="W58" i="69" s="1"/>
  <c r="V63" i="9"/>
  <c r="U63" i="9"/>
  <c r="T63" i="9"/>
  <c r="S63" i="9"/>
  <c r="S58" i="69" s="1"/>
  <c r="Q63" i="9"/>
  <c r="P63" i="9"/>
  <c r="O63" i="9"/>
  <c r="O58" i="69" s="1"/>
  <c r="N63" i="9"/>
  <c r="N58" i="69" s="1"/>
  <c r="M63" i="9"/>
  <c r="L63" i="9"/>
  <c r="K63" i="9"/>
  <c r="K58" i="69" s="1"/>
  <c r="J63" i="9"/>
  <c r="J58" i="69" s="1"/>
  <c r="I63" i="9"/>
  <c r="H63" i="28"/>
  <c r="G63" i="9"/>
  <c r="F63" i="9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AA50" i="28"/>
  <c r="Z50" i="28"/>
  <c r="Z48" i="28"/>
  <c r="Z49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AA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AA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X43" i="9"/>
  <c r="X43" i="28" s="1"/>
  <c r="W43" i="9"/>
  <c r="V43" i="9"/>
  <c r="V25" i="68" s="1"/>
  <c r="U43" i="9"/>
  <c r="T43" i="9"/>
  <c r="T40" i="69" s="1"/>
  <c r="S43" i="9"/>
  <c r="S25" i="68" s="1"/>
  <c r="R43" i="9"/>
  <c r="R25" i="68" s="1"/>
  <c r="Q43" i="9"/>
  <c r="Q25" i="68" s="1"/>
  <c r="P43" i="9"/>
  <c r="O43" i="9"/>
  <c r="O25" i="68" s="1"/>
  <c r="N43" i="9"/>
  <c r="N25" i="68" s="1"/>
  <c r="M43" i="9"/>
  <c r="M25" i="68" s="1"/>
  <c r="L43" i="9"/>
  <c r="L25" i="68" s="1"/>
  <c r="K43" i="9"/>
  <c r="K40" i="69" s="1"/>
  <c r="J43" i="9"/>
  <c r="J25" i="68" s="1"/>
  <c r="I43" i="9"/>
  <c r="H43" i="9"/>
  <c r="H25" i="68" s="1"/>
  <c r="G43" i="9"/>
  <c r="F43" i="9"/>
  <c r="F25" i="68" s="1"/>
  <c r="X42" i="9"/>
  <c r="X19" i="68" s="1"/>
  <c r="W42" i="9"/>
  <c r="V42" i="9"/>
  <c r="V39" i="69" s="1"/>
  <c r="U42" i="9"/>
  <c r="T42" i="9"/>
  <c r="S42" i="9"/>
  <c r="R42" i="9"/>
  <c r="Q42" i="9"/>
  <c r="Q19" i="68" s="1"/>
  <c r="P42" i="9"/>
  <c r="P19" i="68" s="1"/>
  <c r="O42" i="9"/>
  <c r="N42" i="9"/>
  <c r="M42" i="9"/>
  <c r="L42" i="9"/>
  <c r="L39" i="69" s="1"/>
  <c r="K42" i="9"/>
  <c r="K19" i="68" s="1"/>
  <c r="J42" i="9"/>
  <c r="J19" i="68" s="1"/>
  <c r="I42" i="9"/>
  <c r="H42" i="9"/>
  <c r="G42" i="9"/>
  <c r="F42" i="9"/>
  <c r="X41" i="9"/>
  <c r="X12" i="68" s="1"/>
  <c r="W41" i="9"/>
  <c r="W38" i="69" s="1"/>
  <c r="V41" i="9"/>
  <c r="V41" i="28" s="1"/>
  <c r="U41" i="9"/>
  <c r="U12" i="68" s="1"/>
  <c r="T41" i="9"/>
  <c r="T12" i="68" s="1"/>
  <c r="S41" i="9"/>
  <c r="R41" i="9"/>
  <c r="R41" i="28" s="1"/>
  <c r="Q41" i="9"/>
  <c r="Q12" i="68" s="1"/>
  <c r="P41" i="9"/>
  <c r="O41" i="9"/>
  <c r="O41" i="28" s="1"/>
  <c r="N41" i="9"/>
  <c r="N12" i="68" s="1"/>
  <c r="M41" i="9"/>
  <c r="M12" i="68" s="1"/>
  <c r="L41" i="9"/>
  <c r="L12" i="68" s="1"/>
  <c r="K41" i="9"/>
  <c r="J41" i="9"/>
  <c r="I41" i="9"/>
  <c r="I12" i="68" s="1"/>
  <c r="H41" i="9"/>
  <c r="G41" i="9"/>
  <c r="G41" i="28" s="1"/>
  <c r="F41" i="9"/>
  <c r="F38" i="69" s="1"/>
  <c r="X40" i="9"/>
  <c r="X40" i="28" s="1"/>
  <c r="W40" i="9"/>
  <c r="V40" i="9"/>
  <c r="V37" i="69" s="1"/>
  <c r="U40" i="9"/>
  <c r="U40" i="28" s="1"/>
  <c r="T40" i="9"/>
  <c r="T40" i="28" s="1"/>
  <c r="S40" i="9"/>
  <c r="S37" i="69" s="1"/>
  <c r="R40" i="9"/>
  <c r="R37" i="69" s="1"/>
  <c r="Q40" i="9"/>
  <c r="Q40" i="28" s="1"/>
  <c r="P40" i="9"/>
  <c r="O40" i="9"/>
  <c r="O37" i="69" s="1"/>
  <c r="N40" i="9"/>
  <c r="M40" i="9"/>
  <c r="L40" i="9"/>
  <c r="K40" i="9"/>
  <c r="K40" i="28" s="1"/>
  <c r="J40" i="9"/>
  <c r="J40" i="28" s="1"/>
  <c r="I40" i="9"/>
  <c r="I40" i="28" s="1"/>
  <c r="H40" i="9"/>
  <c r="G40" i="9"/>
  <c r="G37" i="69" s="1"/>
  <c r="F40" i="9"/>
  <c r="F40" i="28" s="1"/>
  <c r="X39" i="9"/>
  <c r="X36" i="69" s="1"/>
  <c r="W39" i="9"/>
  <c r="V39" i="9"/>
  <c r="V39" i="28" s="1"/>
  <c r="U39" i="9"/>
  <c r="U36" i="69" s="1"/>
  <c r="T39" i="9"/>
  <c r="T39" i="28" s="1"/>
  <c r="S39" i="9"/>
  <c r="S36" i="69" s="1"/>
  <c r="R39" i="9"/>
  <c r="R39" i="28" s="1"/>
  <c r="Q39" i="9"/>
  <c r="Q39" i="28" s="1"/>
  <c r="P39" i="9"/>
  <c r="P36" i="69" s="1"/>
  <c r="O39" i="9"/>
  <c r="N39" i="9"/>
  <c r="N39" i="28" s="1"/>
  <c r="M39" i="9"/>
  <c r="M36" i="69" s="1"/>
  <c r="L39" i="9"/>
  <c r="L36" i="69" s="1"/>
  <c r="K39" i="9"/>
  <c r="J39" i="9"/>
  <c r="J39" i="28" s="1"/>
  <c r="I39" i="9"/>
  <c r="I36" i="69" s="1"/>
  <c r="H39" i="9"/>
  <c r="H36" i="69" s="1"/>
  <c r="G39" i="9"/>
  <c r="G36" i="69" s="1"/>
  <c r="F39" i="9"/>
  <c r="F36" i="69" s="1"/>
  <c r="X38" i="9"/>
  <c r="X35" i="69" s="1"/>
  <c r="W38" i="9"/>
  <c r="W38" i="28" s="1"/>
  <c r="V38" i="9"/>
  <c r="U38" i="9"/>
  <c r="U35" i="69" s="1"/>
  <c r="T38" i="9"/>
  <c r="T38" i="28" s="1"/>
  <c r="S38" i="9"/>
  <c r="S38" i="28" s="1"/>
  <c r="R38" i="9"/>
  <c r="Q38" i="9"/>
  <c r="Q38" i="28" s="1"/>
  <c r="P38" i="9"/>
  <c r="O38" i="9"/>
  <c r="O35" i="69" s="1"/>
  <c r="N38" i="9"/>
  <c r="M38" i="9"/>
  <c r="M35" i="69" s="1"/>
  <c r="L38" i="9"/>
  <c r="K38" i="9"/>
  <c r="K35" i="69" s="1"/>
  <c r="J38" i="9"/>
  <c r="I38" i="9"/>
  <c r="I38" i="28" s="1"/>
  <c r="H38" i="9"/>
  <c r="H38" i="28" s="1"/>
  <c r="G38" i="9"/>
  <c r="G35" i="69" s="1"/>
  <c r="F38" i="9"/>
  <c r="F35" i="69" s="1"/>
  <c r="X37" i="9"/>
  <c r="X34" i="69" s="1"/>
  <c r="W37" i="9"/>
  <c r="W37" i="28" s="1"/>
  <c r="V37" i="9"/>
  <c r="U37" i="9"/>
  <c r="U34" i="69" s="1"/>
  <c r="T37" i="9"/>
  <c r="T34" i="69" s="1"/>
  <c r="S37" i="9"/>
  <c r="S34" i="69" s="1"/>
  <c r="R37" i="9"/>
  <c r="R34" i="69" s="1"/>
  <c r="Q37" i="9"/>
  <c r="Q37" i="28" s="1"/>
  <c r="P37" i="9"/>
  <c r="O37" i="9"/>
  <c r="O37" i="28" s="1"/>
  <c r="N37" i="9"/>
  <c r="N34" i="69" s="1"/>
  <c r="M37" i="9"/>
  <c r="M34" i="69" s="1"/>
  <c r="L37" i="9"/>
  <c r="L34" i="69" s="1"/>
  <c r="K37" i="9"/>
  <c r="J37" i="9"/>
  <c r="I37" i="9"/>
  <c r="I34" i="69" s="1"/>
  <c r="H37" i="9"/>
  <c r="G37" i="9"/>
  <c r="F37" i="9"/>
  <c r="F34" i="69" s="1"/>
  <c r="X36" i="9"/>
  <c r="X36" i="28" s="1"/>
  <c r="W36" i="9"/>
  <c r="W33" i="69" s="1"/>
  <c r="V36" i="9"/>
  <c r="U36" i="9"/>
  <c r="U36" i="28" s="1"/>
  <c r="T36" i="9"/>
  <c r="T33" i="69" s="1"/>
  <c r="S36" i="9"/>
  <c r="R36" i="9"/>
  <c r="R33" i="69" s="1"/>
  <c r="Q36" i="9"/>
  <c r="Q36" i="28" s="1"/>
  <c r="P36" i="9"/>
  <c r="O36" i="9"/>
  <c r="O36" i="28" s="1"/>
  <c r="N36" i="9"/>
  <c r="M36" i="9"/>
  <c r="M36" i="28" s="1"/>
  <c r="L36" i="9"/>
  <c r="K36" i="9"/>
  <c r="K36" i="28" s="1"/>
  <c r="J36" i="9"/>
  <c r="J33" i="69" s="1"/>
  <c r="I36" i="9"/>
  <c r="I36" i="28" s="1"/>
  <c r="H36" i="9"/>
  <c r="H36" i="28" s="1"/>
  <c r="G36" i="9"/>
  <c r="G33" i="69" s="1"/>
  <c r="F36" i="9"/>
  <c r="X35" i="9"/>
  <c r="W35" i="9"/>
  <c r="V35" i="9"/>
  <c r="U35" i="9"/>
  <c r="U32" i="69" s="1"/>
  <c r="T35" i="9"/>
  <c r="S35" i="9"/>
  <c r="R35" i="9"/>
  <c r="Q35" i="9"/>
  <c r="Q32" i="69" s="1"/>
  <c r="P35" i="9"/>
  <c r="O35" i="9"/>
  <c r="N35" i="9"/>
  <c r="M35" i="9"/>
  <c r="M32" i="69" s="1"/>
  <c r="L35" i="9"/>
  <c r="K35" i="9"/>
  <c r="J35" i="9"/>
  <c r="I35" i="9"/>
  <c r="I32" i="69" s="1"/>
  <c r="H35" i="9"/>
  <c r="G35" i="9"/>
  <c r="F35" i="9"/>
  <c r="F35" i="28" s="1"/>
  <c r="AA30" i="51"/>
  <c r="AA17" i="51"/>
  <c r="AA62" i="28"/>
  <c r="AA47" i="28"/>
  <c r="AA43" i="28"/>
  <c r="AA39" i="28"/>
  <c r="AA38" i="28"/>
  <c r="AA37" i="28"/>
  <c r="AA34" i="28"/>
  <c r="AA28" i="28"/>
  <c r="AA27" i="28"/>
  <c r="AA26" i="28"/>
  <c r="AA25" i="28"/>
  <c r="AA24" i="28"/>
  <c r="AA23" i="28"/>
  <c r="AA22" i="28"/>
  <c r="AA21" i="28"/>
  <c r="AA20" i="28"/>
  <c r="AA19" i="28"/>
  <c r="AA12" i="28"/>
  <c r="AA11" i="28"/>
  <c r="AA10" i="28"/>
  <c r="AA9" i="28"/>
  <c r="AA8" i="28"/>
  <c r="AA7" i="28"/>
  <c r="AA6" i="28"/>
  <c r="AA75" i="9"/>
  <c r="AA62" i="9"/>
  <c r="AA47" i="9"/>
  <c r="AA34" i="9"/>
  <c r="AA19" i="9"/>
  <c r="AA23" i="51"/>
  <c r="Z52" i="69"/>
  <c r="Z51" i="69"/>
  <c r="Z50" i="69"/>
  <c r="Z49" i="69"/>
  <c r="Z48" i="69"/>
  <c r="Z47" i="69"/>
  <c r="Z46" i="69"/>
  <c r="Z45" i="69"/>
  <c r="Z44" i="69"/>
  <c r="Z26" i="69"/>
  <c r="Z25" i="69"/>
  <c r="Z24" i="69"/>
  <c r="Z23" i="69"/>
  <c r="Z22" i="69"/>
  <c r="Z21" i="69"/>
  <c r="Z20" i="69"/>
  <c r="Z19" i="69"/>
  <c r="Z18" i="69"/>
  <c r="Y52" i="69"/>
  <c r="X52" i="69"/>
  <c r="W52" i="69"/>
  <c r="V52" i="69"/>
  <c r="U52" i="69"/>
  <c r="T52" i="69"/>
  <c r="S52" i="69"/>
  <c r="R52" i="69"/>
  <c r="Q52" i="69"/>
  <c r="P52" i="69"/>
  <c r="O52" i="69"/>
  <c r="N52" i="69"/>
  <c r="M52" i="69"/>
  <c r="L52" i="69"/>
  <c r="K52" i="69"/>
  <c r="J52" i="69"/>
  <c r="I52" i="69"/>
  <c r="H52" i="69"/>
  <c r="G52" i="69"/>
  <c r="F52" i="69"/>
  <c r="Y51" i="69"/>
  <c r="X51" i="69"/>
  <c r="W51" i="69"/>
  <c r="V51" i="69"/>
  <c r="U51" i="69"/>
  <c r="T51" i="69"/>
  <c r="S51" i="69"/>
  <c r="R51" i="69"/>
  <c r="Q51" i="69"/>
  <c r="P51" i="69"/>
  <c r="O51" i="69"/>
  <c r="N51" i="69"/>
  <c r="M51" i="69"/>
  <c r="L51" i="69"/>
  <c r="K51" i="69"/>
  <c r="J51" i="69"/>
  <c r="I51" i="69"/>
  <c r="H51" i="69"/>
  <c r="G51" i="69"/>
  <c r="F51" i="69"/>
  <c r="Y50" i="69"/>
  <c r="X50" i="69"/>
  <c r="W50" i="69"/>
  <c r="V50" i="69"/>
  <c r="U50" i="69"/>
  <c r="T50" i="69"/>
  <c r="S50" i="69"/>
  <c r="R50" i="69"/>
  <c r="Q50" i="69"/>
  <c r="P50" i="69"/>
  <c r="O50" i="69"/>
  <c r="N50" i="69"/>
  <c r="M50" i="69"/>
  <c r="L50" i="69"/>
  <c r="K50" i="69"/>
  <c r="J50" i="69"/>
  <c r="I50" i="69"/>
  <c r="H50" i="69"/>
  <c r="G50" i="69"/>
  <c r="F50" i="69"/>
  <c r="Y49" i="69"/>
  <c r="X49" i="69"/>
  <c r="W49" i="69"/>
  <c r="V49" i="69"/>
  <c r="U49" i="69"/>
  <c r="T49" i="69"/>
  <c r="S49" i="69"/>
  <c r="R49" i="69"/>
  <c r="Q49" i="69"/>
  <c r="P49" i="69"/>
  <c r="O49" i="69"/>
  <c r="N49" i="69"/>
  <c r="M49" i="69"/>
  <c r="L49" i="69"/>
  <c r="K49" i="69"/>
  <c r="J49" i="69"/>
  <c r="I49" i="69"/>
  <c r="H49" i="69"/>
  <c r="G49" i="69"/>
  <c r="F49" i="69"/>
  <c r="Y48" i="69"/>
  <c r="X48" i="69"/>
  <c r="W48" i="69"/>
  <c r="V48" i="69"/>
  <c r="U48" i="69"/>
  <c r="T48" i="69"/>
  <c r="S48" i="69"/>
  <c r="R48" i="69"/>
  <c r="Q48" i="69"/>
  <c r="P48" i="69"/>
  <c r="O48" i="69"/>
  <c r="N48" i="69"/>
  <c r="M48" i="69"/>
  <c r="L48" i="69"/>
  <c r="K48" i="69"/>
  <c r="J48" i="69"/>
  <c r="I48" i="69"/>
  <c r="H48" i="69"/>
  <c r="G48" i="69"/>
  <c r="F48" i="69"/>
  <c r="Y47" i="69"/>
  <c r="X47" i="69"/>
  <c r="W47" i="69"/>
  <c r="V47" i="69"/>
  <c r="U47" i="69"/>
  <c r="T47" i="69"/>
  <c r="S47" i="69"/>
  <c r="R47" i="69"/>
  <c r="Q47" i="69"/>
  <c r="P47" i="69"/>
  <c r="O47" i="69"/>
  <c r="N47" i="69"/>
  <c r="M47" i="69"/>
  <c r="L47" i="69"/>
  <c r="K47" i="69"/>
  <c r="J47" i="69"/>
  <c r="I47" i="69"/>
  <c r="H47" i="69"/>
  <c r="G47" i="69"/>
  <c r="F47" i="69"/>
  <c r="Y46" i="69"/>
  <c r="X46" i="69"/>
  <c r="W46" i="69"/>
  <c r="V46" i="69"/>
  <c r="U46" i="69"/>
  <c r="T46" i="69"/>
  <c r="S46" i="69"/>
  <c r="R46" i="69"/>
  <c r="Q46" i="69"/>
  <c r="P46" i="69"/>
  <c r="O46" i="69"/>
  <c r="N46" i="69"/>
  <c r="M46" i="69"/>
  <c r="L46" i="69"/>
  <c r="K46" i="69"/>
  <c r="J46" i="69"/>
  <c r="I46" i="69"/>
  <c r="H46" i="69"/>
  <c r="G46" i="69"/>
  <c r="F46" i="69"/>
  <c r="Y45" i="69"/>
  <c r="X45" i="69"/>
  <c r="W45" i="69"/>
  <c r="V45" i="69"/>
  <c r="U45" i="69"/>
  <c r="T45" i="69"/>
  <c r="S45" i="69"/>
  <c r="R45" i="69"/>
  <c r="Q45" i="69"/>
  <c r="P45" i="69"/>
  <c r="O45" i="69"/>
  <c r="N45" i="69"/>
  <c r="M45" i="69"/>
  <c r="L45" i="69"/>
  <c r="K45" i="69"/>
  <c r="J45" i="69"/>
  <c r="I45" i="69"/>
  <c r="H45" i="69"/>
  <c r="G45" i="69"/>
  <c r="F45" i="69"/>
  <c r="Y44" i="69"/>
  <c r="Y53" i="69" s="1"/>
  <c r="X44" i="69"/>
  <c r="X53" i="69" s="1"/>
  <c r="W44" i="69"/>
  <c r="W53" i="69" s="1"/>
  <c r="V44" i="69"/>
  <c r="V53" i="69" s="1"/>
  <c r="U44" i="69"/>
  <c r="U53" i="69" s="1"/>
  <c r="T44" i="69"/>
  <c r="T53" i="69" s="1"/>
  <c r="S44" i="69"/>
  <c r="S53" i="69" s="1"/>
  <c r="R44" i="69"/>
  <c r="R53" i="69" s="1"/>
  <c r="Q44" i="69"/>
  <c r="Q53" i="69" s="1"/>
  <c r="P44" i="69"/>
  <c r="P53" i="69" s="1"/>
  <c r="O44" i="69"/>
  <c r="O53" i="69" s="1"/>
  <c r="N44" i="69"/>
  <c r="N53" i="69" s="1"/>
  <c r="M44" i="69"/>
  <c r="M53" i="69" s="1"/>
  <c r="L44" i="69"/>
  <c r="L53" i="69" s="1"/>
  <c r="K44" i="69"/>
  <c r="K53" i="69" s="1"/>
  <c r="J44" i="69"/>
  <c r="J53" i="69" s="1"/>
  <c r="I44" i="69"/>
  <c r="I53" i="69" s="1"/>
  <c r="H44" i="69"/>
  <c r="H53" i="69" s="1"/>
  <c r="G44" i="69"/>
  <c r="G53" i="69" s="1"/>
  <c r="F44" i="69"/>
  <c r="F53" i="69" s="1"/>
  <c r="Y26" i="69"/>
  <c r="X26" i="69"/>
  <c r="W26" i="69"/>
  <c r="V26" i="69"/>
  <c r="U26" i="69"/>
  <c r="T26" i="69"/>
  <c r="S26" i="69"/>
  <c r="R26" i="69"/>
  <c r="Q26" i="69"/>
  <c r="P26" i="69"/>
  <c r="O26" i="69"/>
  <c r="N26" i="69"/>
  <c r="M26" i="69"/>
  <c r="L26" i="69"/>
  <c r="K26" i="69"/>
  <c r="J26" i="69"/>
  <c r="I26" i="69"/>
  <c r="H26" i="69"/>
  <c r="G26" i="69"/>
  <c r="F26" i="69"/>
  <c r="Y25" i="69"/>
  <c r="X25" i="69"/>
  <c r="W25" i="69"/>
  <c r="V25" i="69"/>
  <c r="U25" i="69"/>
  <c r="T25" i="69"/>
  <c r="S25" i="69"/>
  <c r="R25" i="69"/>
  <c r="Q25" i="69"/>
  <c r="P25" i="69"/>
  <c r="O25" i="69"/>
  <c r="N25" i="69"/>
  <c r="M25" i="69"/>
  <c r="L25" i="69"/>
  <c r="K25" i="69"/>
  <c r="J25" i="69"/>
  <c r="I25" i="69"/>
  <c r="H25" i="69"/>
  <c r="G25" i="69"/>
  <c r="F25" i="69"/>
  <c r="Y24" i="69"/>
  <c r="X24" i="69"/>
  <c r="W24" i="69"/>
  <c r="V24" i="69"/>
  <c r="U24" i="69"/>
  <c r="T24" i="69"/>
  <c r="S24" i="69"/>
  <c r="R24" i="69"/>
  <c r="Q24" i="69"/>
  <c r="P24" i="69"/>
  <c r="O24" i="69"/>
  <c r="N24" i="69"/>
  <c r="M24" i="69"/>
  <c r="L24" i="69"/>
  <c r="K24" i="69"/>
  <c r="J24" i="69"/>
  <c r="I24" i="69"/>
  <c r="H24" i="69"/>
  <c r="G24" i="69"/>
  <c r="F24" i="69"/>
  <c r="Y23" i="69"/>
  <c r="X23" i="69"/>
  <c r="W23" i="69"/>
  <c r="V23" i="69"/>
  <c r="U23" i="69"/>
  <c r="T23" i="69"/>
  <c r="S23" i="69"/>
  <c r="R23" i="69"/>
  <c r="Q23" i="69"/>
  <c r="P23" i="69"/>
  <c r="O23" i="69"/>
  <c r="N23" i="69"/>
  <c r="M23" i="69"/>
  <c r="L23" i="69"/>
  <c r="K23" i="69"/>
  <c r="J23" i="69"/>
  <c r="I23" i="69"/>
  <c r="H23" i="69"/>
  <c r="G23" i="69"/>
  <c r="F23" i="69"/>
  <c r="Y22" i="69"/>
  <c r="X22" i="69"/>
  <c r="W22" i="69"/>
  <c r="V22" i="69"/>
  <c r="U22" i="69"/>
  <c r="T22" i="69"/>
  <c r="S22" i="69"/>
  <c r="R22" i="69"/>
  <c r="Q22" i="69"/>
  <c r="P22" i="69"/>
  <c r="O22" i="69"/>
  <c r="N22" i="69"/>
  <c r="M22" i="69"/>
  <c r="L22" i="69"/>
  <c r="K22" i="69"/>
  <c r="J22" i="69"/>
  <c r="I22" i="69"/>
  <c r="H22" i="69"/>
  <c r="G22" i="69"/>
  <c r="F22" i="69"/>
  <c r="Y21" i="69"/>
  <c r="X21" i="69"/>
  <c r="W21" i="69"/>
  <c r="V21" i="69"/>
  <c r="U21" i="69"/>
  <c r="T21" i="69"/>
  <c r="S21" i="69"/>
  <c r="R21" i="69"/>
  <c r="Q21" i="69"/>
  <c r="P21" i="69"/>
  <c r="O21" i="69"/>
  <c r="N21" i="69"/>
  <c r="M21" i="69"/>
  <c r="L21" i="69"/>
  <c r="K21" i="69"/>
  <c r="J21" i="69"/>
  <c r="I21" i="69"/>
  <c r="H21" i="69"/>
  <c r="G21" i="69"/>
  <c r="F21" i="69"/>
  <c r="Y20" i="69"/>
  <c r="X20" i="69"/>
  <c r="W20" i="69"/>
  <c r="V20" i="69"/>
  <c r="U20" i="69"/>
  <c r="T20" i="69"/>
  <c r="S20" i="69"/>
  <c r="R20" i="69"/>
  <c r="Q20" i="69"/>
  <c r="P20" i="69"/>
  <c r="O20" i="69"/>
  <c r="N20" i="69"/>
  <c r="M20" i="69"/>
  <c r="L20" i="69"/>
  <c r="K20" i="69"/>
  <c r="J20" i="69"/>
  <c r="I20" i="69"/>
  <c r="H20" i="69"/>
  <c r="G20" i="69"/>
  <c r="F20" i="69"/>
  <c r="Y19" i="69"/>
  <c r="X19" i="69"/>
  <c r="W19" i="69"/>
  <c r="V19" i="69"/>
  <c r="U19" i="69"/>
  <c r="T19" i="69"/>
  <c r="S19" i="69"/>
  <c r="R19" i="69"/>
  <c r="Q19" i="69"/>
  <c r="P19" i="69"/>
  <c r="O19" i="69"/>
  <c r="N19" i="69"/>
  <c r="M19" i="69"/>
  <c r="L19" i="69"/>
  <c r="K19" i="69"/>
  <c r="J19" i="69"/>
  <c r="I19" i="69"/>
  <c r="H19" i="69"/>
  <c r="G19" i="69"/>
  <c r="F19" i="69"/>
  <c r="Y18" i="69"/>
  <c r="Y27" i="69" s="1"/>
  <c r="X18" i="69"/>
  <c r="X27" i="69" s="1"/>
  <c r="W18" i="69"/>
  <c r="W27" i="69" s="1"/>
  <c r="V18" i="69"/>
  <c r="V27" i="69" s="1"/>
  <c r="U18" i="69"/>
  <c r="U27" i="69" s="1"/>
  <c r="T18" i="69"/>
  <c r="T27" i="69" s="1"/>
  <c r="S18" i="69"/>
  <c r="S27" i="69" s="1"/>
  <c r="R18" i="69"/>
  <c r="R27" i="69" s="1"/>
  <c r="Q18" i="69"/>
  <c r="Q27" i="69" s="1"/>
  <c r="P18" i="69"/>
  <c r="P27" i="69" s="1"/>
  <c r="O18" i="69"/>
  <c r="O27" i="69" s="1"/>
  <c r="N18" i="69"/>
  <c r="N27" i="69" s="1"/>
  <c r="M18" i="69"/>
  <c r="M27" i="69" s="1"/>
  <c r="L18" i="69"/>
  <c r="L27" i="69" s="1"/>
  <c r="K18" i="69"/>
  <c r="K27" i="69" s="1"/>
  <c r="J18" i="69"/>
  <c r="J27" i="69" s="1"/>
  <c r="I18" i="69"/>
  <c r="I27" i="69" s="1"/>
  <c r="H18" i="69"/>
  <c r="H27" i="69" s="1"/>
  <c r="G18" i="69"/>
  <c r="G27" i="69" s="1"/>
  <c r="F18" i="69"/>
  <c r="F27" i="69" s="1"/>
  <c r="X20" i="67"/>
  <c r="W20" i="67"/>
  <c r="V20" i="67"/>
  <c r="U20" i="67"/>
  <c r="T20" i="67"/>
  <c r="S20" i="67"/>
  <c r="R20" i="67"/>
  <c r="Q20" i="67"/>
  <c r="P20" i="67"/>
  <c r="O20" i="67"/>
  <c r="N20" i="67"/>
  <c r="M20" i="67"/>
  <c r="L20" i="67"/>
  <c r="K20" i="67"/>
  <c r="J20" i="67"/>
  <c r="I20" i="67"/>
  <c r="H20" i="67"/>
  <c r="G20" i="67"/>
  <c r="F20" i="67"/>
  <c r="E20" i="67"/>
  <c r="X16" i="67"/>
  <c r="W16" i="67"/>
  <c r="V16" i="67"/>
  <c r="U16" i="67"/>
  <c r="T16" i="67"/>
  <c r="S16" i="67"/>
  <c r="R16" i="67"/>
  <c r="Q16" i="67"/>
  <c r="P16" i="67"/>
  <c r="O16" i="67"/>
  <c r="N16" i="67"/>
  <c r="M16" i="67"/>
  <c r="L16" i="67"/>
  <c r="K16" i="67"/>
  <c r="J16" i="67"/>
  <c r="I16" i="67"/>
  <c r="H16" i="67"/>
  <c r="G16" i="67"/>
  <c r="F16" i="67"/>
  <c r="E16" i="67"/>
  <c r="X15" i="67"/>
  <c r="W15" i="67"/>
  <c r="V15" i="67"/>
  <c r="U15" i="67"/>
  <c r="T15" i="67"/>
  <c r="S15" i="67"/>
  <c r="R15" i="67"/>
  <c r="Q15" i="67"/>
  <c r="P15" i="67"/>
  <c r="O15" i="67"/>
  <c r="N15" i="67"/>
  <c r="M15" i="67"/>
  <c r="L15" i="67"/>
  <c r="K15" i="67"/>
  <c r="J15" i="67"/>
  <c r="I15" i="67"/>
  <c r="H15" i="67"/>
  <c r="G15" i="67"/>
  <c r="F15" i="67"/>
  <c r="E15" i="67"/>
  <c r="X14" i="67"/>
  <c r="W14" i="67"/>
  <c r="V14" i="67"/>
  <c r="U14" i="67"/>
  <c r="T14" i="67"/>
  <c r="S14" i="67"/>
  <c r="R14" i="67"/>
  <c r="Q14" i="67"/>
  <c r="P14" i="67"/>
  <c r="O14" i="67"/>
  <c r="N14" i="67"/>
  <c r="M14" i="67"/>
  <c r="L14" i="67"/>
  <c r="K14" i="67"/>
  <c r="J14" i="67"/>
  <c r="I14" i="67"/>
  <c r="H14" i="67"/>
  <c r="G14" i="67"/>
  <c r="F14" i="67"/>
  <c r="E14" i="67"/>
  <c r="AA20" i="64"/>
  <c r="Z20" i="64"/>
  <c r="Y20" i="64"/>
  <c r="X20" i="64"/>
  <c r="W20" i="64"/>
  <c r="V20" i="64"/>
  <c r="U20" i="64"/>
  <c r="T20" i="64"/>
  <c r="S20" i="64"/>
  <c r="R20" i="64"/>
  <c r="Q20" i="64"/>
  <c r="P20" i="64"/>
  <c r="O20" i="64"/>
  <c r="N20" i="64"/>
  <c r="M20" i="64"/>
  <c r="L20" i="64"/>
  <c r="K20" i="64"/>
  <c r="J20" i="64"/>
  <c r="I20" i="64"/>
  <c r="H20" i="64"/>
  <c r="G20" i="64"/>
  <c r="F20" i="64"/>
  <c r="AA16" i="64"/>
  <c r="Z16" i="64"/>
  <c r="Y16" i="64"/>
  <c r="X16" i="64"/>
  <c r="W16" i="64"/>
  <c r="V16" i="64"/>
  <c r="U16" i="64"/>
  <c r="T16" i="64"/>
  <c r="S16" i="64"/>
  <c r="R16" i="64"/>
  <c r="Q16" i="64"/>
  <c r="P16" i="64"/>
  <c r="O16" i="64"/>
  <c r="N16" i="64"/>
  <c r="M16" i="64"/>
  <c r="L16" i="64"/>
  <c r="K16" i="64"/>
  <c r="J16" i="64"/>
  <c r="I16" i="64"/>
  <c r="H16" i="64"/>
  <c r="G16" i="64"/>
  <c r="F16" i="64"/>
  <c r="AA15" i="64"/>
  <c r="Z15" i="64"/>
  <c r="Y15" i="64"/>
  <c r="X15" i="64"/>
  <c r="W15" i="64"/>
  <c r="V15" i="64"/>
  <c r="U15" i="64"/>
  <c r="T15" i="64"/>
  <c r="S15" i="64"/>
  <c r="R15" i="64"/>
  <c r="Q15" i="64"/>
  <c r="P15" i="64"/>
  <c r="O15" i="64"/>
  <c r="N15" i="64"/>
  <c r="M15" i="64"/>
  <c r="L15" i="64"/>
  <c r="K15" i="64"/>
  <c r="J15" i="64"/>
  <c r="I15" i="64"/>
  <c r="H15" i="64"/>
  <c r="G15" i="64"/>
  <c r="F15" i="64"/>
  <c r="AA14" i="64"/>
  <c r="Z14" i="64"/>
  <c r="Y14" i="64"/>
  <c r="X14" i="64"/>
  <c r="W14" i="64"/>
  <c r="V14" i="64"/>
  <c r="U14" i="64"/>
  <c r="T14" i="64"/>
  <c r="S14" i="64"/>
  <c r="R14" i="64"/>
  <c r="Q14" i="64"/>
  <c r="P14" i="64"/>
  <c r="O14" i="64"/>
  <c r="N14" i="64"/>
  <c r="M14" i="64"/>
  <c r="L14" i="64"/>
  <c r="K14" i="64"/>
  <c r="J14" i="64"/>
  <c r="I14" i="64"/>
  <c r="H14" i="64"/>
  <c r="G14" i="64"/>
  <c r="F14" i="64"/>
  <c r="X66" i="69"/>
  <c r="J66" i="69"/>
  <c r="I66" i="69"/>
  <c r="F66" i="69"/>
  <c r="Q65" i="69"/>
  <c r="T64" i="69"/>
  <c r="X63" i="69"/>
  <c r="P63" i="69"/>
  <c r="J63" i="69"/>
  <c r="Z62" i="69"/>
  <c r="V61" i="69"/>
  <c r="P61" i="69"/>
  <c r="H61" i="69"/>
  <c r="K60" i="69"/>
  <c r="S59" i="69"/>
  <c r="N59" i="69"/>
  <c r="J59" i="69"/>
  <c r="R58" i="69"/>
  <c r="E58" i="69"/>
  <c r="Z40" i="69"/>
  <c r="Y40" i="69"/>
  <c r="V40" i="69"/>
  <c r="S40" i="69"/>
  <c r="R40" i="69"/>
  <c r="O40" i="69"/>
  <c r="E40" i="69"/>
  <c r="Y39" i="69"/>
  <c r="P39" i="69"/>
  <c r="Z38" i="69"/>
  <c r="N37" i="69"/>
  <c r="F37" i="69"/>
  <c r="T36" i="69"/>
  <c r="Y35" i="69"/>
  <c r="H35" i="69"/>
  <c r="Z34" i="69"/>
  <c r="W34" i="69"/>
  <c r="P34" i="69"/>
  <c r="O34" i="69"/>
  <c r="H34" i="69"/>
  <c r="Y33" i="69"/>
  <c r="X33" i="69"/>
  <c r="E33" i="69"/>
  <c r="X32" i="69"/>
  <c r="T32" i="69"/>
  <c r="N32" i="69"/>
  <c r="F32" i="69"/>
  <c r="Z75" i="9"/>
  <c r="Z62" i="9"/>
  <c r="Z40" i="51"/>
  <c r="Z47" i="9"/>
  <c r="Z34" i="9"/>
  <c r="Z29" i="9"/>
  <c r="Z19" i="51" s="1"/>
  <c r="Z19" i="9"/>
  <c r="Z30" i="51"/>
  <c r="Z17" i="51"/>
  <c r="Z62" i="28"/>
  <c r="Z47" i="28"/>
  <c r="Z43" i="28"/>
  <c r="Z34" i="28"/>
  <c r="Z28" i="28"/>
  <c r="Z27" i="28"/>
  <c r="Z26" i="28"/>
  <c r="Z25" i="28"/>
  <c r="Z24" i="28"/>
  <c r="Z23" i="28"/>
  <c r="Z22" i="28"/>
  <c r="Z21" i="28"/>
  <c r="Z20" i="28"/>
  <c r="Z19" i="28"/>
  <c r="Z12" i="28"/>
  <c r="Z11" i="28"/>
  <c r="Z10" i="28"/>
  <c r="Z9" i="28"/>
  <c r="Z8" i="28"/>
  <c r="Z7" i="28"/>
  <c r="Z6" i="28"/>
  <c r="U3" i="78"/>
  <c r="Q3" i="76"/>
  <c r="R3" i="74"/>
  <c r="S3" i="71"/>
  <c r="P3" i="65"/>
  <c r="S3" i="60"/>
  <c r="Z37" i="28"/>
  <c r="Z41" i="28"/>
  <c r="Y30" i="51"/>
  <c r="Y17" i="51"/>
  <c r="Y62" i="28"/>
  <c r="Y47" i="28"/>
  <c r="Y34" i="28"/>
  <c r="Y19" i="28"/>
  <c r="Y75" i="9"/>
  <c r="Y62" i="9"/>
  <c r="Y47" i="9"/>
  <c r="Y34" i="9"/>
  <c r="Y19" i="9"/>
  <c r="X30" i="51"/>
  <c r="X17" i="51"/>
  <c r="X62" i="28"/>
  <c r="X47" i="28"/>
  <c r="X34" i="28"/>
  <c r="X19" i="28"/>
  <c r="X75" i="9"/>
  <c r="X62" i="9"/>
  <c r="X47" i="9"/>
  <c r="X34" i="9"/>
  <c r="X19" i="9"/>
  <c r="E17" i="51"/>
  <c r="F17" i="51"/>
  <c r="G17" i="51"/>
  <c r="H17" i="51"/>
  <c r="I17" i="51"/>
  <c r="J17" i="51"/>
  <c r="K17" i="51"/>
  <c r="L17" i="51"/>
  <c r="M17" i="51"/>
  <c r="N17" i="51"/>
  <c r="O17" i="51"/>
  <c r="P17" i="51"/>
  <c r="Q17" i="51"/>
  <c r="R17" i="51"/>
  <c r="S17" i="51"/>
  <c r="T17" i="51"/>
  <c r="U17" i="51"/>
  <c r="V17" i="51"/>
  <c r="W17" i="51"/>
  <c r="E30" i="51"/>
  <c r="F30" i="51"/>
  <c r="G30" i="51"/>
  <c r="H30" i="51"/>
  <c r="I30" i="51"/>
  <c r="J30" i="51"/>
  <c r="K30" i="51"/>
  <c r="L30" i="51"/>
  <c r="M30" i="51"/>
  <c r="N30" i="51"/>
  <c r="O30" i="51"/>
  <c r="P30" i="51"/>
  <c r="Q30" i="51"/>
  <c r="R30" i="51"/>
  <c r="S30" i="51"/>
  <c r="T30" i="51"/>
  <c r="U30" i="51"/>
  <c r="V30" i="51"/>
  <c r="W30" i="51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E62" i="28"/>
  <c r="F62" i="28"/>
  <c r="G62" i="28"/>
  <c r="H62" i="28"/>
  <c r="I62" i="28"/>
  <c r="J62" i="28"/>
  <c r="K62" i="28"/>
  <c r="L62" i="28"/>
  <c r="M62" i="28"/>
  <c r="N62" i="28"/>
  <c r="O62" i="28"/>
  <c r="P62" i="28"/>
  <c r="Q62" i="28"/>
  <c r="R62" i="28"/>
  <c r="S62" i="28"/>
  <c r="T62" i="28"/>
  <c r="U62" i="28"/>
  <c r="V62" i="28"/>
  <c r="W62" i="28"/>
  <c r="N62" i="9"/>
  <c r="N47" i="9"/>
  <c r="N34" i="9"/>
  <c r="N19" i="9"/>
  <c r="L62" i="9"/>
  <c r="L47" i="9"/>
  <c r="L34" i="9"/>
  <c r="W62" i="9"/>
  <c r="V62" i="9"/>
  <c r="U62" i="9"/>
  <c r="T62" i="9"/>
  <c r="S62" i="9"/>
  <c r="R62" i="9"/>
  <c r="Q62" i="9"/>
  <c r="P62" i="9"/>
  <c r="O62" i="9"/>
  <c r="M62" i="9"/>
  <c r="K62" i="9"/>
  <c r="J62" i="9"/>
  <c r="I62" i="9"/>
  <c r="H62" i="9"/>
  <c r="G62" i="9"/>
  <c r="F62" i="9"/>
  <c r="E62" i="9"/>
  <c r="W47" i="9"/>
  <c r="V47" i="9"/>
  <c r="U47" i="9"/>
  <c r="T47" i="9"/>
  <c r="S47" i="9"/>
  <c r="R47" i="9"/>
  <c r="Q47" i="9"/>
  <c r="P47" i="9"/>
  <c r="O47" i="9"/>
  <c r="M47" i="9"/>
  <c r="K47" i="9"/>
  <c r="J47" i="9"/>
  <c r="I47" i="9"/>
  <c r="H47" i="9"/>
  <c r="G47" i="9"/>
  <c r="F47" i="9"/>
  <c r="E47" i="9"/>
  <c r="W34" i="9"/>
  <c r="V34" i="9"/>
  <c r="U34" i="9"/>
  <c r="T34" i="9"/>
  <c r="S34" i="9"/>
  <c r="R34" i="9"/>
  <c r="Q34" i="9"/>
  <c r="P34" i="9"/>
  <c r="O34" i="9"/>
  <c r="M34" i="9"/>
  <c r="K34" i="9"/>
  <c r="J34" i="9"/>
  <c r="I34" i="9"/>
  <c r="H34" i="9"/>
  <c r="G34" i="9"/>
  <c r="F34" i="9"/>
  <c r="E34" i="9"/>
  <c r="W19" i="9"/>
  <c r="V19" i="9"/>
  <c r="U19" i="9"/>
  <c r="T19" i="9"/>
  <c r="S19" i="9"/>
  <c r="R19" i="9"/>
  <c r="Q19" i="9"/>
  <c r="P19" i="9"/>
  <c r="O19" i="9"/>
  <c r="M19" i="9"/>
  <c r="J24" i="28"/>
  <c r="J20" i="28"/>
  <c r="J21" i="28"/>
  <c r="J22" i="28"/>
  <c r="J23" i="28"/>
  <c r="J25" i="28"/>
  <c r="J26" i="28"/>
  <c r="J27" i="28"/>
  <c r="J28" i="28"/>
  <c r="H23" i="28"/>
  <c r="R27" i="28"/>
  <c r="L27" i="28"/>
  <c r="T25" i="28"/>
  <c r="O43" i="28"/>
  <c r="O28" i="28"/>
  <c r="P10" i="28"/>
  <c r="N40" i="28"/>
  <c r="N25" i="28"/>
  <c r="V6" i="28"/>
  <c r="V27" i="28"/>
  <c r="T28" i="28"/>
  <c r="V9" i="28"/>
  <c r="J36" i="28"/>
  <c r="G26" i="28"/>
  <c r="M20" i="28"/>
  <c r="M29" i="9"/>
  <c r="M21" i="51" s="1"/>
  <c r="O26" i="28"/>
  <c r="I21" i="28"/>
  <c r="J6" i="63"/>
  <c r="J6" i="28"/>
  <c r="E22" i="51"/>
  <c r="L21" i="28"/>
  <c r="S20" i="28"/>
  <c r="S29" i="9"/>
  <c r="S25" i="51" s="1"/>
  <c r="G24" i="28"/>
  <c r="U24" i="28"/>
  <c r="G9" i="28"/>
  <c r="R21" i="28"/>
  <c r="O8" i="28"/>
  <c r="S26" i="28"/>
  <c r="F25" i="28"/>
  <c r="P42" i="28"/>
  <c r="P27" i="28"/>
  <c r="G23" i="28"/>
  <c r="G12" i="28"/>
  <c r="H21" i="28"/>
  <c r="H12" i="28"/>
  <c r="F42" i="28"/>
  <c r="F27" i="28"/>
  <c r="K12" i="28"/>
  <c r="L23" i="28"/>
  <c r="V22" i="28"/>
  <c r="Q22" i="28"/>
  <c r="F26" i="28"/>
  <c r="I25" i="28"/>
  <c r="I9" i="28"/>
  <c r="V7" i="28"/>
  <c r="H37" i="28"/>
  <c r="H22" i="28"/>
  <c r="R23" i="28"/>
  <c r="L6" i="28"/>
  <c r="U22" i="28"/>
  <c r="W22" i="28"/>
  <c r="W12" i="28"/>
  <c r="H26" i="28"/>
  <c r="U23" i="28"/>
  <c r="N22" i="28"/>
  <c r="O27" i="28"/>
  <c r="K24" i="28"/>
  <c r="W23" i="28"/>
  <c r="I24" i="28"/>
  <c r="V12" i="28"/>
  <c r="S6" i="28"/>
  <c r="F6" i="28"/>
  <c r="R10" i="28"/>
  <c r="T9" i="28"/>
  <c r="M22" i="28"/>
  <c r="I22" i="28"/>
  <c r="T27" i="28"/>
  <c r="Q12" i="28"/>
  <c r="Q27" i="28"/>
  <c r="U21" i="28"/>
  <c r="Q26" i="28"/>
  <c r="H28" i="28"/>
  <c r="I23" i="28"/>
  <c r="E25" i="51"/>
  <c r="P11" i="28"/>
  <c r="T23" i="28"/>
  <c r="H10" i="28"/>
  <c r="S37" i="28"/>
  <c r="S22" i="28"/>
  <c r="Q23" i="28"/>
  <c r="I10" i="28"/>
  <c r="P7" i="28"/>
  <c r="F23" i="28"/>
  <c r="K7" i="28"/>
  <c r="H20" i="28"/>
  <c r="T36" i="28"/>
  <c r="T21" i="28"/>
  <c r="F20" i="28"/>
  <c r="H9" i="28"/>
  <c r="S8" i="28"/>
  <c r="G28" i="28"/>
  <c r="W43" i="28"/>
  <c r="W28" i="28"/>
  <c r="G8" i="28"/>
  <c r="K8" i="28"/>
  <c r="S12" i="28"/>
  <c r="K22" i="28"/>
  <c r="K20" i="28"/>
  <c r="K21" i="28"/>
  <c r="K23" i="28"/>
  <c r="K25" i="28"/>
  <c r="K26" i="28"/>
  <c r="K27" i="28"/>
  <c r="K28" i="28"/>
  <c r="U27" i="28"/>
  <c r="M6" i="28"/>
  <c r="H25" i="28"/>
  <c r="K9" i="28"/>
  <c r="I26" i="28"/>
  <c r="T11" i="28"/>
  <c r="V11" i="28"/>
  <c r="S21" i="28"/>
  <c r="R9" i="28"/>
  <c r="F24" i="28"/>
  <c r="T6" i="28"/>
  <c r="P25" i="28"/>
  <c r="L25" i="28"/>
  <c r="S24" i="28"/>
  <c r="W36" i="28"/>
  <c r="W21" i="28"/>
  <c r="U26" i="28"/>
  <c r="N23" i="28"/>
  <c r="S43" i="28"/>
  <c r="S28" i="28"/>
  <c r="O25" i="28"/>
  <c r="O24" i="28"/>
  <c r="U11" i="28"/>
  <c r="R24" i="28"/>
  <c r="W24" i="28"/>
  <c r="G21" i="28"/>
  <c r="G36" i="28"/>
  <c r="O21" i="28"/>
  <c r="W26" i="28"/>
  <c r="W6" i="28"/>
  <c r="P6" i="28"/>
  <c r="J8" i="28"/>
  <c r="O7" i="28"/>
  <c r="O29" i="9"/>
  <c r="O23" i="51" s="1"/>
  <c r="O20" i="28"/>
  <c r="R29" i="9"/>
  <c r="R27" i="51" s="1"/>
  <c r="R20" i="28"/>
  <c r="Q7" i="28"/>
  <c r="I8" i="28"/>
  <c r="L20" i="28"/>
  <c r="N24" i="28"/>
  <c r="T7" i="28"/>
  <c r="W11" i="28"/>
  <c r="U6" i="28"/>
  <c r="F21" i="28"/>
  <c r="P21" i="28"/>
  <c r="P20" i="28"/>
  <c r="P22" i="28"/>
  <c r="P23" i="28"/>
  <c r="P24" i="28"/>
  <c r="P26" i="28"/>
  <c r="P28" i="28"/>
  <c r="L8" i="28"/>
  <c r="F8" i="28"/>
  <c r="K10" i="28"/>
  <c r="S9" i="28"/>
  <c r="P37" i="28"/>
  <c r="K41" i="28"/>
  <c r="M11" i="28"/>
  <c r="O9" i="28"/>
  <c r="T37" i="28"/>
  <c r="T22" i="28"/>
  <c r="O12" i="28"/>
  <c r="O6" i="28"/>
  <c r="W7" i="28"/>
  <c r="V23" i="28"/>
  <c r="P9" i="28"/>
  <c r="G25" i="28"/>
  <c r="R26" i="28"/>
  <c r="I27" i="28"/>
  <c r="S40" i="28"/>
  <c r="S25" i="28"/>
  <c r="N28" i="28"/>
  <c r="N27" i="28"/>
  <c r="L43" i="28"/>
  <c r="L28" i="28"/>
  <c r="O23" i="28"/>
  <c r="V25" i="28"/>
  <c r="L7" i="28"/>
  <c r="N20" i="28"/>
  <c r="N29" i="9"/>
  <c r="N24" i="51" s="1"/>
  <c r="T12" i="28"/>
  <c r="O22" i="28"/>
  <c r="W8" i="28"/>
  <c r="H27" i="28"/>
  <c r="M26" i="28"/>
  <c r="P29" i="9"/>
  <c r="P27" i="51" s="1"/>
  <c r="N12" i="28"/>
  <c r="E20" i="51"/>
  <c r="S27" i="28"/>
  <c r="J9" i="28"/>
  <c r="M25" i="28"/>
  <c r="U10" i="28"/>
  <c r="G7" i="28"/>
  <c r="N21" i="28"/>
  <c r="Q6" i="28"/>
  <c r="W25" i="28"/>
  <c r="R43" i="28"/>
  <c r="R28" i="28"/>
  <c r="M12" i="28"/>
  <c r="J43" i="28"/>
  <c r="P41" i="28"/>
  <c r="F9" i="28"/>
  <c r="J24" i="51"/>
  <c r="T10" i="28"/>
  <c r="U9" i="28"/>
  <c r="J42" i="28"/>
  <c r="R25" i="28"/>
  <c r="Q21" i="28"/>
  <c r="H39" i="28"/>
  <c r="H24" i="28"/>
  <c r="Q11" i="28"/>
  <c r="M24" i="28"/>
  <c r="X6" i="28"/>
  <c r="I7" i="28"/>
  <c r="X29" i="9"/>
  <c r="X23" i="51" s="1"/>
  <c r="X20" i="28"/>
  <c r="U12" i="28"/>
  <c r="K11" i="28"/>
  <c r="H6" i="28"/>
  <c r="J10" i="51"/>
  <c r="J10" i="28"/>
  <c r="M7" i="28"/>
  <c r="G22" i="28"/>
  <c r="N11" i="28"/>
  <c r="F12" i="28"/>
  <c r="M28" i="28"/>
  <c r="M9" i="28"/>
  <c r="I28" i="28"/>
  <c r="G27" i="28"/>
  <c r="H8" i="28"/>
  <c r="G6" i="28"/>
  <c r="W10" i="28"/>
  <c r="G10" i="28"/>
  <c r="Q29" i="9"/>
  <c r="Q21" i="51" s="1"/>
  <c r="Q20" i="28"/>
  <c r="U29" i="9"/>
  <c r="U30" i="9" s="1"/>
  <c r="U20" i="28"/>
  <c r="I12" i="28"/>
  <c r="S10" i="28"/>
  <c r="T24" i="28"/>
  <c r="T41" i="28"/>
  <c r="T26" i="28"/>
  <c r="R7" i="28"/>
  <c r="W42" i="28"/>
  <c r="W27" i="28"/>
  <c r="N7" i="28"/>
  <c r="G11" i="28"/>
  <c r="R12" i="28"/>
  <c r="V26" i="28"/>
  <c r="F7" i="28"/>
  <c r="W20" i="28"/>
  <c r="W29" i="9"/>
  <c r="W24" i="51" s="1"/>
  <c r="S7" i="28"/>
  <c r="H7" i="28"/>
  <c r="F22" i="28"/>
  <c r="M8" i="28"/>
  <c r="L22" i="51"/>
  <c r="L39" i="28"/>
  <c r="L24" i="28"/>
  <c r="V24" i="28"/>
  <c r="Y42" i="28"/>
  <c r="Y27" i="28"/>
  <c r="Q8" i="28"/>
  <c r="I6" i="28"/>
  <c r="G20" i="28"/>
  <c r="Y10" i="28"/>
  <c r="Y7" i="28"/>
  <c r="X7" i="28"/>
  <c r="X37" i="28"/>
  <c r="X22" i="28"/>
  <c r="Y9" i="28"/>
  <c r="X35" i="28"/>
  <c r="X38" i="28"/>
  <c r="X28" i="28"/>
  <c r="O11" i="28"/>
  <c r="V20" i="28"/>
  <c r="V29" i="9"/>
  <c r="V26" i="51" s="1"/>
  <c r="W9" i="28"/>
  <c r="Y11" i="28"/>
  <c r="J7" i="28"/>
  <c r="O10" i="28"/>
  <c r="Y22" i="28"/>
  <c r="X8" i="28"/>
  <c r="F43" i="28"/>
  <c r="F28" i="28"/>
  <c r="F26" i="51"/>
  <c r="Y24" i="28"/>
  <c r="N6" i="28"/>
  <c r="L37" i="28"/>
  <c r="L22" i="28"/>
  <c r="U7" i="28"/>
  <c r="I20" i="28"/>
  <c r="S23" i="28"/>
  <c r="H11" i="28"/>
  <c r="T8" i="28"/>
  <c r="Q10" i="28"/>
  <c r="M10" i="28"/>
  <c r="Q25" i="28"/>
  <c r="M21" i="28"/>
  <c r="M42" i="28"/>
  <c r="M27" i="28"/>
  <c r="N9" i="28"/>
  <c r="L26" i="28"/>
  <c r="P12" i="28"/>
  <c r="T29" i="9"/>
  <c r="T25" i="51" s="1"/>
  <c r="T20" i="28"/>
  <c r="N26" i="28"/>
  <c r="N8" i="28"/>
  <c r="P8" i="28"/>
  <c r="E19" i="51"/>
  <c r="U8" i="28"/>
  <c r="L9" i="28"/>
  <c r="F11" i="28"/>
  <c r="Y8" i="28"/>
  <c r="V8" i="28"/>
  <c r="U25" i="28"/>
  <c r="V43" i="28"/>
  <c r="V28" i="28"/>
  <c r="J11" i="28"/>
  <c r="L10" i="28"/>
  <c r="V21" i="28"/>
  <c r="M23" i="28"/>
  <c r="R8" i="28"/>
  <c r="X9" i="28"/>
  <c r="R6" i="28"/>
  <c r="X10" i="28"/>
  <c r="S11" i="28"/>
  <c r="I11" i="28"/>
  <c r="Y28" i="28"/>
  <c r="L12" i="28"/>
  <c r="Y12" i="28"/>
  <c r="X21" i="28"/>
  <c r="N10" i="28"/>
  <c r="Y20" i="28"/>
  <c r="Y29" i="9"/>
  <c r="Y26" i="51" s="1"/>
  <c r="K6" i="28"/>
  <c r="X26" i="28"/>
  <c r="Q9" i="28"/>
  <c r="J12" i="28"/>
  <c r="Y36" i="28"/>
  <c r="Y21" i="28"/>
  <c r="L11" i="28"/>
  <c r="X27" i="28"/>
  <c r="Q24" i="28"/>
  <c r="F10" i="28"/>
  <c r="X24" i="28"/>
  <c r="R11" i="28"/>
  <c r="Y38" i="28"/>
  <c r="Y23" i="28"/>
  <c r="V10" i="28"/>
  <c r="X25" i="28"/>
  <c r="Q28" i="28"/>
  <c r="U28" i="28"/>
  <c r="Y6" i="28"/>
  <c r="Y40" i="28"/>
  <c r="Y25" i="28"/>
  <c r="Y26" i="28"/>
  <c r="R22" i="28"/>
  <c r="X12" i="28"/>
  <c r="X23" i="28"/>
  <c r="X11" i="28"/>
  <c r="L40" i="51"/>
  <c r="N40" i="51"/>
  <c r="E27" i="51"/>
  <c r="E30" i="9"/>
  <c r="E31" i="9"/>
  <c r="F7" i="64" s="1"/>
  <c r="R8" i="51"/>
  <c r="T22" i="51"/>
  <c r="V21" i="51"/>
  <c r="G9" i="51"/>
  <c r="E23" i="51"/>
  <c r="K35" i="28"/>
  <c r="T35" i="28"/>
  <c r="W35" i="28"/>
  <c r="G40" i="51"/>
  <c r="R40" i="51"/>
  <c r="N35" i="28"/>
  <c r="L31" i="9"/>
  <c r="M7" i="64" s="1"/>
  <c r="R7" i="51"/>
  <c r="G7" i="51"/>
  <c r="K10" i="51"/>
  <c r="R9" i="51"/>
  <c r="U19" i="51"/>
  <c r="O25" i="51"/>
  <c r="J23" i="51"/>
  <c r="K12" i="51"/>
  <c r="J20" i="51"/>
  <c r="G24" i="51"/>
  <c r="J19" i="51"/>
  <c r="Q18" i="51"/>
  <c r="E26" i="51"/>
  <c r="AA30" i="9"/>
  <c r="R14" i="51"/>
  <c r="F20" i="51"/>
  <c r="H27" i="51"/>
  <c r="E24" i="51"/>
  <c r="E21" i="51"/>
  <c r="E18" i="51"/>
  <c r="K9" i="51"/>
  <c r="R6" i="63"/>
  <c r="H25" i="51"/>
  <c r="F18" i="51"/>
  <c r="K11" i="84"/>
  <c r="S64" i="69"/>
  <c r="Y33" i="51"/>
  <c r="W66" i="28"/>
  <c r="I68" i="28"/>
  <c r="K59" i="69"/>
  <c r="L66" i="69"/>
  <c r="L71" i="28"/>
  <c r="I39" i="51"/>
  <c r="Y70" i="28"/>
  <c r="Y65" i="69"/>
  <c r="U65" i="28"/>
  <c r="T61" i="69"/>
  <c r="V63" i="28"/>
  <c r="V58" i="69"/>
  <c r="N63" i="69"/>
  <c r="T66" i="69"/>
  <c r="G32" i="51"/>
  <c r="O39" i="51"/>
  <c r="K64" i="28"/>
  <c r="R65" i="28"/>
  <c r="H64" i="69"/>
  <c r="L66" i="28"/>
  <c r="U36" i="51"/>
  <c r="E39" i="28"/>
  <c r="Q36" i="69"/>
  <c r="M41" i="28"/>
  <c r="U41" i="28"/>
  <c r="Q34" i="69"/>
  <c r="M39" i="28"/>
  <c r="U39" i="28"/>
  <c r="I38" i="69"/>
  <c r="P26" i="51"/>
  <c r="P20" i="51"/>
  <c r="E35" i="28"/>
  <c r="U37" i="28"/>
  <c r="I39" i="28"/>
  <c r="E41" i="28"/>
  <c r="Q38" i="69"/>
  <c r="I42" i="28"/>
  <c r="I37" i="28"/>
  <c r="S19" i="51"/>
  <c r="Z27" i="51"/>
  <c r="I35" i="69"/>
  <c r="Q39" i="69"/>
  <c r="AA24" i="51"/>
  <c r="Z39" i="28"/>
  <c r="Z36" i="69"/>
  <c r="Z32" i="69"/>
  <c r="Z35" i="28"/>
  <c r="Z11" i="51"/>
  <c r="I63" i="28"/>
  <c r="I58" i="69"/>
  <c r="I60" i="69"/>
  <c r="I62" i="69"/>
  <c r="Q62" i="69"/>
  <c r="I69" i="28"/>
  <c r="Q64" i="69"/>
  <c r="U70" i="28"/>
  <c r="U65" i="69"/>
  <c r="O38" i="51"/>
  <c r="M39" i="92"/>
  <c r="M40" i="103"/>
  <c r="M41" i="103"/>
  <c r="M42" i="103"/>
  <c r="M43" i="103"/>
  <c r="M44" i="103"/>
  <c r="M45" i="103"/>
  <c r="M46" i="103"/>
  <c r="I8" i="103" l="1"/>
  <c r="C10" i="71" a="1"/>
  <c r="C10" i="74" a="1"/>
  <c r="M8" i="103"/>
  <c r="C10" i="76" a="1"/>
  <c r="AF73" i="69"/>
  <c r="AG73" i="69"/>
  <c r="AF72" i="69"/>
  <c r="AG72" i="69"/>
  <c r="S37" i="51"/>
  <c r="M66" i="69"/>
  <c r="U39" i="51"/>
  <c r="Y58" i="9"/>
  <c r="G31" i="51"/>
  <c r="S33" i="51"/>
  <c r="W40" i="51"/>
  <c r="U32" i="51"/>
  <c r="S34" i="51"/>
  <c r="N8" i="103"/>
  <c r="M9" i="67"/>
  <c r="M71" i="28"/>
  <c r="F58" i="9"/>
  <c r="V40" i="51"/>
  <c r="P32" i="51"/>
  <c r="V32" i="51"/>
  <c r="R34" i="51"/>
  <c r="P37" i="51"/>
  <c r="R31" i="51"/>
  <c r="J33" i="51"/>
  <c r="H34" i="51"/>
  <c r="L35" i="51"/>
  <c r="Z36" i="51"/>
  <c r="R38" i="51"/>
  <c r="Y59" i="9"/>
  <c r="Z8" i="64" s="1"/>
  <c r="W35" i="51"/>
  <c r="O36" i="51"/>
  <c r="G37" i="51"/>
  <c r="I37" i="51"/>
  <c r="U33" i="51"/>
  <c r="U35" i="51"/>
  <c r="K34" i="51"/>
  <c r="O31" i="51"/>
  <c r="O32" i="51"/>
  <c r="G39" i="51"/>
  <c r="S35" i="51"/>
  <c r="M39" i="51"/>
  <c r="Y31" i="51"/>
  <c r="Y37" i="51"/>
  <c r="K58" i="9"/>
  <c r="L62" i="69"/>
  <c r="H63" i="69"/>
  <c r="L63" i="69"/>
  <c r="V63" i="69"/>
  <c r="M40" i="51"/>
  <c r="J61" i="69"/>
  <c r="S61" i="69"/>
  <c r="S36" i="51"/>
  <c r="S38" i="51"/>
  <c r="O37" i="51"/>
  <c r="G36" i="51"/>
  <c r="G38" i="51"/>
  <c r="U38" i="51"/>
  <c r="U37" i="51"/>
  <c r="U31" i="51"/>
  <c r="U34" i="51"/>
  <c r="Y35" i="51"/>
  <c r="W39" i="51"/>
  <c r="O35" i="51"/>
  <c r="K39" i="51"/>
  <c r="G35" i="51"/>
  <c r="G33" i="51"/>
  <c r="Y32" i="51"/>
  <c r="S31" i="51"/>
  <c r="S39" i="51"/>
  <c r="S32" i="51"/>
  <c r="M38" i="51"/>
  <c r="I36" i="51"/>
  <c r="Y40" i="51"/>
  <c r="Y39" i="51"/>
  <c r="Y36" i="51"/>
  <c r="Y34" i="51"/>
  <c r="G59" i="9"/>
  <c r="H8" i="64" s="1"/>
  <c r="G60" i="69"/>
  <c r="W60" i="69"/>
  <c r="E34" i="51"/>
  <c r="AF59" i="9"/>
  <c r="AG8" i="64" s="1"/>
  <c r="AF58" i="9"/>
  <c r="AG58" i="9"/>
  <c r="AG59" i="9"/>
  <c r="AH8" i="64" s="1"/>
  <c r="N26" i="51"/>
  <c r="P31" i="9"/>
  <c r="Q7" i="64" s="1"/>
  <c r="P23" i="51"/>
  <c r="P18" i="51"/>
  <c r="N31" i="9"/>
  <c r="O7" i="64" s="1"/>
  <c r="J39" i="69"/>
  <c r="N18" i="51"/>
  <c r="N19" i="51"/>
  <c r="Q24" i="51"/>
  <c r="Q41" i="28"/>
  <c r="P22" i="51"/>
  <c r="P19" i="51"/>
  <c r="P30" i="9"/>
  <c r="I41" i="28"/>
  <c r="U38" i="69"/>
  <c r="M38" i="69"/>
  <c r="U26" i="51"/>
  <c r="U25" i="51"/>
  <c r="O19" i="51"/>
  <c r="K24" i="51"/>
  <c r="U24" i="51"/>
  <c r="G25" i="51"/>
  <c r="G27" i="51"/>
  <c r="T26" i="51"/>
  <c r="I23" i="51"/>
  <c r="K30" i="9"/>
  <c r="G21" i="51"/>
  <c r="G22" i="51"/>
  <c r="G26" i="51"/>
  <c r="G19" i="51"/>
  <c r="K23" i="51"/>
  <c r="G18" i="51"/>
  <c r="G31" i="9"/>
  <c r="H7" i="64" s="1"/>
  <c r="G39" i="28"/>
  <c r="J37" i="69"/>
  <c r="X37" i="69"/>
  <c r="Z25" i="51"/>
  <c r="S30" i="9"/>
  <c r="K31" i="9"/>
  <c r="L7" i="64" s="1"/>
  <c r="K21" i="51"/>
  <c r="V31" i="9"/>
  <c r="W7" i="64" s="1"/>
  <c r="I18" i="51"/>
  <c r="K22" i="51"/>
  <c r="K18" i="51"/>
  <c r="S18" i="51"/>
  <c r="K20" i="51"/>
  <c r="V23" i="51"/>
  <c r="K25" i="51"/>
  <c r="I19" i="51"/>
  <c r="K26" i="51"/>
  <c r="G23" i="51"/>
  <c r="G20" i="51"/>
  <c r="K19" i="51"/>
  <c r="I31" i="9"/>
  <c r="J7" i="64" s="1"/>
  <c r="T35" i="69"/>
  <c r="AG31" i="9"/>
  <c r="AH7" i="64" s="1"/>
  <c r="AF31" i="9"/>
  <c r="AG7" i="64" s="1"/>
  <c r="AG30" i="9"/>
  <c r="AF30" i="9"/>
  <c r="X10" i="51"/>
  <c r="V7" i="51"/>
  <c r="R10" i="51"/>
  <c r="R12" i="51"/>
  <c r="R11" i="51"/>
  <c r="V6" i="51"/>
  <c r="K8" i="51"/>
  <c r="N7" i="51"/>
  <c r="R6" i="51"/>
  <c r="V10" i="51"/>
  <c r="L7" i="51"/>
  <c r="AD28" i="68"/>
  <c r="AF16" i="9"/>
  <c r="AG6" i="64" s="1"/>
  <c r="AG16" i="9"/>
  <c r="AH6" i="64" s="1"/>
  <c r="AF15" i="9"/>
  <c r="AG15" i="9"/>
  <c r="J12" i="51"/>
  <c r="AB6" i="51"/>
  <c r="L65" i="28"/>
  <c r="L60" i="69"/>
  <c r="S67" i="28"/>
  <c r="S62" i="69"/>
  <c r="O13" i="68"/>
  <c r="O64" i="69"/>
  <c r="F20" i="68"/>
  <c r="F65" i="69"/>
  <c r="AB6" i="63"/>
  <c r="AA6" i="67" s="1"/>
  <c r="AB11" i="51"/>
  <c r="AB7" i="51"/>
  <c r="AB14" i="51"/>
  <c r="AB8" i="51"/>
  <c r="AB12" i="51"/>
  <c r="AC6" i="63"/>
  <c r="AC6" i="67" s="1"/>
  <c r="AC15" i="9"/>
  <c r="I64" i="69"/>
  <c r="U63" i="69"/>
  <c r="Z24" i="51"/>
  <c r="F68" i="28"/>
  <c r="O62" i="69"/>
  <c r="S69" i="28"/>
  <c r="F60" i="69"/>
  <c r="L33" i="69"/>
  <c r="L36" i="28"/>
  <c r="N33" i="69"/>
  <c r="N36" i="28"/>
  <c r="K34" i="69"/>
  <c r="K37" i="28"/>
  <c r="J35" i="69"/>
  <c r="J38" i="28"/>
  <c r="L35" i="69"/>
  <c r="L38" i="28"/>
  <c r="N38" i="28"/>
  <c r="N35" i="69"/>
  <c r="P35" i="69"/>
  <c r="P38" i="28"/>
  <c r="R35" i="69"/>
  <c r="R38" i="28"/>
  <c r="V35" i="69"/>
  <c r="V38" i="28"/>
  <c r="O36" i="69"/>
  <c r="O39" i="28"/>
  <c r="W39" i="28"/>
  <c r="W36" i="69"/>
  <c r="H37" i="69"/>
  <c r="H40" i="28"/>
  <c r="L37" i="69"/>
  <c r="L40" i="28"/>
  <c r="P37" i="69"/>
  <c r="P40" i="28"/>
  <c r="F19" i="68"/>
  <c r="F39" i="69"/>
  <c r="T19" i="68"/>
  <c r="T39" i="69"/>
  <c r="T42" i="28"/>
  <c r="T44" i="28" s="1"/>
  <c r="V19" i="68"/>
  <c r="V42" i="28"/>
  <c r="F64" i="28"/>
  <c r="F59" i="69"/>
  <c r="V64" i="28"/>
  <c r="V59" i="69"/>
  <c r="V26" i="68"/>
  <c r="V27" i="68" s="1"/>
  <c r="V66" i="69"/>
  <c r="O34" i="51"/>
  <c r="O40" i="51"/>
  <c r="Z13" i="51"/>
  <c r="Z12" i="51"/>
  <c r="AA38" i="51"/>
  <c r="AA37" i="51"/>
  <c r="AA34" i="51"/>
  <c r="Y26" i="68"/>
  <c r="Y27" i="68" s="1"/>
  <c r="Y66" i="69"/>
  <c r="AB10" i="51"/>
  <c r="AB13" i="51"/>
  <c r="J30" i="9"/>
  <c r="J26" i="51"/>
  <c r="AB23" i="51"/>
  <c r="AB20" i="51"/>
  <c r="AA20" i="68"/>
  <c r="AA65" i="69"/>
  <c r="AA70" i="28"/>
  <c r="AA59" i="69"/>
  <c r="AA64" i="28"/>
  <c r="AA25" i="68"/>
  <c r="AA40" i="69"/>
  <c r="AA12" i="68"/>
  <c r="AA41" i="28"/>
  <c r="AA32" i="69"/>
  <c r="AA35" i="28"/>
  <c r="F27" i="68"/>
  <c r="J27" i="68"/>
  <c r="L27" i="68"/>
  <c r="Z22" i="51"/>
  <c r="Z21" i="51"/>
  <c r="Q35" i="28"/>
  <c r="M22" i="51"/>
  <c r="M19" i="51"/>
  <c r="U35" i="28"/>
  <c r="W62" i="69"/>
  <c r="Z30" i="9"/>
  <c r="U31" i="9"/>
  <c r="V7" i="64" s="1"/>
  <c r="U23" i="51"/>
  <c r="F23" i="51"/>
  <c r="Z31" i="9"/>
  <c r="AA7" i="64" s="1"/>
  <c r="F22" i="51"/>
  <c r="F25" i="51"/>
  <c r="U21" i="51"/>
  <c r="F21" i="51"/>
  <c r="H44" i="9"/>
  <c r="H7" i="63" s="1"/>
  <c r="U20" i="51"/>
  <c r="J31" i="9"/>
  <c r="K7" i="64" s="1"/>
  <c r="Y43" i="28"/>
  <c r="W35" i="69"/>
  <c r="I37" i="69"/>
  <c r="Y60" i="69"/>
  <c r="N61" i="69"/>
  <c r="H62" i="69"/>
  <c r="L33" i="51"/>
  <c r="P34" i="51"/>
  <c r="P35" i="51"/>
  <c r="M31" i="9"/>
  <c r="N7" i="64" s="1"/>
  <c r="M27" i="51"/>
  <c r="Y24" i="51"/>
  <c r="Y21" i="51"/>
  <c r="E59" i="69"/>
  <c r="Z26" i="51"/>
  <c r="M24" i="51"/>
  <c r="M26" i="51"/>
  <c r="Y22" i="51"/>
  <c r="M35" i="28"/>
  <c r="U27" i="51"/>
  <c r="U22" i="51"/>
  <c r="F27" i="51"/>
  <c r="F31" i="9"/>
  <c r="G7" i="64" s="1"/>
  <c r="J21" i="51"/>
  <c r="H59" i="9"/>
  <c r="I8" i="64" s="1"/>
  <c r="P40" i="51"/>
  <c r="J27" i="51"/>
  <c r="X39" i="28"/>
  <c r="J25" i="51"/>
  <c r="P39" i="28"/>
  <c r="O38" i="28"/>
  <c r="F19" i="51"/>
  <c r="M33" i="69"/>
  <c r="Q37" i="69"/>
  <c r="N38" i="69"/>
  <c r="L40" i="69"/>
  <c r="F61" i="69"/>
  <c r="K62" i="69"/>
  <c r="O66" i="69"/>
  <c r="V7" i="68"/>
  <c r="R7" i="68"/>
  <c r="Z65" i="28"/>
  <c r="Y68" i="28"/>
  <c r="H32" i="51"/>
  <c r="P33" i="51"/>
  <c r="F35" i="51"/>
  <c r="AA35" i="51"/>
  <c r="H37" i="51"/>
  <c r="H38" i="51"/>
  <c r="M23" i="51"/>
  <c r="Z23" i="51"/>
  <c r="Y23" i="51"/>
  <c r="E63" i="69"/>
  <c r="Q72" i="9"/>
  <c r="Q8" i="63" s="1"/>
  <c r="AA27" i="51"/>
  <c r="Z18" i="51"/>
  <c r="Z20" i="51"/>
  <c r="M20" i="51"/>
  <c r="M25" i="51"/>
  <c r="P64" i="28"/>
  <c r="U18" i="51"/>
  <c r="F30" i="9"/>
  <c r="J22" i="51"/>
  <c r="J18" i="51"/>
  <c r="H40" i="51"/>
  <c r="I35" i="28"/>
  <c r="N41" i="28"/>
  <c r="G38" i="28"/>
  <c r="Q33" i="69"/>
  <c r="U37" i="69"/>
  <c r="S66" i="69"/>
  <c r="O27" i="68"/>
  <c r="S27" i="68"/>
  <c r="H31" i="51"/>
  <c r="M32" i="51"/>
  <c r="H33" i="51"/>
  <c r="H35" i="51"/>
  <c r="H36" i="51"/>
  <c r="N37" i="51"/>
  <c r="P38" i="51"/>
  <c r="AB36" i="28"/>
  <c r="H32" i="69"/>
  <c r="H6" i="68"/>
  <c r="K32" i="69"/>
  <c r="K6" i="68"/>
  <c r="O32" i="69"/>
  <c r="O6" i="68"/>
  <c r="S35" i="28"/>
  <c r="S6" i="68"/>
  <c r="W32" i="69"/>
  <c r="W6" i="68"/>
  <c r="H38" i="69"/>
  <c r="H12" i="68"/>
  <c r="P38" i="69"/>
  <c r="P12" i="68"/>
  <c r="I39" i="69"/>
  <c r="I19" i="68"/>
  <c r="I21" i="68" s="1"/>
  <c r="M39" i="69"/>
  <c r="M19" i="68"/>
  <c r="U39" i="69"/>
  <c r="U19" i="68"/>
  <c r="U21" i="68" s="1"/>
  <c r="U43" i="28"/>
  <c r="U25" i="68"/>
  <c r="L63" i="28"/>
  <c r="L7" i="68"/>
  <c r="P63" i="28"/>
  <c r="P7" i="68"/>
  <c r="T63" i="28"/>
  <c r="T7" i="68"/>
  <c r="X63" i="28"/>
  <c r="X7" i="68"/>
  <c r="F69" i="28"/>
  <c r="F13" i="68"/>
  <c r="M69" i="28"/>
  <c r="M13" i="68"/>
  <c r="P69" i="28"/>
  <c r="P13" i="68"/>
  <c r="T69" i="28"/>
  <c r="T13" i="68"/>
  <c r="X64" i="69"/>
  <c r="X13" i="68"/>
  <c r="H70" i="28"/>
  <c r="H20" i="68"/>
  <c r="L70" i="28"/>
  <c r="L20" i="68"/>
  <c r="P70" i="28"/>
  <c r="P20" i="68"/>
  <c r="P21" i="68" s="1"/>
  <c r="T70" i="28"/>
  <c r="T20" i="68"/>
  <c r="X70" i="28"/>
  <c r="X20" i="68"/>
  <c r="X21" i="68" s="1"/>
  <c r="G66" i="69"/>
  <c r="G26" i="68"/>
  <c r="N71" i="28"/>
  <c r="N26" i="68"/>
  <c r="Q66" i="69"/>
  <c r="Q26" i="68"/>
  <c r="Q27" i="68" s="1"/>
  <c r="T71" i="28"/>
  <c r="T26" i="68"/>
  <c r="W71" i="28"/>
  <c r="W26" i="68"/>
  <c r="Y38" i="69"/>
  <c r="Y12" i="68"/>
  <c r="Z39" i="69"/>
  <c r="Z19" i="68"/>
  <c r="Y58" i="69"/>
  <c r="Y7" i="68"/>
  <c r="AA69" i="28"/>
  <c r="AA13" i="68"/>
  <c r="AA39" i="69"/>
  <c r="AA19" i="68"/>
  <c r="AA21" i="68" s="1"/>
  <c r="AB66" i="69"/>
  <c r="AB26" i="68"/>
  <c r="AB63" i="28"/>
  <c r="AB7" i="68"/>
  <c r="AC40" i="69"/>
  <c r="AC25" i="68"/>
  <c r="AC32" i="69"/>
  <c r="AC6" i="68"/>
  <c r="E69" i="28"/>
  <c r="E13" i="68"/>
  <c r="Y25" i="51"/>
  <c r="S32" i="69"/>
  <c r="H33" i="69"/>
  <c r="X60" i="69"/>
  <c r="L6" i="68"/>
  <c r="P32" i="69"/>
  <c r="P6" i="68"/>
  <c r="P8" i="68" s="1"/>
  <c r="T6" i="68"/>
  <c r="X6" i="68"/>
  <c r="I15" i="68"/>
  <c r="N39" i="69"/>
  <c r="N19" i="68"/>
  <c r="N21" i="68" s="1"/>
  <c r="R42" i="28"/>
  <c r="R19" i="68"/>
  <c r="R21" i="68" s="1"/>
  <c r="G40" i="69"/>
  <c r="G25" i="68"/>
  <c r="K43" i="28"/>
  <c r="K25" i="68"/>
  <c r="N27" i="68"/>
  <c r="I7" i="68"/>
  <c r="M63" i="28"/>
  <c r="M7" i="68"/>
  <c r="Q58" i="69"/>
  <c r="Q7" i="68"/>
  <c r="U63" i="28"/>
  <c r="U7" i="68"/>
  <c r="Y67" i="28"/>
  <c r="G69" i="28"/>
  <c r="G13" i="68"/>
  <c r="J69" i="28"/>
  <c r="J13" i="68"/>
  <c r="N64" i="69"/>
  <c r="N13" i="68"/>
  <c r="Q69" i="28"/>
  <c r="Q13" i="68"/>
  <c r="F70" i="28"/>
  <c r="M70" i="28"/>
  <c r="M20" i="68"/>
  <c r="Q70" i="28"/>
  <c r="Q20" i="68"/>
  <c r="Q21" i="68" s="1"/>
  <c r="H66" i="69"/>
  <c r="H26" i="68"/>
  <c r="H27" i="68" s="1"/>
  <c r="K71" i="28"/>
  <c r="K26" i="68"/>
  <c r="O71" i="28"/>
  <c r="R71" i="28"/>
  <c r="R26" i="68"/>
  <c r="R27" i="68" s="1"/>
  <c r="U66" i="69"/>
  <c r="U26" i="68"/>
  <c r="X71" i="28"/>
  <c r="X26" i="68"/>
  <c r="J31" i="51"/>
  <c r="Z31" i="51"/>
  <c r="Z32" i="51"/>
  <c r="AA33" i="51"/>
  <c r="AA36" i="51"/>
  <c r="Z38" i="51"/>
  <c r="AA39" i="51"/>
  <c r="Z66" i="69"/>
  <c r="Z26" i="68"/>
  <c r="Z27" i="68" s="1"/>
  <c r="Z63" i="28"/>
  <c r="Z7" i="68"/>
  <c r="Z9" i="67"/>
  <c r="AC35" i="28"/>
  <c r="AC64" i="28"/>
  <c r="E43" i="28"/>
  <c r="E25" i="68"/>
  <c r="E32" i="69"/>
  <c r="E6" i="68"/>
  <c r="AB15" i="68"/>
  <c r="AB70" i="28"/>
  <c r="AB20" i="68"/>
  <c r="AB40" i="69"/>
  <c r="AB25" i="68"/>
  <c r="AB32" i="69"/>
  <c r="AB6" i="68"/>
  <c r="AB8" i="68" s="1"/>
  <c r="AC66" i="69"/>
  <c r="AC26" i="68"/>
  <c r="AC27" i="68" s="1"/>
  <c r="AC7" i="68"/>
  <c r="AE73" i="69"/>
  <c r="AE72" i="69"/>
  <c r="Y30" i="9"/>
  <c r="F40" i="69"/>
  <c r="M40" i="69"/>
  <c r="O60" i="69"/>
  <c r="F64" i="69"/>
  <c r="AA40" i="51"/>
  <c r="F6" i="68"/>
  <c r="I6" i="68"/>
  <c r="M6" i="68"/>
  <c r="Q6" i="68"/>
  <c r="U6" i="68"/>
  <c r="F41" i="28"/>
  <c r="F12" i="68"/>
  <c r="J41" i="28"/>
  <c r="J12" i="68"/>
  <c r="R38" i="69"/>
  <c r="R12" i="68"/>
  <c r="V38" i="69"/>
  <c r="V12" i="68"/>
  <c r="G39" i="69"/>
  <c r="G19" i="68"/>
  <c r="G21" i="68" s="1"/>
  <c r="O39" i="69"/>
  <c r="O19" i="68"/>
  <c r="S42" i="28"/>
  <c r="S19" i="68"/>
  <c r="W39" i="69"/>
  <c r="W19" i="68"/>
  <c r="W40" i="69"/>
  <c r="W25" i="68"/>
  <c r="F58" i="69"/>
  <c r="F7" i="68"/>
  <c r="J63" i="28"/>
  <c r="J7" i="68"/>
  <c r="N63" i="28"/>
  <c r="N7" i="68"/>
  <c r="R63" i="28"/>
  <c r="H69" i="28"/>
  <c r="K69" i="28"/>
  <c r="K13" i="68"/>
  <c r="O69" i="28"/>
  <c r="R69" i="28"/>
  <c r="R13" i="68"/>
  <c r="V69" i="28"/>
  <c r="V13" i="68"/>
  <c r="J70" i="28"/>
  <c r="J20" i="68"/>
  <c r="J21" i="68" s="1"/>
  <c r="V70" i="28"/>
  <c r="V20" i="68"/>
  <c r="F71" i="28"/>
  <c r="I71" i="28"/>
  <c r="I26" i="68"/>
  <c r="S71" i="28"/>
  <c r="V71" i="28"/>
  <c r="Y71" i="28"/>
  <c r="N31" i="51"/>
  <c r="AA31" i="51"/>
  <c r="R32" i="51"/>
  <c r="AA32" i="51"/>
  <c r="V34" i="51"/>
  <c r="R35" i="51"/>
  <c r="R37" i="51"/>
  <c r="N38" i="51"/>
  <c r="Y32" i="69"/>
  <c r="Y6" i="68"/>
  <c r="Z70" i="28"/>
  <c r="Z20" i="68"/>
  <c r="AA66" i="69"/>
  <c r="AA26" i="68"/>
  <c r="AA63" i="28"/>
  <c r="AA7" i="68"/>
  <c r="AC43" i="28"/>
  <c r="E39" i="69"/>
  <c r="E19" i="68"/>
  <c r="AB39" i="69"/>
  <c r="AB19" i="68"/>
  <c r="AC38" i="69"/>
  <c r="AC12" i="68"/>
  <c r="AC65" i="69"/>
  <c r="AC20" i="68"/>
  <c r="AC21" i="68" s="1"/>
  <c r="E71" i="28"/>
  <c r="E26" i="68"/>
  <c r="E63" i="28"/>
  <c r="E7" i="68"/>
  <c r="AD34" i="68"/>
  <c r="AD32" i="68"/>
  <c r="AD31" i="68"/>
  <c r="AD33" i="68"/>
  <c r="AD22" i="68"/>
  <c r="S9" i="67"/>
  <c r="T38" i="69"/>
  <c r="J40" i="69"/>
  <c r="X58" i="69"/>
  <c r="H60" i="69"/>
  <c r="T60" i="69"/>
  <c r="S63" i="69"/>
  <c r="M64" i="69"/>
  <c r="G32" i="69"/>
  <c r="G6" i="68"/>
  <c r="J35" i="28"/>
  <c r="J6" i="68"/>
  <c r="N6" i="68"/>
  <c r="R6" i="68"/>
  <c r="V32" i="69"/>
  <c r="V6" i="68"/>
  <c r="G38" i="69"/>
  <c r="G12" i="68"/>
  <c r="K38" i="69"/>
  <c r="K12" i="68"/>
  <c r="O38" i="69"/>
  <c r="O12" i="68"/>
  <c r="S38" i="69"/>
  <c r="S12" i="68"/>
  <c r="W41" i="28"/>
  <c r="W12" i="68"/>
  <c r="H39" i="69"/>
  <c r="H19" i="68"/>
  <c r="L42" i="28"/>
  <c r="L19" i="68"/>
  <c r="I43" i="28"/>
  <c r="I25" i="68"/>
  <c r="M43" i="28"/>
  <c r="P40" i="69"/>
  <c r="P25" i="68"/>
  <c r="T43" i="28"/>
  <c r="T25" i="68"/>
  <c r="X40" i="69"/>
  <c r="X25" i="68"/>
  <c r="G63" i="28"/>
  <c r="G7" i="68"/>
  <c r="K63" i="28"/>
  <c r="K7" i="68"/>
  <c r="O63" i="28"/>
  <c r="O7" i="68"/>
  <c r="S63" i="28"/>
  <c r="S7" i="68"/>
  <c r="W63" i="28"/>
  <c r="W7" i="68"/>
  <c r="H7" i="68"/>
  <c r="L69" i="28"/>
  <c r="L13" i="68"/>
  <c r="K70" i="28"/>
  <c r="K20" i="68"/>
  <c r="K21" i="68" s="1"/>
  <c r="O70" i="28"/>
  <c r="O20" i="68"/>
  <c r="S65" i="69"/>
  <c r="S20" i="68"/>
  <c r="W70" i="28"/>
  <c r="W20" i="68"/>
  <c r="J71" i="28"/>
  <c r="M27" i="68"/>
  <c r="P71" i="28"/>
  <c r="P26" i="68"/>
  <c r="R33" i="51"/>
  <c r="Z34" i="51"/>
  <c r="Z35" i="51"/>
  <c r="R36" i="51"/>
  <c r="J37" i="51"/>
  <c r="Z37" i="51"/>
  <c r="Z6" i="68"/>
  <c r="Z8" i="68" s="1"/>
  <c r="AA6" i="68"/>
  <c r="AC68" i="28"/>
  <c r="AC20" i="51"/>
  <c r="E38" i="69"/>
  <c r="E12" i="68"/>
  <c r="E70" i="28"/>
  <c r="E20" i="68"/>
  <c r="AD16" i="68"/>
  <c r="O48" i="92"/>
  <c r="O46" i="92"/>
  <c r="Q50" i="92"/>
  <c r="O44" i="92"/>
  <c r="I71" i="69"/>
  <c r="I73" i="69" s="1"/>
  <c r="Z71" i="69"/>
  <c r="Z72" i="69" s="1"/>
  <c r="N9" i="67"/>
  <c r="K9" i="67"/>
  <c r="V9" i="67"/>
  <c r="Q60" i="69"/>
  <c r="J65" i="28"/>
  <c r="Q35" i="51"/>
  <c r="M33" i="51"/>
  <c r="M37" i="51"/>
  <c r="I33" i="51"/>
  <c r="I34" i="51"/>
  <c r="T40" i="51"/>
  <c r="V65" i="69"/>
  <c r="X64" i="28"/>
  <c r="N69" i="28"/>
  <c r="S70" i="28"/>
  <c r="H71" i="28"/>
  <c r="Q71" i="28"/>
  <c r="I32" i="51"/>
  <c r="F33" i="51"/>
  <c r="F34" i="51"/>
  <c r="F36" i="51"/>
  <c r="Z66" i="28"/>
  <c r="AB65" i="69"/>
  <c r="W66" i="69"/>
  <c r="M63" i="69"/>
  <c r="M61" i="69"/>
  <c r="M60" i="69"/>
  <c r="M31" i="51"/>
  <c r="M34" i="51"/>
  <c r="I31" i="51"/>
  <c r="I38" i="51"/>
  <c r="K64" i="69"/>
  <c r="F40" i="51"/>
  <c r="I40" i="51"/>
  <c r="N62" i="69"/>
  <c r="M57" i="28"/>
  <c r="Y64" i="28"/>
  <c r="F31" i="51"/>
  <c r="F32" i="51"/>
  <c r="F37" i="51"/>
  <c r="F38" i="51"/>
  <c r="U59" i="69"/>
  <c r="Q33" i="51"/>
  <c r="M35" i="51"/>
  <c r="N72" i="9"/>
  <c r="N8" i="63" s="1"/>
  <c r="Q61" i="69"/>
  <c r="H65" i="69"/>
  <c r="Z58" i="9"/>
  <c r="V58" i="9"/>
  <c r="E62" i="69"/>
  <c r="E66" i="69"/>
  <c r="J59" i="9"/>
  <c r="K8" i="64" s="1"/>
  <c r="P59" i="9"/>
  <c r="Q8" i="64" s="1"/>
  <c r="U59" i="9"/>
  <c r="V8" i="64" s="1"/>
  <c r="E61" i="69"/>
  <c r="E38" i="51"/>
  <c r="AE59" i="9"/>
  <c r="AF8" i="64" s="1"/>
  <c r="AE58" i="9"/>
  <c r="E65" i="69"/>
  <c r="AA25" i="51"/>
  <c r="AA21" i="51"/>
  <c r="AA22" i="51"/>
  <c r="Q26" i="51"/>
  <c r="Q20" i="51"/>
  <c r="H26" i="51"/>
  <c r="V30" i="9"/>
  <c r="V25" i="51"/>
  <c r="L30" i="9"/>
  <c r="V35" i="28"/>
  <c r="Q22" i="51"/>
  <c r="L24" i="51"/>
  <c r="V19" i="51"/>
  <c r="F37" i="28"/>
  <c r="Q30" i="9"/>
  <c r="V40" i="28"/>
  <c r="O42" i="28"/>
  <c r="J32" i="69"/>
  <c r="U33" i="69"/>
  <c r="N36" i="69"/>
  <c r="S39" i="69"/>
  <c r="U40" i="69"/>
  <c r="AA42" i="28"/>
  <c r="M38" i="28"/>
  <c r="Y41" i="28"/>
  <c r="AA20" i="51"/>
  <c r="AA26" i="51"/>
  <c r="Q35" i="69"/>
  <c r="Q31" i="9"/>
  <c r="R7" i="64" s="1"/>
  <c r="M37" i="28"/>
  <c r="H23" i="51"/>
  <c r="V24" i="51"/>
  <c r="G35" i="28"/>
  <c r="H19" i="51"/>
  <c r="R30" i="9"/>
  <c r="L18" i="51"/>
  <c r="G43" i="28"/>
  <c r="R36" i="28"/>
  <c r="K33" i="69"/>
  <c r="K37" i="69"/>
  <c r="AA18" i="51"/>
  <c r="AA29" i="28"/>
  <c r="V44" i="9"/>
  <c r="V7" i="63" s="1"/>
  <c r="AB29" i="28"/>
  <c r="AB44" i="9"/>
  <c r="AB7" i="63" s="1"/>
  <c r="AA31" i="9"/>
  <c r="AB7" i="64" s="1"/>
  <c r="X31" i="9"/>
  <c r="Y7" i="64" s="1"/>
  <c r="V20" i="51"/>
  <c r="L25" i="51"/>
  <c r="L19" i="51"/>
  <c r="V22" i="51"/>
  <c r="H42" i="28"/>
  <c r="F38" i="28"/>
  <c r="S41" i="28"/>
  <c r="V36" i="69"/>
  <c r="AA27" i="69"/>
  <c r="AB35" i="28"/>
  <c r="AB43" i="28"/>
  <c r="AA44" i="9"/>
  <c r="AA7" i="63" s="1"/>
  <c r="AC24" i="51"/>
  <c r="N21" i="51"/>
  <c r="N20" i="51"/>
  <c r="S27" i="51"/>
  <c r="U38" i="28"/>
  <c r="X21" i="51"/>
  <c r="W31" i="9"/>
  <c r="X7" i="64" s="1"/>
  <c r="E37" i="28"/>
  <c r="S22" i="51"/>
  <c r="I27" i="51"/>
  <c r="R21" i="51"/>
  <c r="V27" i="51"/>
  <c r="T27" i="51"/>
  <c r="Y35" i="28"/>
  <c r="R25" i="51"/>
  <c r="T21" i="51"/>
  <c r="V18" i="51"/>
  <c r="S44" i="9"/>
  <c r="S7" i="63" s="1"/>
  <c r="L44" i="9"/>
  <c r="L7" i="63" s="1"/>
  <c r="R37" i="28"/>
  <c r="K38" i="28"/>
  <c r="T23" i="51"/>
  <c r="G42" i="28"/>
  <c r="R40" i="28"/>
  <c r="P43" i="28"/>
  <c r="O40" i="28"/>
  <c r="N37" i="28"/>
  <c r="Z40" i="28"/>
  <c r="O33" i="69"/>
  <c r="Z33" i="69"/>
  <c r="J36" i="69"/>
  <c r="R36" i="69"/>
  <c r="J38" i="69"/>
  <c r="R39" i="69"/>
  <c r="AB24" i="51"/>
  <c r="AB27" i="51"/>
  <c r="AB25" i="51"/>
  <c r="AB38" i="28"/>
  <c r="AB35" i="69"/>
  <c r="AC37" i="28"/>
  <c r="AC18" i="51"/>
  <c r="AC22" i="51"/>
  <c r="AC26" i="51"/>
  <c r="Z44" i="9"/>
  <c r="Z7" i="63" s="1"/>
  <c r="N22" i="51"/>
  <c r="N27" i="51"/>
  <c r="S31" i="9"/>
  <c r="T7" i="64" s="1"/>
  <c r="X18" i="51"/>
  <c r="U44" i="9"/>
  <c r="U7" i="63" s="1"/>
  <c r="I44" i="9"/>
  <c r="I7" i="63" s="1"/>
  <c r="I30" i="9"/>
  <c r="S26" i="51"/>
  <c r="I22" i="51"/>
  <c r="T19" i="51"/>
  <c r="H35" i="28"/>
  <c r="R44" i="9"/>
  <c r="R7" i="63" s="1"/>
  <c r="N44" i="9"/>
  <c r="N7" i="63" s="1"/>
  <c r="T30" i="9"/>
  <c r="T18" i="51"/>
  <c r="O35" i="28"/>
  <c r="R20" i="51"/>
  <c r="T20" i="51"/>
  <c r="S21" i="51"/>
  <c r="X19" i="51"/>
  <c r="S23" i="51"/>
  <c r="R24" i="51"/>
  <c r="F39" i="28"/>
  <c r="S20" i="51"/>
  <c r="Y36" i="69"/>
  <c r="I40" i="69"/>
  <c r="U42" i="28"/>
  <c r="AB22" i="51"/>
  <c r="AB30" i="9"/>
  <c r="AB19" i="51"/>
  <c r="AB26" i="51"/>
  <c r="AB42" i="28"/>
  <c r="AB31" i="9"/>
  <c r="AC7" i="64" s="1"/>
  <c r="AC19" i="51"/>
  <c r="AC23" i="51"/>
  <c r="AC27" i="51"/>
  <c r="N30" i="9"/>
  <c r="N23" i="51"/>
  <c r="N25" i="51"/>
  <c r="S24" i="51"/>
  <c r="W26" i="51"/>
  <c r="W25" i="51"/>
  <c r="I20" i="51"/>
  <c r="I21" i="51"/>
  <c r="I25" i="51"/>
  <c r="T24" i="51"/>
  <c r="T31" i="9"/>
  <c r="U7" i="64" s="1"/>
  <c r="I24" i="51"/>
  <c r="AB18" i="51"/>
  <c r="AC21" i="51"/>
  <c r="AC31" i="9"/>
  <c r="AD7" i="64" s="1"/>
  <c r="AC30" i="9"/>
  <c r="E44" i="9"/>
  <c r="D7" i="64" s="1"/>
  <c r="E42" i="28"/>
  <c r="E35" i="69"/>
  <c r="AE31" i="9"/>
  <c r="AF7" i="64" s="1"/>
  <c r="AE30" i="9"/>
  <c r="F6" i="63"/>
  <c r="J8" i="51"/>
  <c r="F14" i="51"/>
  <c r="F7" i="51"/>
  <c r="F9" i="51"/>
  <c r="F13" i="51"/>
  <c r="F15" i="9"/>
  <c r="M8" i="51"/>
  <c r="F6" i="51"/>
  <c r="J9" i="51"/>
  <c r="F10" i="51"/>
  <c r="F11" i="51"/>
  <c r="F12" i="51"/>
  <c r="J13" i="51"/>
  <c r="J7" i="51"/>
  <c r="J14" i="51"/>
  <c r="J11" i="51"/>
  <c r="E10" i="51"/>
  <c r="E13" i="51"/>
  <c r="G15" i="9"/>
  <c r="E6" i="51"/>
  <c r="K15" i="9"/>
  <c r="H15" i="9"/>
  <c r="E11" i="51"/>
  <c r="E8" i="51"/>
  <c r="N15" i="9"/>
  <c r="G16" i="9"/>
  <c r="H6" i="64" s="1"/>
  <c r="E14" i="51"/>
  <c r="E7" i="51"/>
  <c r="R15" i="9"/>
  <c r="AB15" i="9"/>
  <c r="J16" i="9"/>
  <c r="K6" i="64" s="1"/>
  <c r="J15" i="9"/>
  <c r="I15" i="9"/>
  <c r="AB16" i="9"/>
  <c r="AC6" i="64" s="1"/>
  <c r="N16" i="9"/>
  <c r="O6" i="64" s="1"/>
  <c r="E9" i="51"/>
  <c r="R16" i="9"/>
  <c r="S6" i="64" s="1"/>
  <c r="F16" i="9"/>
  <c r="G6" i="64" s="1"/>
  <c r="D6" i="64"/>
  <c r="AE15" i="9"/>
  <c r="AE16" i="9"/>
  <c r="AF6" i="64" s="1"/>
  <c r="V15" i="9"/>
  <c r="E12" i="51"/>
  <c r="E16" i="9"/>
  <c r="F6" i="64" s="1"/>
  <c r="E15" i="9"/>
  <c r="Q29" i="28"/>
  <c r="AA57" i="28"/>
  <c r="I13" i="69"/>
  <c r="K29" i="28"/>
  <c r="Z29" i="28"/>
  <c r="AB57" i="28"/>
  <c r="E8" i="78"/>
  <c r="AD73" i="69"/>
  <c r="AD72" i="69"/>
  <c r="AC16" i="9"/>
  <c r="AD6" i="64" s="1"/>
  <c r="AB11" i="84"/>
  <c r="M13" i="69"/>
  <c r="K13" i="69"/>
  <c r="G29" i="28"/>
  <c r="U29" i="28"/>
  <c r="N29" i="28"/>
  <c r="R29" i="28"/>
  <c r="I29" i="28"/>
  <c r="V29" i="28"/>
  <c r="O29" i="28"/>
  <c r="I57" i="28"/>
  <c r="M29" i="28"/>
  <c r="L29" i="28"/>
  <c r="H29" i="28"/>
  <c r="F29" i="28"/>
  <c r="P71" i="69"/>
  <c r="P72" i="69" s="1"/>
  <c r="M71" i="69"/>
  <c r="M73" i="69" s="1"/>
  <c r="F71" i="69"/>
  <c r="F73" i="69" s="1"/>
  <c r="S73" i="69"/>
  <c r="AA73" i="69"/>
  <c r="L73" i="69"/>
  <c r="V72" i="69"/>
  <c r="V73" i="69"/>
  <c r="U72" i="69"/>
  <c r="R72" i="69"/>
  <c r="U73" i="69"/>
  <c r="R73" i="69"/>
  <c r="Q71" i="69"/>
  <c r="Q73" i="69" s="1"/>
  <c r="X72" i="69"/>
  <c r="X73" i="69"/>
  <c r="L9" i="67"/>
  <c r="K72" i="69"/>
  <c r="K73" i="69"/>
  <c r="E72" i="69"/>
  <c r="Y73" i="69"/>
  <c r="N73" i="69"/>
  <c r="Q9" i="67"/>
  <c r="AA72" i="69"/>
  <c r="W71" i="69"/>
  <c r="H73" i="69"/>
  <c r="AB71" i="69"/>
  <c r="AB73" i="69" s="1"/>
  <c r="T71" i="69"/>
  <c r="O71" i="69"/>
  <c r="O73" i="69" s="1"/>
  <c r="J71" i="69"/>
  <c r="N72" i="69"/>
  <c r="E73" i="69"/>
  <c r="S72" i="69"/>
  <c r="L72" i="69"/>
  <c r="H72" i="69"/>
  <c r="G71" i="69"/>
  <c r="Y72" i="69"/>
  <c r="AC72" i="69"/>
  <c r="K36" i="51"/>
  <c r="Q63" i="28"/>
  <c r="T62" i="69"/>
  <c r="J72" i="9"/>
  <c r="J8" i="63" s="1"/>
  <c r="K33" i="51"/>
  <c r="P64" i="69"/>
  <c r="F63" i="28"/>
  <c r="T59" i="9"/>
  <c r="U8" i="64" s="1"/>
  <c r="V60" i="69"/>
  <c r="G62" i="69"/>
  <c r="M62" i="69"/>
  <c r="X62" i="69"/>
  <c r="J64" i="69"/>
  <c r="X65" i="69"/>
  <c r="P66" i="69"/>
  <c r="AA65" i="28"/>
  <c r="T32" i="51"/>
  <c r="T33" i="51"/>
  <c r="AB31" i="51"/>
  <c r="K37" i="51"/>
  <c r="K31" i="51"/>
  <c r="K32" i="51"/>
  <c r="H64" i="28"/>
  <c r="K40" i="51"/>
  <c r="U58" i="69"/>
  <c r="N60" i="69"/>
  <c r="X61" i="69"/>
  <c r="V64" i="69"/>
  <c r="L65" i="69"/>
  <c r="K66" i="69"/>
  <c r="Z53" i="69"/>
  <c r="Q57" i="28"/>
  <c r="N32" i="51"/>
  <c r="N33" i="51"/>
  <c r="T35" i="51"/>
  <c r="T36" i="51"/>
  <c r="AA64" i="69"/>
  <c r="AB71" i="28"/>
  <c r="AB58" i="69"/>
  <c r="AC71" i="28"/>
  <c r="K38" i="51"/>
  <c r="Q63" i="69"/>
  <c r="V72" i="9"/>
  <c r="V8" i="63" s="1"/>
  <c r="T58" i="9"/>
  <c r="L59" i="69"/>
  <c r="W59" i="69"/>
  <c r="P62" i="69"/>
  <c r="Z63" i="69"/>
  <c r="O65" i="69"/>
  <c r="N66" i="69"/>
  <c r="R66" i="69"/>
  <c r="Z71" i="28"/>
  <c r="T31" i="51"/>
  <c r="N34" i="51"/>
  <c r="T34" i="51"/>
  <c r="N35" i="51"/>
  <c r="N36" i="51"/>
  <c r="T37" i="51"/>
  <c r="T38" i="51"/>
  <c r="W36" i="51"/>
  <c r="Y72" i="9"/>
  <c r="Y8" i="63" s="1"/>
  <c r="M65" i="69"/>
  <c r="X72" i="9"/>
  <c r="X8" i="63" s="1"/>
  <c r="W33" i="51"/>
  <c r="Q36" i="51"/>
  <c r="Q34" i="51"/>
  <c r="Z59" i="69"/>
  <c r="Q32" i="51"/>
  <c r="E60" i="69"/>
  <c r="L58" i="9"/>
  <c r="O58" i="9"/>
  <c r="M59" i="9"/>
  <c r="N8" i="64" s="1"/>
  <c r="E59" i="9"/>
  <c r="F8" i="64" s="1"/>
  <c r="P58" i="9"/>
  <c r="U58" i="9"/>
  <c r="X58" i="9"/>
  <c r="I59" i="69"/>
  <c r="Q59" i="69"/>
  <c r="R61" i="69"/>
  <c r="J62" i="69"/>
  <c r="U62" i="69"/>
  <c r="G63" i="69"/>
  <c r="O63" i="69"/>
  <c r="W63" i="69"/>
  <c r="E64" i="69"/>
  <c r="L64" i="69"/>
  <c r="R64" i="69"/>
  <c r="E33" i="51"/>
  <c r="E37" i="51"/>
  <c r="E39" i="51"/>
  <c r="AA58" i="69"/>
  <c r="AA62" i="69"/>
  <c r="E72" i="9"/>
  <c r="D8" i="64" s="1"/>
  <c r="G72" i="9"/>
  <c r="G8" i="63" s="1"/>
  <c r="Z72" i="9"/>
  <c r="Z8" i="63" s="1"/>
  <c r="W37" i="51"/>
  <c r="X69" i="28"/>
  <c r="Q59" i="9"/>
  <c r="R8" i="64" s="1"/>
  <c r="W32" i="51"/>
  <c r="Q37" i="51"/>
  <c r="O61" i="69"/>
  <c r="Q39" i="51"/>
  <c r="Q40" i="51"/>
  <c r="Z59" i="9"/>
  <c r="AA8" i="64" s="1"/>
  <c r="F59" i="9"/>
  <c r="G8" i="64" s="1"/>
  <c r="K59" i="9"/>
  <c r="L8" i="64" s="1"/>
  <c r="W59" i="9"/>
  <c r="X8" i="64" s="1"/>
  <c r="E31" i="51"/>
  <c r="I59" i="9"/>
  <c r="J8" i="64" s="1"/>
  <c r="M58" i="9"/>
  <c r="E58" i="9"/>
  <c r="R58" i="9"/>
  <c r="G58" i="9"/>
  <c r="W72" i="9"/>
  <c r="W8" i="63" s="1"/>
  <c r="O72" i="9"/>
  <c r="O8" i="63" s="1"/>
  <c r="H58" i="9"/>
  <c r="N59" i="9"/>
  <c r="O8" i="64" s="1"/>
  <c r="W58" i="9"/>
  <c r="J58" i="9"/>
  <c r="O59" i="9"/>
  <c r="P8" i="64" s="1"/>
  <c r="G58" i="69"/>
  <c r="M58" i="69"/>
  <c r="Y63" i="28"/>
  <c r="J36" i="51"/>
  <c r="J38" i="51"/>
  <c r="AA59" i="9"/>
  <c r="AB8" i="64" s="1"/>
  <c r="AB67" i="28"/>
  <c r="U72" i="9"/>
  <c r="U8" i="63" s="1"/>
  <c r="W38" i="51"/>
  <c r="T72" i="9"/>
  <c r="T8" i="63" s="1"/>
  <c r="L72" i="9"/>
  <c r="L8" i="63" s="1"/>
  <c r="W31" i="51"/>
  <c r="F72" i="9"/>
  <c r="F8" i="63" s="1"/>
  <c r="Q31" i="51"/>
  <c r="S58" i="9"/>
  <c r="Q58" i="9"/>
  <c r="AA58" i="9"/>
  <c r="I58" i="9"/>
  <c r="S59" i="9"/>
  <c r="T8" i="64" s="1"/>
  <c r="E40" i="51"/>
  <c r="R59" i="9"/>
  <c r="S8" i="64" s="1"/>
  <c r="N58" i="9"/>
  <c r="V59" i="9"/>
  <c r="W8" i="64" s="1"/>
  <c r="J40" i="51"/>
  <c r="T58" i="69"/>
  <c r="R62" i="69"/>
  <c r="G64" i="69"/>
  <c r="Z65" i="69"/>
  <c r="U57" i="28"/>
  <c r="Y57" i="28"/>
  <c r="H57" i="28"/>
  <c r="L57" i="28"/>
  <c r="T57" i="28"/>
  <c r="X57" i="28"/>
  <c r="G57" i="28"/>
  <c r="S57" i="28"/>
  <c r="W57" i="28"/>
  <c r="Z57" i="28"/>
  <c r="E32" i="51"/>
  <c r="J32" i="51"/>
  <c r="J34" i="51"/>
  <c r="J35" i="51"/>
  <c r="E36" i="51"/>
  <c r="K66" i="28"/>
  <c r="K61" i="69"/>
  <c r="U69" i="28"/>
  <c r="U64" i="69"/>
  <c r="X39" i="51"/>
  <c r="X36" i="51"/>
  <c r="X35" i="51"/>
  <c r="X33" i="51"/>
  <c r="X38" i="51"/>
  <c r="X34" i="51"/>
  <c r="X32" i="51"/>
  <c r="X31" i="51"/>
  <c r="AC58" i="69"/>
  <c r="AC72" i="9"/>
  <c r="AC8" i="63" s="1"/>
  <c r="AC63" i="28"/>
  <c r="U66" i="28"/>
  <c r="M72" i="9"/>
  <c r="M8" i="63" s="1"/>
  <c r="X40" i="51"/>
  <c r="L58" i="69"/>
  <c r="P58" i="69"/>
  <c r="Z58" i="69"/>
  <c r="G64" i="28"/>
  <c r="G59" i="69"/>
  <c r="R72" i="9"/>
  <c r="R8" i="63" s="1"/>
  <c r="R59" i="69"/>
  <c r="I66" i="28"/>
  <c r="I61" i="69"/>
  <c r="V67" i="28"/>
  <c r="V62" i="69"/>
  <c r="N70" i="28"/>
  <c r="N65" i="69"/>
  <c r="V31" i="51"/>
  <c r="L39" i="51"/>
  <c r="L38" i="51"/>
  <c r="L31" i="51"/>
  <c r="L37" i="51"/>
  <c r="L36" i="51"/>
  <c r="L34" i="51"/>
  <c r="L32" i="51"/>
  <c r="Y69" i="28"/>
  <c r="Y64" i="69"/>
  <c r="AB59" i="9"/>
  <c r="AC8" i="64" s="1"/>
  <c r="AB36" i="51"/>
  <c r="AB33" i="51"/>
  <c r="AB34" i="51"/>
  <c r="AB35" i="51"/>
  <c r="AB58" i="9"/>
  <c r="AB39" i="51"/>
  <c r="AB32" i="51"/>
  <c r="AB40" i="51"/>
  <c r="AB37" i="51"/>
  <c r="S65" i="28"/>
  <c r="S60" i="69"/>
  <c r="R68" i="28"/>
  <c r="R63" i="69"/>
  <c r="M59" i="69"/>
  <c r="K72" i="9"/>
  <c r="K8" i="63" s="1"/>
  <c r="H72" i="9"/>
  <c r="H8" i="63" s="1"/>
  <c r="O64" i="28"/>
  <c r="O59" i="69"/>
  <c r="I72" i="9"/>
  <c r="I8" i="63" s="1"/>
  <c r="G66" i="28"/>
  <c r="G61" i="69"/>
  <c r="K68" i="28"/>
  <c r="K63" i="69"/>
  <c r="X37" i="51"/>
  <c r="V39" i="51"/>
  <c r="V37" i="51"/>
  <c r="V36" i="51"/>
  <c r="V35" i="51"/>
  <c r="V33" i="51"/>
  <c r="AC59" i="9"/>
  <c r="AD8" i="64" s="1"/>
  <c r="AC39" i="51"/>
  <c r="AC37" i="51"/>
  <c r="AC35" i="51"/>
  <c r="AC33" i="51"/>
  <c r="AC31" i="51"/>
  <c r="AC40" i="51"/>
  <c r="AC38" i="51"/>
  <c r="AC36" i="51"/>
  <c r="AC34" i="51"/>
  <c r="AC32" i="51"/>
  <c r="AC58" i="9"/>
  <c r="AB69" i="28"/>
  <c r="AB64" i="69"/>
  <c r="AB60" i="69"/>
  <c r="AB72" i="9"/>
  <c r="AB8" i="63" s="1"/>
  <c r="AC64" i="69"/>
  <c r="AC69" i="28"/>
  <c r="AC60" i="69"/>
  <c r="AC65" i="28"/>
  <c r="G70" i="28"/>
  <c r="G65" i="69"/>
  <c r="Y66" i="28"/>
  <c r="Y61" i="69"/>
  <c r="Z69" i="28"/>
  <c r="Z64" i="69"/>
  <c r="AC62" i="69"/>
  <c r="AC67" i="28"/>
  <c r="S72" i="9"/>
  <c r="S8" i="63" s="1"/>
  <c r="P72" i="9"/>
  <c r="P8" i="63" s="1"/>
  <c r="P65" i="69"/>
  <c r="T64" i="28"/>
  <c r="T59" i="69"/>
  <c r="P65" i="28"/>
  <c r="P60" i="69"/>
  <c r="F67" i="28"/>
  <c r="F62" i="69"/>
  <c r="T68" i="28"/>
  <c r="T63" i="69"/>
  <c r="W69" i="28"/>
  <c r="W64" i="69"/>
  <c r="I70" i="28"/>
  <c r="I65" i="69"/>
  <c r="R70" i="28"/>
  <c r="R65" i="69"/>
  <c r="AA72" i="9"/>
  <c r="AA8" i="63" s="1"/>
  <c r="E57" i="28"/>
  <c r="AA53" i="69"/>
  <c r="AD58" i="9"/>
  <c r="AD59" i="9"/>
  <c r="AE8" i="64" s="1"/>
  <c r="F57" i="28"/>
  <c r="J57" i="28"/>
  <c r="N57" i="28"/>
  <c r="V57" i="28"/>
  <c r="AB53" i="69"/>
  <c r="Z7" i="67"/>
  <c r="L35" i="28"/>
  <c r="L32" i="69"/>
  <c r="Q42" i="28"/>
  <c r="Q44" i="9"/>
  <c r="Q7" i="63" s="1"/>
  <c r="X39" i="69"/>
  <c r="X42" i="28"/>
  <c r="AA33" i="69"/>
  <c r="AA36" i="28"/>
  <c r="AC39" i="69"/>
  <c r="AC42" i="28"/>
  <c r="AC35" i="69"/>
  <c r="AC38" i="28"/>
  <c r="X24" i="51"/>
  <c r="X27" i="51"/>
  <c r="G40" i="28"/>
  <c r="K36" i="69"/>
  <c r="K39" i="28"/>
  <c r="Z35" i="69"/>
  <c r="Z38" i="28"/>
  <c r="X25" i="51"/>
  <c r="X26" i="51"/>
  <c r="W22" i="51"/>
  <c r="O27" i="51"/>
  <c r="W44" i="9"/>
  <c r="W7" i="63" s="1"/>
  <c r="V7" i="67" s="1"/>
  <c r="O24" i="51"/>
  <c r="O44" i="9"/>
  <c r="O7" i="63" s="1"/>
  <c r="X20" i="51"/>
  <c r="T29" i="28"/>
  <c r="Q25" i="51"/>
  <c r="Q19" i="51"/>
  <c r="Q27" i="51"/>
  <c r="Q23" i="51"/>
  <c r="N42" i="28"/>
  <c r="Z42" i="28"/>
  <c r="S35" i="69"/>
  <c r="R32" i="69"/>
  <c r="R35" i="28"/>
  <c r="M40" i="28"/>
  <c r="M37" i="69"/>
  <c r="M44" i="9"/>
  <c r="M7" i="63" s="1"/>
  <c r="T37" i="69"/>
  <c r="T44" i="9"/>
  <c r="T7" i="63" s="1"/>
  <c r="W40" i="28"/>
  <c r="W37" i="69"/>
  <c r="L38" i="69"/>
  <c r="L41" i="28"/>
  <c r="X38" i="69"/>
  <c r="X41" i="28"/>
  <c r="Q43" i="28"/>
  <c r="Q40" i="69"/>
  <c r="L20" i="51"/>
  <c r="L21" i="51"/>
  <c r="L26" i="51"/>
  <c r="L27" i="51"/>
  <c r="H21" i="51"/>
  <c r="H22" i="51"/>
  <c r="H20" i="51"/>
  <c r="H31" i="9"/>
  <c r="I7" i="64" s="1"/>
  <c r="H24" i="51"/>
  <c r="H30" i="9"/>
  <c r="AC27" i="69"/>
  <c r="AC37" i="69"/>
  <c r="AC40" i="28"/>
  <c r="AC33" i="69"/>
  <c r="AC44" i="9"/>
  <c r="AC7" i="63" s="1"/>
  <c r="AC36" i="28"/>
  <c r="P35" i="28"/>
  <c r="P44" i="9"/>
  <c r="P7" i="63" s="1"/>
  <c r="P33" i="69"/>
  <c r="P36" i="28"/>
  <c r="H40" i="69"/>
  <c r="H43" i="28"/>
  <c r="AA37" i="69"/>
  <c r="AA40" i="28"/>
  <c r="Y31" i="9"/>
  <c r="Z7" i="64" s="1"/>
  <c r="Y27" i="51"/>
  <c r="Y19" i="51"/>
  <c r="Y20" i="51"/>
  <c r="W18" i="51"/>
  <c r="W21" i="51"/>
  <c r="W30" i="9"/>
  <c r="W19" i="51"/>
  <c r="W20" i="51"/>
  <c r="O26" i="51"/>
  <c r="O21" i="51"/>
  <c r="O31" i="9"/>
  <c r="P7" i="64" s="1"/>
  <c r="O20" i="51"/>
  <c r="O22" i="51"/>
  <c r="F44" i="9"/>
  <c r="F7" i="63" s="1"/>
  <c r="F33" i="69"/>
  <c r="K42" i="28"/>
  <c r="K39" i="69"/>
  <c r="AC29" i="28"/>
  <c r="E37" i="69"/>
  <c r="E40" i="28"/>
  <c r="Y44" i="9"/>
  <c r="Y7" i="63" s="1"/>
  <c r="X30" i="9"/>
  <c r="X22" i="51"/>
  <c r="W23" i="51"/>
  <c r="Y18" i="51"/>
  <c r="O18" i="51"/>
  <c r="W27" i="51"/>
  <c r="O30" i="9"/>
  <c r="X44" i="9"/>
  <c r="X7" i="63" s="1"/>
  <c r="K44" i="9"/>
  <c r="K7" i="63" s="1"/>
  <c r="Y37" i="28"/>
  <c r="P25" i="51"/>
  <c r="P21" i="51"/>
  <c r="P24" i="51"/>
  <c r="F36" i="28"/>
  <c r="R26" i="51"/>
  <c r="R31" i="9"/>
  <c r="S7" i="64" s="1"/>
  <c r="R22" i="51"/>
  <c r="R18" i="51"/>
  <c r="R23" i="51"/>
  <c r="R19" i="51"/>
  <c r="S39" i="28"/>
  <c r="H41" i="28"/>
  <c r="M30" i="9"/>
  <c r="M18" i="51"/>
  <c r="I33" i="69"/>
  <c r="S33" i="69"/>
  <c r="S36" i="28"/>
  <c r="V33" i="69"/>
  <c r="V36" i="28"/>
  <c r="G34" i="69"/>
  <c r="G37" i="28"/>
  <c r="G44" i="9"/>
  <c r="G7" i="63" s="1"/>
  <c r="J44" i="9"/>
  <c r="J7" i="63" s="1"/>
  <c r="I7" i="67" s="1"/>
  <c r="J37" i="28"/>
  <c r="J34" i="69"/>
  <c r="V34" i="69"/>
  <c r="V37" i="28"/>
  <c r="N40" i="69"/>
  <c r="N43" i="28"/>
  <c r="AB40" i="28"/>
  <c r="AB37" i="69"/>
  <c r="Y29" i="28"/>
  <c r="X29" i="28"/>
  <c r="W29" i="28"/>
  <c r="P29" i="28"/>
  <c r="Z27" i="69"/>
  <c r="AB27" i="69"/>
  <c r="AD30" i="9"/>
  <c r="AD31" i="9"/>
  <c r="AE7" i="64" s="1"/>
  <c r="P14" i="28"/>
  <c r="S11" i="51"/>
  <c r="S8" i="51"/>
  <c r="S6" i="51"/>
  <c r="S12" i="51"/>
  <c r="S9" i="51"/>
  <c r="S15" i="9"/>
  <c r="S7" i="51"/>
  <c r="S14" i="51"/>
  <c r="S10" i="51"/>
  <c r="G6" i="51"/>
  <c r="O16" i="9"/>
  <c r="P6" i="64" s="1"/>
  <c r="J14" i="28"/>
  <c r="K14" i="28"/>
  <c r="M10" i="51"/>
  <c r="G6" i="63"/>
  <c r="K11" i="51"/>
  <c r="G8" i="51"/>
  <c r="K7" i="51"/>
  <c r="G13" i="51"/>
  <c r="K16" i="9"/>
  <c r="L6" i="64" s="1"/>
  <c r="X13" i="51"/>
  <c r="H6" i="51"/>
  <c r="X6" i="51"/>
  <c r="G11" i="51"/>
  <c r="G10" i="51"/>
  <c r="K6" i="63"/>
  <c r="J6" i="67" s="1"/>
  <c r="K6" i="51"/>
  <c r="G12" i="51"/>
  <c r="Q7" i="51"/>
  <c r="Y9" i="51"/>
  <c r="H10" i="51"/>
  <c r="N14" i="28"/>
  <c r="U16" i="9"/>
  <c r="V6" i="64" s="1"/>
  <c r="U12" i="51"/>
  <c r="H7" i="51"/>
  <c r="Q14" i="51"/>
  <c r="H14" i="28"/>
  <c r="Q8" i="51"/>
  <c r="U9" i="51"/>
  <c r="U8" i="51"/>
  <c r="M16" i="9"/>
  <c r="N6" i="64" s="1"/>
  <c r="H16" i="9"/>
  <c r="I6" i="64" s="1"/>
  <c r="X11" i="51"/>
  <c r="X7" i="51"/>
  <c r="T16" i="9"/>
  <c r="U6" i="64" s="1"/>
  <c r="L6" i="63"/>
  <c r="I10" i="51"/>
  <c r="G14" i="28"/>
  <c r="F14" i="28"/>
  <c r="M14" i="28"/>
  <c r="AB13" i="69"/>
  <c r="AA13" i="69"/>
  <c r="Z13" i="69"/>
  <c r="Y13" i="69"/>
  <c r="X13" i="69"/>
  <c r="W13" i="69"/>
  <c r="V13" i="69"/>
  <c r="U13" i="69"/>
  <c r="T13" i="69"/>
  <c r="S13" i="69"/>
  <c r="R13" i="69"/>
  <c r="Q13" i="69"/>
  <c r="P13" i="69"/>
  <c r="O13" i="69"/>
  <c r="N13" i="69"/>
  <c r="L13" i="69"/>
  <c r="J13" i="69"/>
  <c r="H13" i="69"/>
  <c r="G13" i="69"/>
  <c r="F13" i="69"/>
  <c r="X6" i="63"/>
  <c r="X14" i="51"/>
  <c r="X15" i="9"/>
  <c r="T7" i="51"/>
  <c r="L6" i="51"/>
  <c r="X16" i="9"/>
  <c r="Y6" i="64" s="1"/>
  <c r="L11" i="51"/>
  <c r="I14" i="28"/>
  <c r="L14" i="28"/>
  <c r="I13" i="51"/>
  <c r="I16" i="9"/>
  <c r="J6" i="64" s="1"/>
  <c r="X9" i="51"/>
  <c r="X12" i="51"/>
  <c r="T13" i="51"/>
  <c r="L9" i="51"/>
  <c r="I14" i="51"/>
  <c r="I8" i="51"/>
  <c r="L10" i="51"/>
  <c r="L16" i="9"/>
  <c r="M6" i="64" s="1"/>
  <c r="L15" i="9"/>
  <c r="T15" i="9"/>
  <c r="T12" i="51"/>
  <c r="P11" i="51"/>
  <c r="Q15" i="9"/>
  <c r="M12" i="51"/>
  <c r="Q6" i="51"/>
  <c r="Q10" i="51"/>
  <c r="M14" i="51"/>
  <c r="H11" i="51"/>
  <c r="V6" i="63"/>
  <c r="H6" i="63"/>
  <c r="S6" i="63"/>
  <c r="I6" i="51"/>
  <c r="V8" i="51"/>
  <c r="M6" i="51"/>
  <c r="V14" i="51"/>
  <c r="T6" i="51"/>
  <c r="V11" i="51"/>
  <c r="AB14" i="28"/>
  <c r="T9" i="51"/>
  <c r="T8" i="51"/>
  <c r="P13" i="51"/>
  <c r="Z14" i="51"/>
  <c r="M7" i="51"/>
  <c r="M15" i="9"/>
  <c r="M11" i="51"/>
  <c r="Q11" i="51"/>
  <c r="V12" i="51"/>
  <c r="L8" i="51"/>
  <c r="V9" i="51"/>
  <c r="L14" i="51"/>
  <c r="S16" i="9"/>
  <c r="T6" i="64" s="1"/>
  <c r="V16" i="9"/>
  <c r="W6" i="64" s="1"/>
  <c r="Q16" i="9"/>
  <c r="R6" i="64" s="1"/>
  <c r="I9" i="51"/>
  <c r="I7" i="51"/>
  <c r="I12" i="51"/>
  <c r="Q9" i="51"/>
  <c r="L12" i="51"/>
  <c r="I11" i="51"/>
  <c r="I6" i="63"/>
  <c r="V14" i="28"/>
  <c r="H13" i="51"/>
  <c r="AD15" i="9"/>
  <c r="AD16" i="9"/>
  <c r="AE6" i="64" s="1"/>
  <c r="T14" i="51"/>
  <c r="T10" i="51"/>
  <c r="Q6" i="63"/>
  <c r="Q6" i="67" s="1"/>
  <c r="M9" i="51"/>
  <c r="H12" i="51"/>
  <c r="H8" i="51"/>
  <c r="M6" i="63"/>
  <c r="H14" i="51"/>
  <c r="Q12" i="51"/>
  <c r="H9" i="51"/>
  <c r="E6" i="63"/>
  <c r="P9" i="51"/>
  <c r="P6" i="51"/>
  <c r="AA13" i="51"/>
  <c r="Y6" i="63"/>
  <c r="P7" i="51"/>
  <c r="P16" i="9"/>
  <c r="Q6" i="64" s="1"/>
  <c r="AA11" i="51"/>
  <c r="AA12" i="51"/>
  <c r="AC6" i="51"/>
  <c r="AC8" i="51"/>
  <c r="AC10" i="51"/>
  <c r="AC12" i="51"/>
  <c r="AC14" i="51"/>
  <c r="P15" i="9"/>
  <c r="P14" i="51"/>
  <c r="Y6" i="51"/>
  <c r="Q14" i="28"/>
  <c r="P12" i="51"/>
  <c r="W14" i="28"/>
  <c r="O14" i="28"/>
  <c r="P6" i="63"/>
  <c r="AA8" i="51"/>
  <c r="P10" i="51"/>
  <c r="AC7" i="51"/>
  <c r="AC9" i="51"/>
  <c r="AC11" i="51"/>
  <c r="AC13" i="51"/>
  <c r="Y10" i="51"/>
  <c r="Y12" i="51"/>
  <c r="Y7" i="51"/>
  <c r="Y14" i="51"/>
  <c r="T14" i="28"/>
  <c r="AA9" i="51"/>
  <c r="AA6" i="51"/>
  <c r="Y16" i="9"/>
  <c r="Z6" i="64" s="1"/>
  <c r="Y11" i="51"/>
  <c r="Y8" i="51"/>
  <c r="AA15" i="9"/>
  <c r="Z14" i="28"/>
  <c r="AA7" i="51"/>
  <c r="AA14" i="28"/>
  <c r="Y15" i="9"/>
  <c r="AA16" i="9"/>
  <c r="AB6" i="64" s="1"/>
  <c r="AA14" i="51"/>
  <c r="AA10" i="51"/>
  <c r="Z15" i="9"/>
  <c r="O15" i="9"/>
  <c r="O7" i="51"/>
  <c r="O12" i="51"/>
  <c r="T6" i="63"/>
  <c r="Z10" i="51"/>
  <c r="Z6" i="63"/>
  <c r="Z9" i="51"/>
  <c r="Z16" i="9"/>
  <c r="AA6" i="64" s="1"/>
  <c r="O6" i="63"/>
  <c r="O6" i="51"/>
  <c r="O14" i="51"/>
  <c r="Y14" i="28"/>
  <c r="Z8" i="51"/>
  <c r="Z7" i="51"/>
  <c r="W10" i="51"/>
  <c r="O8" i="51"/>
  <c r="O9" i="51"/>
  <c r="O10" i="51"/>
  <c r="O11" i="51"/>
  <c r="R14" i="28"/>
  <c r="X14" i="28"/>
  <c r="S14" i="28"/>
  <c r="Z6" i="51"/>
  <c r="N11" i="51"/>
  <c r="W6" i="51"/>
  <c r="W16" i="9"/>
  <c r="X6" i="64" s="1"/>
  <c r="U14" i="28"/>
  <c r="U11" i="51"/>
  <c r="U10" i="51"/>
  <c r="U6" i="51"/>
  <c r="W14" i="51"/>
  <c r="N10" i="51"/>
  <c r="W15" i="9"/>
  <c r="U15" i="9"/>
  <c r="N6" i="51"/>
  <c r="W12" i="51"/>
  <c r="N12" i="51"/>
  <c r="W8" i="51"/>
  <c r="U7" i="51"/>
  <c r="U6" i="63"/>
  <c r="U14" i="51"/>
  <c r="N9" i="51"/>
  <c r="N6" i="63"/>
  <c r="W11" i="51"/>
  <c r="W9" i="51"/>
  <c r="W6" i="63"/>
  <c r="N8" i="51"/>
  <c r="N14" i="51"/>
  <c r="W7" i="51"/>
  <c r="E14" i="28"/>
  <c r="S29" i="28"/>
  <c r="E13" i="69"/>
  <c r="R57" i="28"/>
  <c r="E29" i="28"/>
  <c r="AC57" i="28"/>
  <c r="K57" i="28"/>
  <c r="O57" i="28"/>
  <c r="E27" i="69"/>
  <c r="J29" i="28"/>
  <c r="P57" i="28"/>
  <c r="AC14" i="28"/>
  <c r="AC53" i="69"/>
  <c r="E53" i="69"/>
  <c r="AC13" i="69"/>
  <c r="AC73" i="69"/>
  <c r="U8" i="68" l="1"/>
  <c r="T21" i="68"/>
  <c r="D10" i="60" a="1"/>
  <c r="D11" i="60"/>
  <c r="D13" i="60"/>
  <c r="D15" i="60"/>
  <c r="D17" i="60"/>
  <c r="D19" i="60"/>
  <c r="D21" i="60"/>
  <c r="D23" i="60"/>
  <c r="D25" i="60"/>
  <c r="D27" i="60"/>
  <c r="D29" i="60"/>
  <c r="D31" i="60"/>
  <c r="D33" i="60"/>
  <c r="D35" i="60"/>
  <c r="D37" i="60"/>
  <c r="D12" i="60"/>
  <c r="D16" i="60"/>
  <c r="D20" i="60"/>
  <c r="D24" i="60"/>
  <c r="D28" i="60"/>
  <c r="D32" i="60"/>
  <c r="D36" i="60"/>
  <c r="D10" i="60"/>
  <c r="D14" i="60"/>
  <c r="D18" i="60"/>
  <c r="D22" i="60"/>
  <c r="D26" i="60"/>
  <c r="D30" i="60"/>
  <c r="D34" i="60"/>
  <c r="D38" i="60"/>
  <c r="AF15" i="28"/>
  <c r="AG15" i="28"/>
  <c r="AF16" i="28"/>
  <c r="AG16" i="28"/>
  <c r="E10" i="60" a="1"/>
  <c r="C10" i="76"/>
  <c r="F10" i="76"/>
  <c r="J10" i="76"/>
  <c r="E11" i="76"/>
  <c r="I11" i="76"/>
  <c r="D12" i="76"/>
  <c r="H12" i="76"/>
  <c r="C13" i="76"/>
  <c r="G13" i="76"/>
  <c r="K13" i="76"/>
  <c r="F14" i="76"/>
  <c r="J14" i="76"/>
  <c r="E15" i="76"/>
  <c r="I15" i="76"/>
  <c r="D16" i="76"/>
  <c r="H16" i="76"/>
  <c r="C17" i="76"/>
  <c r="G17" i="76"/>
  <c r="K17" i="76"/>
  <c r="F18" i="76"/>
  <c r="J18" i="76"/>
  <c r="E19" i="76"/>
  <c r="I19" i="76"/>
  <c r="D20" i="76"/>
  <c r="H20" i="76"/>
  <c r="C21" i="76"/>
  <c r="G21" i="76"/>
  <c r="K21" i="76"/>
  <c r="F22" i="76"/>
  <c r="J22" i="76"/>
  <c r="E23" i="76"/>
  <c r="I23" i="76"/>
  <c r="D24" i="76"/>
  <c r="H24" i="76"/>
  <c r="C25" i="76"/>
  <c r="G25" i="76"/>
  <c r="K25" i="76"/>
  <c r="F26" i="76"/>
  <c r="J26" i="76"/>
  <c r="E27" i="76"/>
  <c r="I27" i="76"/>
  <c r="D28" i="76"/>
  <c r="H28" i="76"/>
  <c r="K28" i="76"/>
  <c r="D29" i="76"/>
  <c r="F29" i="76"/>
  <c r="H29" i="76"/>
  <c r="J29" i="76"/>
  <c r="C30" i="76"/>
  <c r="E30" i="76"/>
  <c r="G30" i="76"/>
  <c r="I30" i="76"/>
  <c r="K30" i="76"/>
  <c r="D31" i="76"/>
  <c r="F31" i="76"/>
  <c r="H31" i="76"/>
  <c r="J31" i="76"/>
  <c r="C32" i="76"/>
  <c r="E32" i="76"/>
  <c r="G32" i="76"/>
  <c r="I32" i="76"/>
  <c r="K32" i="76"/>
  <c r="D33" i="76"/>
  <c r="F33" i="76"/>
  <c r="H33" i="76"/>
  <c r="J33" i="76"/>
  <c r="C34" i="76"/>
  <c r="E34" i="76"/>
  <c r="G34" i="76"/>
  <c r="H10" i="76"/>
  <c r="G11" i="76"/>
  <c r="F12" i="76"/>
  <c r="E13" i="76"/>
  <c r="D14" i="76"/>
  <c r="C15" i="76"/>
  <c r="K15" i="76"/>
  <c r="J16" i="76"/>
  <c r="I17" i="76"/>
  <c r="H18" i="76"/>
  <c r="G19" i="76"/>
  <c r="F20" i="76"/>
  <c r="E21" i="76"/>
  <c r="D22" i="76"/>
  <c r="C23" i="76"/>
  <c r="K23" i="76"/>
  <c r="J24" i="76"/>
  <c r="I25" i="76"/>
  <c r="H26" i="76"/>
  <c r="G27" i="76"/>
  <c r="F28" i="76"/>
  <c r="C29" i="76"/>
  <c r="G29" i="76"/>
  <c r="K29" i="76"/>
  <c r="F30" i="76"/>
  <c r="J30" i="76"/>
  <c r="E31" i="76"/>
  <c r="I31" i="76"/>
  <c r="D32" i="76"/>
  <c r="H32" i="76"/>
  <c r="C33" i="76"/>
  <c r="G33" i="76"/>
  <c r="K33" i="76"/>
  <c r="F34" i="76"/>
  <c r="I34" i="76"/>
  <c r="K34" i="76"/>
  <c r="D35" i="76"/>
  <c r="F35" i="76"/>
  <c r="H35" i="76"/>
  <c r="J35" i="76"/>
  <c r="C36" i="76"/>
  <c r="E36" i="76"/>
  <c r="G36" i="76"/>
  <c r="I36" i="76"/>
  <c r="K36" i="76"/>
  <c r="D37" i="76"/>
  <c r="F37" i="76"/>
  <c r="H37" i="76"/>
  <c r="J37" i="76"/>
  <c r="C38" i="76"/>
  <c r="E38" i="76"/>
  <c r="G38" i="76"/>
  <c r="I38" i="76"/>
  <c r="K38" i="76"/>
  <c r="D10" i="76"/>
  <c r="K11" i="76"/>
  <c r="I13" i="76"/>
  <c r="G15" i="76"/>
  <c r="E17" i="76"/>
  <c r="C19" i="76"/>
  <c r="J20" i="76"/>
  <c r="H22" i="76"/>
  <c r="F24" i="76"/>
  <c r="D26" i="76"/>
  <c r="K27" i="76"/>
  <c r="E29" i="76"/>
  <c r="D30" i="76"/>
  <c r="C31" i="76"/>
  <c r="K31" i="76"/>
  <c r="J32" i="76"/>
  <c r="I33" i="76"/>
  <c r="H34" i="76"/>
  <c r="C35" i="76"/>
  <c r="G35" i="76"/>
  <c r="K35" i="76"/>
  <c r="F36" i="76"/>
  <c r="J36" i="76"/>
  <c r="E37" i="76"/>
  <c r="I37" i="76"/>
  <c r="D38" i="76"/>
  <c r="H38" i="76"/>
  <c r="C11" i="76"/>
  <c r="J12" i="76"/>
  <c r="H14" i="76"/>
  <c r="F16" i="76"/>
  <c r="D18" i="76"/>
  <c r="K19" i="76"/>
  <c r="I21" i="76"/>
  <c r="G23" i="76"/>
  <c r="E25" i="76"/>
  <c r="C27" i="76"/>
  <c r="J28" i="76"/>
  <c r="I29" i="76"/>
  <c r="H30" i="76"/>
  <c r="G31" i="76"/>
  <c r="F32" i="76"/>
  <c r="E33" i="76"/>
  <c r="D34" i="76"/>
  <c r="J34" i="76"/>
  <c r="E35" i="76"/>
  <c r="I35" i="76"/>
  <c r="D36" i="76"/>
  <c r="H36" i="76"/>
  <c r="C37" i="76"/>
  <c r="G37" i="76"/>
  <c r="K37" i="76"/>
  <c r="F38" i="76"/>
  <c r="J38" i="76"/>
  <c r="G28" i="76"/>
  <c r="C28" i="76"/>
  <c r="H27" i="76"/>
  <c r="D27" i="76"/>
  <c r="I26" i="76"/>
  <c r="E26" i="76"/>
  <c r="J25" i="76"/>
  <c r="F25" i="76"/>
  <c r="K24" i="76"/>
  <c r="G24" i="76"/>
  <c r="C24" i="76"/>
  <c r="H23" i="76"/>
  <c r="D23" i="76"/>
  <c r="I22" i="76"/>
  <c r="E22" i="76"/>
  <c r="J21" i="76"/>
  <c r="F21" i="76"/>
  <c r="K20" i="76"/>
  <c r="G20" i="76"/>
  <c r="C20" i="76"/>
  <c r="H19" i="76"/>
  <c r="D19" i="76"/>
  <c r="I18" i="76"/>
  <c r="E18" i="76"/>
  <c r="J17" i="76"/>
  <c r="F17" i="76"/>
  <c r="K16" i="76"/>
  <c r="G16" i="76"/>
  <c r="C16" i="76"/>
  <c r="H15" i="76"/>
  <c r="D15" i="76"/>
  <c r="I14" i="76"/>
  <c r="E14" i="76"/>
  <c r="J13" i="76"/>
  <c r="F13" i="76"/>
  <c r="K12" i="76"/>
  <c r="G12" i="76"/>
  <c r="C12" i="76"/>
  <c r="H11" i="76"/>
  <c r="D11" i="76"/>
  <c r="I10" i="76"/>
  <c r="E10" i="76"/>
  <c r="I28" i="76"/>
  <c r="E28" i="76"/>
  <c r="J27" i="76"/>
  <c r="F27" i="76"/>
  <c r="K26" i="76"/>
  <c r="G26" i="76"/>
  <c r="C26" i="76"/>
  <c r="H25" i="76"/>
  <c r="D25" i="76"/>
  <c r="I24" i="76"/>
  <c r="E24" i="76"/>
  <c r="J23" i="76"/>
  <c r="F23" i="76"/>
  <c r="K22" i="76"/>
  <c r="G22" i="76"/>
  <c r="C22" i="76"/>
  <c r="H21" i="76"/>
  <c r="D21" i="76"/>
  <c r="I20" i="76"/>
  <c r="E20" i="76"/>
  <c r="J19" i="76"/>
  <c r="F19" i="76"/>
  <c r="K18" i="76"/>
  <c r="G18" i="76"/>
  <c r="C18" i="76"/>
  <c r="H17" i="76"/>
  <c r="D17" i="76"/>
  <c r="I16" i="76"/>
  <c r="E16" i="76"/>
  <c r="J15" i="76"/>
  <c r="F15" i="76"/>
  <c r="K14" i="76"/>
  <c r="G14" i="76"/>
  <c r="C14" i="76"/>
  <c r="H13" i="76"/>
  <c r="D13" i="76"/>
  <c r="I12" i="76"/>
  <c r="E12" i="76"/>
  <c r="J11" i="76"/>
  <c r="F11" i="76"/>
  <c r="K10" i="76"/>
  <c r="G10" i="76"/>
  <c r="D10" i="71"/>
  <c r="H10" i="71"/>
  <c r="D11" i="71"/>
  <c r="H11" i="71"/>
  <c r="D12" i="71"/>
  <c r="J10" i="71"/>
  <c r="J11" i="71"/>
  <c r="H12" i="71"/>
  <c r="D13" i="71"/>
  <c r="H13" i="71"/>
  <c r="D14" i="71"/>
  <c r="H14" i="71"/>
  <c r="D15" i="71"/>
  <c r="H15" i="71"/>
  <c r="D16" i="71"/>
  <c r="H16" i="71"/>
  <c r="D17" i="71"/>
  <c r="H17" i="71"/>
  <c r="D18" i="71"/>
  <c r="H18" i="71"/>
  <c r="D19" i="71"/>
  <c r="H19" i="71"/>
  <c r="D20" i="71"/>
  <c r="H20" i="71"/>
  <c r="D21" i="71"/>
  <c r="H21" i="71"/>
  <c r="D22" i="71"/>
  <c r="H22" i="71"/>
  <c r="D23" i="71"/>
  <c r="H23" i="71"/>
  <c r="D24" i="71"/>
  <c r="H24" i="71"/>
  <c r="D25" i="71"/>
  <c r="H25" i="71"/>
  <c r="D26" i="71"/>
  <c r="H26" i="71"/>
  <c r="D27" i="71"/>
  <c r="H27" i="71"/>
  <c r="D28" i="71"/>
  <c r="H28" i="71"/>
  <c r="D29" i="71"/>
  <c r="H29" i="71"/>
  <c r="D30" i="71"/>
  <c r="H30" i="71"/>
  <c r="D31" i="71"/>
  <c r="F31" i="71"/>
  <c r="H31" i="71"/>
  <c r="J31" i="71"/>
  <c r="D32" i="71"/>
  <c r="F32" i="71"/>
  <c r="H32" i="71"/>
  <c r="J32" i="71"/>
  <c r="D33" i="71"/>
  <c r="F33" i="71"/>
  <c r="H33" i="71"/>
  <c r="J33" i="71"/>
  <c r="D34" i="71"/>
  <c r="F34" i="71"/>
  <c r="H34" i="71"/>
  <c r="J34" i="71"/>
  <c r="D35" i="71"/>
  <c r="F35" i="71"/>
  <c r="H35" i="71"/>
  <c r="J35" i="71"/>
  <c r="D36" i="71"/>
  <c r="F36" i="71"/>
  <c r="H36" i="71"/>
  <c r="J36" i="71"/>
  <c r="D37" i="71"/>
  <c r="F37" i="71"/>
  <c r="H37" i="71"/>
  <c r="J37" i="71"/>
  <c r="D38" i="71"/>
  <c r="F38" i="71"/>
  <c r="H38" i="71"/>
  <c r="J38" i="71"/>
  <c r="F10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E31" i="71"/>
  <c r="I31" i="71"/>
  <c r="E32" i="71"/>
  <c r="I32" i="71"/>
  <c r="E33" i="71"/>
  <c r="I33" i="71"/>
  <c r="E34" i="71"/>
  <c r="I34" i="71"/>
  <c r="E35" i="71"/>
  <c r="I35" i="71"/>
  <c r="E36" i="71"/>
  <c r="I36" i="71"/>
  <c r="E37" i="71"/>
  <c r="I37" i="71"/>
  <c r="E38" i="71"/>
  <c r="I38" i="71"/>
  <c r="F11" i="71"/>
  <c r="J12" i="71"/>
  <c r="J13" i="71"/>
  <c r="J14" i="71"/>
  <c r="J15" i="71"/>
  <c r="J16" i="71"/>
  <c r="J17" i="71"/>
  <c r="J18" i="71"/>
  <c r="J19" i="71"/>
  <c r="J20" i="71"/>
  <c r="J21" i="71"/>
  <c r="J22" i="71"/>
  <c r="J23" i="71"/>
  <c r="J24" i="71"/>
  <c r="J25" i="71"/>
  <c r="J26" i="71"/>
  <c r="J27" i="71"/>
  <c r="J28" i="71"/>
  <c r="J29" i="71"/>
  <c r="J30" i="71"/>
  <c r="G31" i="71"/>
  <c r="C32" i="71"/>
  <c r="G32" i="71"/>
  <c r="C33" i="71"/>
  <c r="G33" i="71"/>
  <c r="C34" i="71"/>
  <c r="G34" i="71"/>
  <c r="C35" i="71"/>
  <c r="G35" i="71"/>
  <c r="C36" i="71"/>
  <c r="K36" i="71" s="1"/>
  <c r="E35" i="90" s="1"/>
  <c r="G36" i="71"/>
  <c r="C37" i="71"/>
  <c r="G37" i="71"/>
  <c r="C38" i="71"/>
  <c r="K38" i="71" s="1"/>
  <c r="E37" i="90" s="1"/>
  <c r="C37" i="90" s="1"/>
  <c r="G38" i="71"/>
  <c r="E10" i="71"/>
  <c r="I10" i="71"/>
  <c r="E11" i="71"/>
  <c r="I11" i="71"/>
  <c r="E12" i="71"/>
  <c r="I12" i="71"/>
  <c r="E13" i="71"/>
  <c r="I13" i="71"/>
  <c r="E14" i="71"/>
  <c r="I14" i="71"/>
  <c r="E15" i="71"/>
  <c r="I15" i="71"/>
  <c r="E16" i="71"/>
  <c r="I16" i="71"/>
  <c r="E17" i="71"/>
  <c r="I17" i="71"/>
  <c r="E18" i="71"/>
  <c r="I18" i="71"/>
  <c r="E19" i="71"/>
  <c r="I19" i="71"/>
  <c r="E20" i="71"/>
  <c r="I20" i="71"/>
  <c r="E21" i="71"/>
  <c r="I21" i="71"/>
  <c r="E22" i="71"/>
  <c r="I22" i="71"/>
  <c r="E23" i="71"/>
  <c r="I23" i="71"/>
  <c r="E24" i="71"/>
  <c r="I24" i="71"/>
  <c r="E25" i="71"/>
  <c r="I25" i="71"/>
  <c r="E26" i="71"/>
  <c r="I26" i="71"/>
  <c r="E27" i="71"/>
  <c r="I27" i="71"/>
  <c r="E28" i="71"/>
  <c r="I28" i="71"/>
  <c r="E29" i="71"/>
  <c r="I29" i="71"/>
  <c r="E30" i="71"/>
  <c r="I30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AF30" i="28"/>
  <c r="AG30" i="28"/>
  <c r="AF31" i="28"/>
  <c r="AG31" i="28"/>
  <c r="C10" i="60" a="1"/>
  <c r="C10" i="78" a="1"/>
  <c r="C10" i="74"/>
  <c r="F10" i="74"/>
  <c r="J10" i="74"/>
  <c r="E11" i="74"/>
  <c r="I11" i="74"/>
  <c r="D12" i="74"/>
  <c r="H12" i="74"/>
  <c r="C13" i="74"/>
  <c r="G13" i="74"/>
  <c r="K13" i="74"/>
  <c r="F14" i="74"/>
  <c r="J14" i="74"/>
  <c r="E15" i="74"/>
  <c r="I15" i="74"/>
  <c r="D16" i="74"/>
  <c r="H16" i="74"/>
  <c r="C17" i="74"/>
  <c r="G17" i="74"/>
  <c r="K17" i="74"/>
  <c r="F18" i="74"/>
  <c r="J18" i="74"/>
  <c r="E19" i="74"/>
  <c r="I19" i="74"/>
  <c r="D20" i="74"/>
  <c r="H20" i="74"/>
  <c r="C21" i="74"/>
  <c r="G21" i="74"/>
  <c r="K21" i="74"/>
  <c r="F22" i="74"/>
  <c r="J22" i="74"/>
  <c r="E23" i="74"/>
  <c r="I23" i="74"/>
  <c r="D24" i="74"/>
  <c r="H24" i="74"/>
  <c r="C25" i="74"/>
  <c r="G25" i="74"/>
  <c r="K25" i="74"/>
  <c r="F26" i="74"/>
  <c r="J26" i="74"/>
  <c r="E27" i="74"/>
  <c r="I27" i="74"/>
  <c r="D28" i="74"/>
  <c r="H28" i="74"/>
  <c r="K28" i="74"/>
  <c r="D29" i="74"/>
  <c r="F29" i="74"/>
  <c r="H29" i="74"/>
  <c r="J29" i="74"/>
  <c r="C30" i="74"/>
  <c r="E30" i="74"/>
  <c r="G30" i="74"/>
  <c r="I30" i="74"/>
  <c r="K30" i="74"/>
  <c r="D31" i="74"/>
  <c r="F31" i="74"/>
  <c r="H31" i="74"/>
  <c r="J31" i="74"/>
  <c r="C32" i="74"/>
  <c r="E32" i="74"/>
  <c r="G32" i="74"/>
  <c r="I32" i="74"/>
  <c r="K32" i="74"/>
  <c r="D33" i="74"/>
  <c r="F33" i="74"/>
  <c r="H33" i="74"/>
  <c r="J33" i="74"/>
  <c r="C34" i="74"/>
  <c r="E34" i="74"/>
  <c r="G34" i="74"/>
  <c r="I34" i="74"/>
  <c r="K34" i="74"/>
  <c r="D35" i="74"/>
  <c r="F35" i="74"/>
  <c r="H35" i="74"/>
  <c r="J35" i="74"/>
  <c r="C36" i="74"/>
  <c r="E36" i="74"/>
  <c r="G36" i="74"/>
  <c r="I36" i="74"/>
  <c r="K36" i="74"/>
  <c r="D37" i="74"/>
  <c r="F37" i="74"/>
  <c r="H37" i="74"/>
  <c r="J37" i="74"/>
  <c r="C38" i="74"/>
  <c r="E38" i="74"/>
  <c r="G38" i="74"/>
  <c r="I38" i="74"/>
  <c r="K38" i="74"/>
  <c r="H10" i="74"/>
  <c r="G11" i="74"/>
  <c r="F12" i="74"/>
  <c r="E13" i="74"/>
  <c r="D14" i="74"/>
  <c r="C15" i="74"/>
  <c r="K15" i="74"/>
  <c r="J16" i="74"/>
  <c r="I17" i="74"/>
  <c r="H18" i="74"/>
  <c r="G19" i="74"/>
  <c r="F20" i="74"/>
  <c r="E21" i="74"/>
  <c r="D22" i="74"/>
  <c r="C23" i="74"/>
  <c r="K23" i="74"/>
  <c r="J24" i="74"/>
  <c r="I25" i="74"/>
  <c r="H26" i="74"/>
  <c r="G27" i="74"/>
  <c r="F28" i="74"/>
  <c r="C29" i="74"/>
  <c r="G29" i="74"/>
  <c r="K29" i="74"/>
  <c r="F30" i="74"/>
  <c r="J30" i="74"/>
  <c r="E31" i="74"/>
  <c r="I31" i="74"/>
  <c r="D32" i="74"/>
  <c r="H32" i="74"/>
  <c r="C33" i="74"/>
  <c r="G33" i="74"/>
  <c r="K33" i="74"/>
  <c r="F34" i="74"/>
  <c r="J34" i="74"/>
  <c r="E35" i="74"/>
  <c r="I35" i="74"/>
  <c r="D36" i="74"/>
  <c r="H36" i="74"/>
  <c r="C37" i="74"/>
  <c r="G37" i="74"/>
  <c r="K37" i="74"/>
  <c r="F38" i="74"/>
  <c r="J38" i="74"/>
  <c r="D10" i="74"/>
  <c r="C11" i="74"/>
  <c r="K11" i="74"/>
  <c r="J12" i="74"/>
  <c r="I13" i="74"/>
  <c r="H14" i="74"/>
  <c r="G15" i="74"/>
  <c r="F16" i="74"/>
  <c r="E17" i="74"/>
  <c r="D18" i="74"/>
  <c r="C19" i="74"/>
  <c r="J20" i="74"/>
  <c r="H22" i="74"/>
  <c r="F24" i="74"/>
  <c r="D26" i="74"/>
  <c r="K27" i="74"/>
  <c r="E29" i="74"/>
  <c r="D30" i="74"/>
  <c r="C31" i="74"/>
  <c r="K31" i="74"/>
  <c r="J32" i="74"/>
  <c r="I33" i="74"/>
  <c r="H34" i="74"/>
  <c r="G35" i="74"/>
  <c r="F36" i="74"/>
  <c r="E37" i="74"/>
  <c r="D38" i="74"/>
  <c r="K19" i="74"/>
  <c r="I21" i="74"/>
  <c r="G23" i="74"/>
  <c r="E25" i="74"/>
  <c r="C27" i="74"/>
  <c r="J28" i="74"/>
  <c r="I29" i="74"/>
  <c r="H30" i="74"/>
  <c r="G31" i="74"/>
  <c r="F32" i="74"/>
  <c r="E33" i="74"/>
  <c r="D34" i="74"/>
  <c r="C35" i="74"/>
  <c r="K35" i="74"/>
  <c r="J36" i="74"/>
  <c r="I37" i="74"/>
  <c r="H38" i="74"/>
  <c r="G28" i="74"/>
  <c r="C28" i="74"/>
  <c r="H27" i="74"/>
  <c r="D27" i="74"/>
  <c r="I26" i="74"/>
  <c r="E26" i="74"/>
  <c r="J25" i="74"/>
  <c r="F25" i="74"/>
  <c r="K24" i="74"/>
  <c r="G24" i="74"/>
  <c r="C24" i="74"/>
  <c r="H23" i="74"/>
  <c r="D23" i="74"/>
  <c r="I22" i="74"/>
  <c r="E22" i="74"/>
  <c r="J21" i="74"/>
  <c r="F21" i="74"/>
  <c r="K20" i="74"/>
  <c r="G20" i="74"/>
  <c r="C20" i="74"/>
  <c r="H19" i="74"/>
  <c r="D19" i="74"/>
  <c r="I18" i="74"/>
  <c r="E18" i="74"/>
  <c r="J17" i="74"/>
  <c r="F17" i="74"/>
  <c r="K16" i="74"/>
  <c r="G16" i="74"/>
  <c r="C16" i="74"/>
  <c r="H15" i="74"/>
  <c r="D15" i="74"/>
  <c r="I14" i="74"/>
  <c r="E14" i="74"/>
  <c r="J13" i="74"/>
  <c r="F13" i="74"/>
  <c r="K12" i="74"/>
  <c r="G12" i="74"/>
  <c r="C12" i="74"/>
  <c r="H11" i="74"/>
  <c r="D11" i="74"/>
  <c r="I10" i="74"/>
  <c r="E10" i="74"/>
  <c r="I28" i="74"/>
  <c r="E28" i="74"/>
  <c r="J27" i="74"/>
  <c r="F27" i="74"/>
  <c r="K26" i="74"/>
  <c r="G26" i="74"/>
  <c r="C26" i="74"/>
  <c r="H25" i="74"/>
  <c r="D25" i="74"/>
  <c r="I24" i="74"/>
  <c r="E24" i="74"/>
  <c r="J23" i="74"/>
  <c r="F23" i="74"/>
  <c r="K22" i="74"/>
  <c r="G22" i="74"/>
  <c r="C22" i="74"/>
  <c r="H21" i="74"/>
  <c r="D21" i="74"/>
  <c r="I20" i="74"/>
  <c r="E20" i="74"/>
  <c r="J19" i="74"/>
  <c r="F19" i="74"/>
  <c r="K18" i="74"/>
  <c r="G18" i="74"/>
  <c r="C18" i="74"/>
  <c r="H17" i="74"/>
  <c r="D17" i="74"/>
  <c r="I16" i="74"/>
  <c r="E16" i="74"/>
  <c r="J15" i="74"/>
  <c r="F15" i="74"/>
  <c r="K14" i="74"/>
  <c r="G14" i="74"/>
  <c r="C14" i="74"/>
  <c r="H13" i="74"/>
  <c r="D13" i="74"/>
  <c r="I12" i="74"/>
  <c r="E12" i="74"/>
  <c r="J11" i="74"/>
  <c r="F11" i="74"/>
  <c r="K10" i="74"/>
  <c r="G10" i="74"/>
  <c r="AF55" i="69"/>
  <c r="AG55" i="69"/>
  <c r="AF54" i="69"/>
  <c r="AG54" i="69"/>
  <c r="AF15" i="69"/>
  <c r="AG15" i="69"/>
  <c r="AF14" i="69"/>
  <c r="AG14" i="69"/>
  <c r="AF29" i="69"/>
  <c r="AG29" i="69"/>
  <c r="AF28" i="69"/>
  <c r="AG28" i="69"/>
  <c r="P41" i="69"/>
  <c r="T41" i="69"/>
  <c r="Z41" i="69"/>
  <c r="N8" i="68"/>
  <c r="S15" i="68"/>
  <c r="F21" i="68"/>
  <c r="AF59" i="28"/>
  <c r="AG59" i="28"/>
  <c r="AF58" i="28"/>
  <c r="AG58" i="28"/>
  <c r="N8" i="67"/>
  <c r="X27" i="68"/>
  <c r="T27" i="68"/>
  <c r="W44" i="28"/>
  <c r="E15" i="68"/>
  <c r="T9" i="67"/>
  <c r="E9" i="67"/>
  <c r="AA9" i="67"/>
  <c r="L21" i="68"/>
  <c r="H21" i="68"/>
  <c r="W15" i="68"/>
  <c r="O15" i="68"/>
  <c r="V8" i="68"/>
  <c r="AA27" i="68"/>
  <c r="Y8" i="68"/>
  <c r="M72" i="28"/>
  <c r="W72" i="28"/>
  <c r="P72" i="28"/>
  <c r="N72" i="28"/>
  <c r="V72" i="28"/>
  <c r="Q8" i="67"/>
  <c r="G9" i="67"/>
  <c r="Z73" i="69"/>
  <c r="J72" i="28"/>
  <c r="AF83" i="9"/>
  <c r="AG83" i="9"/>
  <c r="AF84" i="9"/>
  <c r="AG84" i="9"/>
  <c r="W27" i="68"/>
  <c r="G27" i="68"/>
  <c r="AB21" i="68"/>
  <c r="E72" i="28"/>
  <c r="J15" i="68"/>
  <c r="L72" i="28"/>
  <c r="T8" i="68"/>
  <c r="O72" i="28"/>
  <c r="W58" i="28"/>
  <c r="X72" i="28"/>
  <c r="R7" i="67"/>
  <c r="AA15" i="68"/>
  <c r="S7" i="67"/>
  <c r="H7" i="67"/>
  <c r="J44" i="28"/>
  <c r="G7" i="67"/>
  <c r="F6" i="67"/>
  <c r="AB6" i="67"/>
  <c r="E6" i="67"/>
  <c r="F8" i="68"/>
  <c r="AB41" i="69"/>
  <c r="I41" i="69"/>
  <c r="E7" i="63"/>
  <c r="E7" i="67" s="1"/>
  <c r="F41" i="69"/>
  <c r="W41" i="69"/>
  <c r="L7" i="67"/>
  <c r="F67" i="69"/>
  <c r="AA72" i="28"/>
  <c r="J9" i="67"/>
  <c r="K15" i="68"/>
  <c r="J8" i="68"/>
  <c r="V21" i="68"/>
  <c r="Q8" i="68"/>
  <c r="I8" i="68"/>
  <c r="N15" i="68"/>
  <c r="I44" i="28"/>
  <c r="Z15" i="68"/>
  <c r="M15" i="68"/>
  <c r="T15" i="68"/>
  <c r="N41" i="69"/>
  <c r="M41" i="69"/>
  <c r="AB10" i="63"/>
  <c r="S67" i="69"/>
  <c r="AA8" i="68"/>
  <c r="AA30" i="68" s="1"/>
  <c r="AA9" i="68" s="1"/>
  <c r="L15" i="68"/>
  <c r="R15" i="68"/>
  <c r="U27" i="68"/>
  <c r="R8" i="68"/>
  <c r="F15" i="68"/>
  <c r="M8" i="68"/>
  <c r="X8" i="68"/>
  <c r="X15" i="68"/>
  <c r="F9" i="67"/>
  <c r="Z10" i="63"/>
  <c r="Q72" i="28"/>
  <c r="U15" i="68"/>
  <c r="AC15" i="68"/>
  <c r="AB27" i="68"/>
  <c r="Q15" i="68"/>
  <c r="Q30" i="68" s="1"/>
  <c r="R41" i="69"/>
  <c r="G41" i="69"/>
  <c r="E41" i="69"/>
  <c r="H41" i="69"/>
  <c r="Y41" i="69"/>
  <c r="O41" i="69"/>
  <c r="H67" i="69"/>
  <c r="D10" i="103" a="1"/>
  <c r="AE15" i="28"/>
  <c r="AE16" i="28"/>
  <c r="AC29" i="69"/>
  <c r="AE29" i="69"/>
  <c r="AE28" i="69"/>
  <c r="U8" i="67"/>
  <c r="E21" i="68"/>
  <c r="I27" i="68"/>
  <c r="W21" i="68"/>
  <c r="O21" i="68"/>
  <c r="K27" i="68"/>
  <c r="V15" i="68"/>
  <c r="Z21" i="68"/>
  <c r="H15" i="68"/>
  <c r="S8" i="68"/>
  <c r="K8" i="68"/>
  <c r="E8" i="68"/>
  <c r="P15" i="68"/>
  <c r="AE31" i="28"/>
  <c r="AE30" i="28"/>
  <c r="AE55" i="69"/>
  <c r="AE54" i="69"/>
  <c r="N44" i="28"/>
  <c r="H59" i="28"/>
  <c r="AE59" i="28"/>
  <c r="AE58" i="28"/>
  <c r="Y72" i="28"/>
  <c r="AB72" i="28"/>
  <c r="S21" i="68"/>
  <c r="Y15" i="68"/>
  <c r="Y30" i="68" s="1"/>
  <c r="Y9" i="68" s="1"/>
  <c r="W8" i="68"/>
  <c r="O8" i="68"/>
  <c r="H8" i="68"/>
  <c r="AE15" i="69"/>
  <c r="AE14" i="69"/>
  <c r="AA7" i="67"/>
  <c r="P27" i="68"/>
  <c r="G15" i="68"/>
  <c r="G8" i="68"/>
  <c r="E27" i="68"/>
  <c r="L8" i="68"/>
  <c r="AC8" i="68"/>
  <c r="M21" i="68"/>
  <c r="Q41" i="69"/>
  <c r="U41" i="69"/>
  <c r="L67" i="69"/>
  <c r="AB67" i="69"/>
  <c r="U9" i="67"/>
  <c r="S10" i="63"/>
  <c r="J8" i="67"/>
  <c r="O9" i="67"/>
  <c r="P15" i="28"/>
  <c r="H72" i="28"/>
  <c r="F44" i="28"/>
  <c r="Y44" i="28"/>
  <c r="O44" i="28"/>
  <c r="AB72" i="69"/>
  <c r="F72" i="69"/>
  <c r="I72" i="69"/>
  <c r="P9" i="67"/>
  <c r="W9" i="67"/>
  <c r="F84" i="9"/>
  <c r="Q83" i="9"/>
  <c r="I84" i="9"/>
  <c r="AB84" i="9"/>
  <c r="U84" i="9"/>
  <c r="AD83" i="9"/>
  <c r="K84" i="9"/>
  <c r="X84" i="9"/>
  <c r="AB83" i="9"/>
  <c r="U83" i="9"/>
  <c r="L83" i="9"/>
  <c r="I83" i="9"/>
  <c r="J83" i="9"/>
  <c r="Y84" i="9"/>
  <c r="R84" i="9"/>
  <c r="H84" i="9"/>
  <c r="AD84" i="9"/>
  <c r="Z84" i="9"/>
  <c r="J84" i="9"/>
  <c r="Q84" i="9"/>
  <c r="AC83" i="9"/>
  <c r="R83" i="9"/>
  <c r="Z83" i="9"/>
  <c r="K83" i="9"/>
  <c r="AC84" i="9"/>
  <c r="AE84" i="9"/>
  <c r="AE83" i="9"/>
  <c r="X83" i="9"/>
  <c r="E83" i="9"/>
  <c r="E84" i="9"/>
  <c r="V8" i="67"/>
  <c r="X8" i="67"/>
  <c r="S72" i="28"/>
  <c r="AA67" i="69"/>
  <c r="W59" i="28"/>
  <c r="E8" i="60"/>
  <c r="X41" i="69"/>
  <c r="K41" i="69"/>
  <c r="AB44" i="28"/>
  <c r="K7" i="67"/>
  <c r="M44" i="28"/>
  <c r="Q44" i="28"/>
  <c r="V41" i="69"/>
  <c r="R44" i="28"/>
  <c r="U7" i="67"/>
  <c r="J41" i="69"/>
  <c r="U44" i="28"/>
  <c r="T7" i="67"/>
  <c r="G44" i="28"/>
  <c r="N7" i="67"/>
  <c r="E44" i="28"/>
  <c r="X28" i="69"/>
  <c r="O29" i="69"/>
  <c r="AC28" i="69"/>
  <c r="AA30" i="28"/>
  <c r="AD30" i="28"/>
  <c r="AD31" i="28"/>
  <c r="U58" i="28"/>
  <c r="AD59" i="28"/>
  <c r="AD58" i="28"/>
  <c r="AB8" i="67"/>
  <c r="AC8" i="67"/>
  <c r="AB9" i="67"/>
  <c r="AC9" i="67"/>
  <c r="AD54" i="69"/>
  <c r="AD55" i="69"/>
  <c r="H28" i="69"/>
  <c r="AD28" i="69"/>
  <c r="AD29" i="69"/>
  <c r="O72" i="69"/>
  <c r="AC44" i="28"/>
  <c r="AC41" i="69"/>
  <c r="Z44" i="28"/>
  <c r="I72" i="28"/>
  <c r="O8" i="67"/>
  <c r="V67" i="69"/>
  <c r="L8" i="67"/>
  <c r="P73" i="69"/>
  <c r="G8" i="67"/>
  <c r="H58" i="28"/>
  <c r="AB7" i="67"/>
  <c r="AC7" i="67"/>
  <c r="O7" i="67"/>
  <c r="X44" i="28"/>
  <c r="K44" i="28"/>
  <c r="L41" i="69"/>
  <c r="R72" i="28"/>
  <c r="AC72" i="28"/>
  <c r="Q67" i="69"/>
  <c r="X67" i="69"/>
  <c r="F16" i="28"/>
  <c r="AD14" i="69"/>
  <c r="AD15" i="69"/>
  <c r="AD15" i="28"/>
  <c r="AD16" i="28"/>
  <c r="S29" i="69"/>
  <c r="AC67" i="69"/>
  <c r="O67" i="69"/>
  <c r="K67" i="69"/>
  <c r="I67" i="69"/>
  <c r="M72" i="69"/>
  <c r="S41" i="69"/>
  <c r="Z67" i="69"/>
  <c r="J67" i="69"/>
  <c r="V10" i="63"/>
  <c r="R9" i="67"/>
  <c r="O10" i="63"/>
  <c r="I10" i="63"/>
  <c r="X10" i="63"/>
  <c r="X9" i="67"/>
  <c r="V44" i="28"/>
  <c r="AA44" i="28"/>
  <c r="Z59" i="28"/>
  <c r="X58" i="28"/>
  <c r="Z72" i="28"/>
  <c r="P44" i="28"/>
  <c r="H83" i="9"/>
  <c r="Y83" i="9"/>
  <c r="M83" i="9"/>
  <c r="M84" i="9"/>
  <c r="D10" i="64"/>
  <c r="F83" i="9"/>
  <c r="AA10" i="63"/>
  <c r="L84" i="9"/>
  <c r="P84" i="9"/>
  <c r="P83" i="9"/>
  <c r="Q72" i="69"/>
  <c r="V83" i="9"/>
  <c r="V84" i="9"/>
  <c r="AA83" i="9"/>
  <c r="AA84" i="9"/>
  <c r="S84" i="9"/>
  <c r="S83" i="9"/>
  <c r="N84" i="9"/>
  <c r="N83" i="9"/>
  <c r="G73" i="69"/>
  <c r="G72" i="69"/>
  <c r="T72" i="69"/>
  <c r="T73" i="69"/>
  <c r="W84" i="9"/>
  <c r="W83" i="9"/>
  <c r="AC10" i="63"/>
  <c r="H10" i="63"/>
  <c r="O84" i="9"/>
  <c r="O83" i="9"/>
  <c r="W73" i="69"/>
  <c r="W72" i="69"/>
  <c r="G83" i="9"/>
  <c r="G84" i="9"/>
  <c r="T83" i="9"/>
  <c r="T84" i="9"/>
  <c r="J73" i="69"/>
  <c r="J72" i="69"/>
  <c r="H9" i="67"/>
  <c r="I9" i="67"/>
  <c r="Y9" i="67"/>
  <c r="W67" i="69"/>
  <c r="T67" i="69"/>
  <c r="R8" i="67"/>
  <c r="N67" i="69"/>
  <c r="P67" i="69"/>
  <c r="U72" i="28"/>
  <c r="E8" i="63"/>
  <c r="E8" i="67" s="1"/>
  <c r="F72" i="28"/>
  <c r="Y8" i="67"/>
  <c r="E67" i="69"/>
  <c r="R10" i="63"/>
  <c r="L59" i="28"/>
  <c r="M67" i="69"/>
  <c r="R67" i="69"/>
  <c r="P10" i="63"/>
  <c r="T72" i="28"/>
  <c r="U67" i="69"/>
  <c r="W8" i="67"/>
  <c r="X59" i="28"/>
  <c r="T10" i="63"/>
  <c r="Y10" i="63"/>
  <c r="Y67" i="69"/>
  <c r="H8" i="67"/>
  <c r="M8" i="67"/>
  <c r="T8" i="67"/>
  <c r="F8" i="67"/>
  <c r="K72" i="28"/>
  <c r="F59" i="28"/>
  <c r="F58" i="28"/>
  <c r="G67" i="69"/>
  <c r="G72" i="28"/>
  <c r="K8" i="67"/>
  <c r="J59" i="28"/>
  <c r="J58" i="28"/>
  <c r="K10" i="63"/>
  <c r="V59" i="28"/>
  <c r="V58" i="28"/>
  <c r="AB59" i="28"/>
  <c r="Q58" i="28"/>
  <c r="M58" i="28"/>
  <c r="AA59" i="28"/>
  <c r="M59" i="28"/>
  <c r="L58" i="28"/>
  <c r="AB58" i="28"/>
  <c r="S59" i="28"/>
  <c r="Q59" i="28"/>
  <c r="T58" i="28"/>
  <c r="I58" i="28"/>
  <c r="Z58" i="28"/>
  <c r="AA58" i="28"/>
  <c r="G58" i="28"/>
  <c r="E58" i="28"/>
  <c r="T59" i="28"/>
  <c r="Y59" i="28"/>
  <c r="I59" i="28"/>
  <c r="Y58" i="28"/>
  <c r="G59" i="28"/>
  <c r="U59" i="28"/>
  <c r="E59" i="28"/>
  <c r="S58" i="28"/>
  <c r="S8" i="67"/>
  <c r="N59" i="28"/>
  <c r="N58" i="28"/>
  <c r="AA8" i="67"/>
  <c r="Z8" i="67"/>
  <c r="P8" i="67"/>
  <c r="I8" i="67"/>
  <c r="F10" i="63"/>
  <c r="J10" i="63"/>
  <c r="Z28" i="69"/>
  <c r="F7" i="67"/>
  <c r="W7" i="67"/>
  <c r="S44" i="28"/>
  <c r="P7" i="67"/>
  <c r="L44" i="28"/>
  <c r="M7" i="67"/>
  <c r="J7" i="67"/>
  <c r="H44" i="28"/>
  <c r="X7" i="67"/>
  <c r="AA41" i="69"/>
  <c r="Q7" i="67"/>
  <c r="Y7" i="67"/>
  <c r="G10" i="63"/>
  <c r="O6" i="67"/>
  <c r="G6" i="67"/>
  <c r="N15" i="69"/>
  <c r="K6" i="67"/>
  <c r="L10" i="63"/>
  <c r="X6" i="67"/>
  <c r="R6" i="67"/>
  <c r="Y15" i="69"/>
  <c r="Q10" i="63"/>
  <c r="F14" i="69"/>
  <c r="M6" i="67"/>
  <c r="S6" i="67"/>
  <c r="Z15" i="28"/>
  <c r="H6" i="67"/>
  <c r="L6" i="67"/>
  <c r="M10" i="63"/>
  <c r="X14" i="69"/>
  <c r="V6" i="67"/>
  <c r="P6" i="67"/>
  <c r="I6" i="67"/>
  <c r="N10" i="63"/>
  <c r="C10" i="65"/>
  <c r="W10" i="63"/>
  <c r="Z6" i="67"/>
  <c r="Y6" i="67"/>
  <c r="T6" i="67"/>
  <c r="U10" i="63"/>
  <c r="U6" i="67"/>
  <c r="N6" i="67"/>
  <c r="W6" i="67"/>
  <c r="C11" i="65"/>
  <c r="C14" i="65"/>
  <c r="C13" i="65"/>
  <c r="C12" i="65"/>
  <c r="AA54" i="69"/>
  <c r="N55" i="69"/>
  <c r="N54" i="69"/>
  <c r="Y55" i="69"/>
  <c r="O54" i="69"/>
  <c r="Q54" i="69"/>
  <c r="G54" i="69"/>
  <c r="J55" i="69"/>
  <c r="U54" i="69"/>
  <c r="AA55" i="69"/>
  <c r="E55" i="69"/>
  <c r="W55" i="69"/>
  <c r="K54" i="69"/>
  <c r="Q55" i="69"/>
  <c r="G55" i="69"/>
  <c r="AB55" i="69"/>
  <c r="W54" i="69"/>
  <c r="R55" i="69"/>
  <c r="I55" i="69"/>
  <c r="E54" i="69"/>
  <c r="V54" i="69"/>
  <c r="O55" i="69"/>
  <c r="P55" i="69"/>
  <c r="H54" i="69"/>
  <c r="AB54" i="69"/>
  <c r="H55" i="69"/>
  <c r="X55" i="69"/>
  <c r="T54" i="69"/>
  <c r="K55" i="69"/>
  <c r="U55" i="69"/>
  <c r="X54" i="69"/>
  <c r="J54" i="69"/>
  <c r="L54" i="69"/>
  <c r="Y54" i="69"/>
  <c r="T55" i="69"/>
  <c r="V55" i="69"/>
  <c r="S55" i="69"/>
  <c r="R54" i="69"/>
  <c r="O59" i="28"/>
  <c r="O58" i="28"/>
  <c r="R59" i="28"/>
  <c r="R58" i="28"/>
  <c r="M54" i="69"/>
  <c r="Y15" i="28"/>
  <c r="E16" i="28"/>
  <c r="H15" i="28"/>
  <c r="V15" i="28"/>
  <c r="L16" i="28"/>
  <c r="S16" i="28"/>
  <c r="Y16" i="28"/>
  <c r="X16" i="28"/>
  <c r="AB15" i="28"/>
  <c r="S15" i="28"/>
  <c r="G15" i="28"/>
  <c r="L15" i="28"/>
  <c r="U16" i="28"/>
  <c r="Q16" i="28"/>
  <c r="AA15" i="28"/>
  <c r="J16" i="28"/>
  <c r="AB16" i="28"/>
  <c r="K16" i="28"/>
  <c r="E15" i="28"/>
  <c r="I16" i="28"/>
  <c r="T16" i="28"/>
  <c r="M15" i="28"/>
  <c r="I15" i="28"/>
  <c r="Q15" i="28"/>
  <c r="K15" i="28"/>
  <c r="X15" i="28"/>
  <c r="AA16" i="28"/>
  <c r="M16" i="28"/>
  <c r="W16" i="28"/>
  <c r="V16" i="28"/>
  <c r="Z16" i="28"/>
  <c r="G16" i="28"/>
  <c r="J15" i="28"/>
  <c r="U15" i="28"/>
  <c r="H16" i="28"/>
  <c r="AC55" i="69"/>
  <c r="AC54" i="69"/>
  <c r="P59" i="28"/>
  <c r="P58" i="28"/>
  <c r="AA29" i="69"/>
  <c r="E28" i="69"/>
  <c r="F28" i="69"/>
  <c r="AA28" i="69"/>
  <c r="G29" i="69"/>
  <c r="J28" i="69"/>
  <c r="W28" i="69"/>
  <c r="T28" i="69"/>
  <c r="I28" i="69"/>
  <c r="Y29" i="69"/>
  <c r="X29" i="69"/>
  <c r="M29" i="69"/>
  <c r="Y28" i="69"/>
  <c r="K29" i="69"/>
  <c r="AB28" i="69"/>
  <c r="L29" i="69"/>
  <c r="L28" i="69"/>
  <c r="F29" i="69"/>
  <c r="K28" i="69"/>
  <c r="E29" i="69"/>
  <c r="Z29" i="69"/>
  <c r="Q29" i="69"/>
  <c r="G28" i="69"/>
  <c r="M28" i="69"/>
  <c r="V29" i="69"/>
  <c r="N28" i="69"/>
  <c r="I29" i="69"/>
  <c r="AB29" i="69"/>
  <c r="W29" i="69"/>
  <c r="U29" i="69"/>
  <c r="R29" i="69"/>
  <c r="U28" i="69"/>
  <c r="Q28" i="69"/>
  <c r="P28" i="69"/>
  <c r="T29" i="69"/>
  <c r="N29" i="69"/>
  <c r="J29" i="69"/>
  <c r="V28" i="69"/>
  <c r="K59" i="28"/>
  <c r="K58" i="28"/>
  <c r="Y30" i="28"/>
  <c r="N30" i="28"/>
  <c r="L55" i="69"/>
  <c r="P54" i="69"/>
  <c r="F15" i="28"/>
  <c r="M15" i="69"/>
  <c r="R16" i="28"/>
  <c r="R28" i="69"/>
  <c r="M55" i="69"/>
  <c r="Z14" i="69"/>
  <c r="O15" i="28"/>
  <c r="S28" i="69"/>
  <c r="N15" i="28"/>
  <c r="I15" i="69"/>
  <c r="S14" i="69"/>
  <c r="G15" i="69"/>
  <c r="AC30" i="28"/>
  <c r="V30" i="28"/>
  <c r="O30" i="28"/>
  <c r="G30" i="28"/>
  <c r="W30" i="28"/>
  <c r="R30" i="28"/>
  <c r="Z30" i="28"/>
  <c r="E30" i="28"/>
  <c r="K31" i="28"/>
  <c r="W31" i="28"/>
  <c r="O31" i="28"/>
  <c r="F30" i="28"/>
  <c r="E31" i="28"/>
  <c r="X30" i="28"/>
  <c r="H31" i="28"/>
  <c r="Y31" i="28"/>
  <c r="AB31" i="28"/>
  <c r="AA31" i="28"/>
  <c r="V31" i="28"/>
  <c r="F31" i="28"/>
  <c r="Q31" i="28"/>
  <c r="AB30" i="28"/>
  <c r="T30" i="28"/>
  <c r="U31" i="28"/>
  <c r="Z31" i="28"/>
  <c r="H30" i="28"/>
  <c r="P31" i="28"/>
  <c r="K30" i="28"/>
  <c r="M30" i="28"/>
  <c r="T31" i="28"/>
  <c r="P30" i="28"/>
  <c r="G31" i="28"/>
  <c r="M31" i="28"/>
  <c r="U30" i="28"/>
  <c r="R31" i="28"/>
  <c r="L31" i="28"/>
  <c r="Q30" i="28"/>
  <c r="Z54" i="69"/>
  <c r="AC15" i="28"/>
  <c r="AC16" i="28"/>
  <c r="L30" i="28"/>
  <c r="Z55" i="69"/>
  <c r="I31" i="28"/>
  <c r="L14" i="69"/>
  <c r="L15" i="69"/>
  <c r="H14" i="69"/>
  <c r="R15" i="28"/>
  <c r="F55" i="69"/>
  <c r="W15" i="28"/>
  <c r="O16" i="28"/>
  <c r="N16" i="28"/>
  <c r="I54" i="69"/>
  <c r="J31" i="28"/>
  <c r="J30" i="28"/>
  <c r="AC59" i="28"/>
  <c r="AC58" i="28"/>
  <c r="AB15" i="69"/>
  <c r="P14" i="69"/>
  <c r="O14" i="69"/>
  <c r="U14" i="69"/>
  <c r="V14" i="69"/>
  <c r="AA15" i="69"/>
  <c r="E15" i="69"/>
  <c r="P15" i="69"/>
  <c r="W14" i="69"/>
  <c r="U15" i="69"/>
  <c r="AB14" i="69"/>
  <c r="Q14" i="69"/>
  <c r="R15" i="69"/>
  <c r="K14" i="69"/>
  <c r="AA14" i="69"/>
  <c r="O15" i="69"/>
  <c r="Q15" i="69"/>
  <c r="K15" i="69"/>
  <c r="M14" i="69"/>
  <c r="H15" i="69"/>
  <c r="E14" i="69"/>
  <c r="J14" i="69"/>
  <c r="T15" i="69"/>
  <c r="I14" i="69"/>
  <c r="Y14" i="69"/>
  <c r="W15" i="69"/>
  <c r="R14" i="69"/>
  <c r="J15" i="69"/>
  <c r="V15" i="69"/>
  <c r="Z15" i="69"/>
  <c r="G14" i="69"/>
  <c r="S15" i="69"/>
  <c r="T14" i="69"/>
  <c r="N14" i="69"/>
  <c r="X31" i="28"/>
  <c r="AC14" i="69"/>
  <c r="AC15" i="69"/>
  <c r="AC31" i="28"/>
  <c r="S31" i="28"/>
  <c r="S30" i="28"/>
  <c r="N31" i="28"/>
  <c r="S54" i="69"/>
  <c r="I30" i="28"/>
  <c r="H29" i="69"/>
  <c r="T15" i="28"/>
  <c r="O28" i="69"/>
  <c r="F54" i="69"/>
  <c r="P16" i="28"/>
  <c r="P29" i="69"/>
  <c r="F15" i="69"/>
  <c r="X15" i="69"/>
  <c r="N30" i="68" l="1"/>
  <c r="N9" i="68" s="1"/>
  <c r="M37" i="74"/>
  <c r="M38" i="74"/>
  <c r="C11" i="60"/>
  <c r="C13" i="60"/>
  <c r="C15" i="60"/>
  <c r="C17" i="60"/>
  <c r="C19" i="60"/>
  <c r="C21" i="60"/>
  <c r="C23" i="60"/>
  <c r="C25" i="60"/>
  <c r="C27" i="60"/>
  <c r="C29" i="60"/>
  <c r="C31" i="60"/>
  <c r="C33" i="60"/>
  <c r="C35" i="60"/>
  <c r="C37" i="60"/>
  <c r="C10" i="60"/>
  <c r="C14" i="60"/>
  <c r="C18" i="60"/>
  <c r="C22" i="60"/>
  <c r="C26" i="60"/>
  <c r="C30" i="60"/>
  <c r="C34" i="60"/>
  <c r="C38" i="60"/>
  <c r="C12" i="60"/>
  <c r="C16" i="60"/>
  <c r="C20" i="60"/>
  <c r="C24" i="60"/>
  <c r="C28" i="60"/>
  <c r="C32" i="60"/>
  <c r="C36" i="60"/>
  <c r="K37" i="71"/>
  <c r="E36" i="90" s="1"/>
  <c r="C36" i="90" s="1"/>
  <c r="E11" i="60"/>
  <c r="E13" i="60"/>
  <c r="E15" i="60"/>
  <c r="E17" i="60"/>
  <c r="E19" i="60"/>
  <c r="E21" i="60"/>
  <c r="E23" i="60"/>
  <c r="E25" i="60"/>
  <c r="E27" i="60"/>
  <c r="E29" i="60"/>
  <c r="E31" i="60"/>
  <c r="E33" i="60"/>
  <c r="E35" i="60"/>
  <c r="E37" i="60"/>
  <c r="E10" i="60"/>
  <c r="E14" i="60"/>
  <c r="E18" i="60"/>
  <c r="E22" i="60"/>
  <c r="E26" i="60"/>
  <c r="E30" i="60"/>
  <c r="E34" i="60"/>
  <c r="E38" i="60"/>
  <c r="E12" i="60"/>
  <c r="E16" i="60"/>
  <c r="E20" i="60"/>
  <c r="E24" i="60"/>
  <c r="E28" i="60"/>
  <c r="E32" i="60"/>
  <c r="E36" i="60"/>
  <c r="C11" i="78"/>
  <c r="C13" i="78"/>
  <c r="C15" i="78"/>
  <c r="C17" i="78"/>
  <c r="C19" i="78"/>
  <c r="C21" i="78"/>
  <c r="C23" i="78"/>
  <c r="C25" i="78"/>
  <c r="C27" i="78"/>
  <c r="C29" i="78"/>
  <c r="C31" i="78"/>
  <c r="C33" i="78"/>
  <c r="C35" i="78"/>
  <c r="C37" i="78"/>
  <c r="G37" i="78" s="1"/>
  <c r="C10" i="78"/>
  <c r="C12" i="78"/>
  <c r="C16" i="78"/>
  <c r="C20" i="78"/>
  <c r="C24" i="78"/>
  <c r="C28" i="78"/>
  <c r="C32" i="78"/>
  <c r="C36" i="78"/>
  <c r="C14" i="78"/>
  <c r="C22" i="78"/>
  <c r="C30" i="78"/>
  <c r="C38" i="78"/>
  <c r="G38" i="78" s="1"/>
  <c r="C18" i="78"/>
  <c r="C26" i="78"/>
  <c r="C34" i="78"/>
  <c r="L37" i="76"/>
  <c r="L38" i="76"/>
  <c r="AB30" i="68"/>
  <c r="AB9" i="68" s="1"/>
  <c r="AG10" i="64"/>
  <c r="AH10" i="64"/>
  <c r="T30" i="68"/>
  <c r="T22" i="68" s="1"/>
  <c r="J30" i="68"/>
  <c r="J22" i="68" s="1"/>
  <c r="I30" i="68"/>
  <c r="I9" i="68" s="1"/>
  <c r="R30" i="68"/>
  <c r="R16" i="68" s="1"/>
  <c r="Z30" i="68"/>
  <c r="Z9" i="68" s="1"/>
  <c r="X30" i="68"/>
  <c r="X16" i="68" s="1"/>
  <c r="F30" i="68"/>
  <c r="AA28" i="68"/>
  <c r="AA22" i="68"/>
  <c r="J16" i="68"/>
  <c r="N16" i="68"/>
  <c r="N22" i="68"/>
  <c r="U30" i="68"/>
  <c r="U9" i="68" s="1"/>
  <c r="N28" i="68"/>
  <c r="F10" i="103" a="1"/>
  <c r="F12" i="103" s="1"/>
  <c r="P30" i="68"/>
  <c r="F10" i="103"/>
  <c r="Q34" i="68"/>
  <c r="Q32" i="68"/>
  <c r="Q33" i="68"/>
  <c r="Q31" i="68"/>
  <c r="G30" i="68"/>
  <c r="G9" i="68" s="1"/>
  <c r="H30" i="68"/>
  <c r="Y16" i="68"/>
  <c r="K30" i="68"/>
  <c r="K9" i="68" s="1"/>
  <c r="O30" i="68"/>
  <c r="O9" i="68" s="1"/>
  <c r="S30" i="68"/>
  <c r="S9" i="68" s="1"/>
  <c r="N31" i="68"/>
  <c r="N33" i="68"/>
  <c r="N34" i="68"/>
  <c r="N32" i="68"/>
  <c r="Q16" i="68"/>
  <c r="Q22" i="68"/>
  <c r="F8" i="103"/>
  <c r="AC30" i="68"/>
  <c r="AC9" i="68" s="1"/>
  <c r="W30" i="68"/>
  <c r="W22" i="68" s="1"/>
  <c r="E30" i="68"/>
  <c r="V30" i="68"/>
  <c r="V16" i="68" s="1"/>
  <c r="AA32" i="68"/>
  <c r="AA34" i="68"/>
  <c r="AA33" i="68"/>
  <c r="AA31" i="68"/>
  <c r="M30" i="68"/>
  <c r="M22" i="68" s="1"/>
  <c r="E8" i="103"/>
  <c r="E10" i="103" a="1"/>
  <c r="L30" i="68"/>
  <c r="L9" i="68" s="1"/>
  <c r="Q9" i="68"/>
  <c r="Y34" i="68"/>
  <c r="Y31" i="68"/>
  <c r="Y33" i="68"/>
  <c r="Y32" i="68"/>
  <c r="Y28" i="68"/>
  <c r="Y22" i="68"/>
  <c r="Q28" i="68"/>
  <c r="AB32" i="68"/>
  <c r="AB34" i="68"/>
  <c r="AB33" i="68"/>
  <c r="AB31" i="68"/>
  <c r="AB16" i="68"/>
  <c r="D11" i="103"/>
  <c r="D17" i="103"/>
  <c r="D25" i="103"/>
  <c r="D33" i="103"/>
  <c r="D13" i="103"/>
  <c r="D21" i="103"/>
  <c r="D29" i="103"/>
  <c r="D37" i="103"/>
  <c r="D14" i="103"/>
  <c r="D22" i="103"/>
  <c r="D30" i="103"/>
  <c r="D34" i="103"/>
  <c r="D26" i="103"/>
  <c r="D10" i="103"/>
  <c r="D18" i="103"/>
  <c r="D36" i="103"/>
  <c r="D20" i="103"/>
  <c r="D31" i="103"/>
  <c r="D15" i="103"/>
  <c r="D19" i="103"/>
  <c r="D32" i="103"/>
  <c r="D16" i="103"/>
  <c r="D27" i="103"/>
  <c r="D35" i="103"/>
  <c r="D28" i="103"/>
  <c r="D12" i="103"/>
  <c r="D23" i="103"/>
  <c r="D24" i="103"/>
  <c r="AA16" i="68"/>
  <c r="T10" i="64"/>
  <c r="AF10" i="64"/>
  <c r="E10" i="63"/>
  <c r="V10" i="67"/>
  <c r="L26" i="76"/>
  <c r="L30" i="76"/>
  <c r="L15" i="76"/>
  <c r="L32" i="76"/>
  <c r="L13" i="76"/>
  <c r="L23" i="76"/>
  <c r="L19" i="76"/>
  <c r="L29" i="76"/>
  <c r="L25" i="76"/>
  <c r="L24" i="76"/>
  <c r="L10" i="76"/>
  <c r="L14" i="76"/>
  <c r="L12" i="76"/>
  <c r="L22" i="76"/>
  <c r="L16" i="76"/>
  <c r="L17" i="76"/>
  <c r="L11" i="76"/>
  <c r="L18" i="76"/>
  <c r="H10" i="67"/>
  <c r="L34" i="76"/>
  <c r="M34" i="74"/>
  <c r="AA10" i="67"/>
  <c r="M36" i="74"/>
  <c r="M35" i="74"/>
  <c r="G10" i="78"/>
  <c r="G13" i="78"/>
  <c r="G24" i="78"/>
  <c r="G31" i="78"/>
  <c r="G15" i="78"/>
  <c r="G17" i="78"/>
  <c r="G26" i="78"/>
  <c r="G29" i="78"/>
  <c r="G32" i="78"/>
  <c r="G12" i="78"/>
  <c r="G23" i="78"/>
  <c r="G33" i="78"/>
  <c r="G34" i="78"/>
  <c r="G18" i="78"/>
  <c r="G21" i="78"/>
  <c r="G35" i="78"/>
  <c r="G25" i="78"/>
  <c r="G14" i="78"/>
  <c r="G20" i="78"/>
  <c r="G11" i="78"/>
  <c r="G22" i="78"/>
  <c r="G27" i="78"/>
  <c r="G19" i="78"/>
  <c r="G28" i="78"/>
  <c r="G30" i="78"/>
  <c r="G36" i="78"/>
  <c r="G16" i="78"/>
  <c r="AB10" i="67"/>
  <c r="AC10" i="67"/>
  <c r="L35" i="76"/>
  <c r="L36" i="76"/>
  <c r="K34" i="71"/>
  <c r="C35" i="90"/>
  <c r="K35" i="71"/>
  <c r="Y10" i="64"/>
  <c r="AE10" i="64"/>
  <c r="L31" i="76"/>
  <c r="L20" i="76"/>
  <c r="L27" i="76"/>
  <c r="L33" i="76"/>
  <c r="L28" i="76"/>
  <c r="L21" i="76"/>
  <c r="M26" i="74"/>
  <c r="AA10" i="64"/>
  <c r="AC10" i="64"/>
  <c r="L10" i="64"/>
  <c r="AD10" i="64"/>
  <c r="Z10" i="64"/>
  <c r="W10" i="64"/>
  <c r="O10" i="67"/>
  <c r="P10" i="64"/>
  <c r="N10" i="67"/>
  <c r="Z10" i="67"/>
  <c r="G10" i="67"/>
  <c r="AB10" i="64"/>
  <c r="X10" i="67"/>
  <c r="Y10" i="67"/>
  <c r="X10" i="64"/>
  <c r="Q10" i="64"/>
  <c r="R10" i="67"/>
  <c r="S10" i="64"/>
  <c r="F10" i="67"/>
  <c r="R10" i="64"/>
  <c r="M10" i="64"/>
  <c r="M23" i="74"/>
  <c r="M28" i="74"/>
  <c r="M21" i="74"/>
  <c r="M18" i="74"/>
  <c r="M32" i="74"/>
  <c r="M27" i="74"/>
  <c r="M25" i="74"/>
  <c r="M20" i="74"/>
  <c r="S10" i="67"/>
  <c r="U10" i="64"/>
  <c r="M11" i="74"/>
  <c r="M29" i="74"/>
  <c r="M17" i="74"/>
  <c r="M19" i="74"/>
  <c r="M15" i="74"/>
  <c r="M33" i="74"/>
  <c r="M22" i="74"/>
  <c r="M16" i="74"/>
  <c r="M14" i="74"/>
  <c r="M12" i="74"/>
  <c r="J10" i="67"/>
  <c r="K10" i="64"/>
  <c r="I10" i="67"/>
  <c r="O10" i="64"/>
  <c r="K10" i="67"/>
  <c r="K27" i="71"/>
  <c r="W10" i="67"/>
  <c r="Q10" i="67"/>
  <c r="P10" i="67"/>
  <c r="K29" i="71"/>
  <c r="K26" i="71"/>
  <c r="N10" i="64"/>
  <c r="M10" i="67"/>
  <c r="L10" i="67"/>
  <c r="K15" i="71"/>
  <c r="K33" i="71"/>
  <c r="K17" i="71"/>
  <c r="K28" i="71"/>
  <c r="K11" i="71"/>
  <c r="E10" i="90" s="1"/>
  <c r="C10" i="90" s="1"/>
  <c r="K12" i="71"/>
  <c r="K25" i="71"/>
  <c r="K23" i="71"/>
  <c r="K16" i="71"/>
  <c r="K30" i="71"/>
  <c r="K21" i="71"/>
  <c r="K32" i="71"/>
  <c r="K20" i="71"/>
  <c r="K24" i="71"/>
  <c r="K10" i="71"/>
  <c r="K31" i="71"/>
  <c r="V10" i="64"/>
  <c r="U10" i="67"/>
  <c r="T10" i="67"/>
  <c r="K14" i="71"/>
  <c r="K22" i="71"/>
  <c r="K18" i="71"/>
  <c r="K19" i="71"/>
  <c r="M31" i="74"/>
  <c r="M13" i="74"/>
  <c r="M24" i="74"/>
  <c r="K13" i="71"/>
  <c r="M30" i="74"/>
  <c r="M10" i="74"/>
  <c r="C12" i="90" l="1"/>
  <c r="E12" i="90"/>
  <c r="C18" i="90"/>
  <c r="E18" i="90"/>
  <c r="C21" i="90"/>
  <c r="E21" i="90"/>
  <c r="C30" i="90"/>
  <c r="E30" i="90"/>
  <c r="C23" i="90"/>
  <c r="E23" i="90"/>
  <c r="C31" i="90"/>
  <c r="E31" i="90"/>
  <c r="C29" i="90"/>
  <c r="E29" i="90"/>
  <c r="C22" i="90"/>
  <c r="E22" i="90"/>
  <c r="C11" i="90"/>
  <c r="E11" i="90"/>
  <c r="C27" i="90"/>
  <c r="E27" i="90"/>
  <c r="C32" i="90"/>
  <c r="E32" i="90"/>
  <c r="C25" i="90"/>
  <c r="E25" i="90"/>
  <c r="C26" i="90"/>
  <c r="E26" i="90"/>
  <c r="C34" i="90"/>
  <c r="E34" i="90"/>
  <c r="C33" i="90"/>
  <c r="E33" i="90"/>
  <c r="V11" i="63"/>
  <c r="AG12" i="63"/>
  <c r="AF12" i="63"/>
  <c r="AG11" i="63"/>
  <c r="AF11" i="63"/>
  <c r="E17" i="90"/>
  <c r="C17" i="90" s="1"/>
  <c r="E13" i="90"/>
  <c r="C13" i="90" s="1"/>
  <c r="E19" i="90"/>
  <c r="C19" i="90" s="1"/>
  <c r="E20" i="90"/>
  <c r="C20" i="90" s="1"/>
  <c r="E15" i="90"/>
  <c r="C15" i="90" s="1"/>
  <c r="E24" i="90"/>
  <c r="C24" i="90" s="1"/>
  <c r="E16" i="90"/>
  <c r="C16" i="90" s="1"/>
  <c r="E14" i="90"/>
  <c r="C14" i="90" s="1"/>
  <c r="E28" i="90"/>
  <c r="C28" i="90" s="1"/>
  <c r="T28" i="68"/>
  <c r="AB28" i="68"/>
  <c r="AB22" i="68"/>
  <c r="T16" i="68"/>
  <c r="T32" i="68"/>
  <c r="I33" i="68"/>
  <c r="Z31" i="68"/>
  <c r="T34" i="68"/>
  <c r="T33" i="68"/>
  <c r="T31" i="68"/>
  <c r="I28" i="68"/>
  <c r="J28" i="68"/>
  <c r="J32" i="68"/>
  <c r="J33" i="68"/>
  <c r="J34" i="68"/>
  <c r="J31" i="68"/>
  <c r="J9" i="68"/>
  <c r="I31" i="68"/>
  <c r="I32" i="68"/>
  <c r="I34" i="68"/>
  <c r="F34" i="103"/>
  <c r="F31" i="68"/>
  <c r="T9" i="68"/>
  <c r="F26" i="103"/>
  <c r="F17" i="103"/>
  <c r="F30" i="103"/>
  <c r="F29" i="103"/>
  <c r="F36" i="103"/>
  <c r="F11" i="103"/>
  <c r="F31" i="103"/>
  <c r="F35" i="103"/>
  <c r="F37" i="103"/>
  <c r="F33" i="103"/>
  <c r="F24" i="103"/>
  <c r="F20" i="103"/>
  <c r="I22" i="68"/>
  <c r="F22" i="103"/>
  <c r="F27" i="103"/>
  <c r="F15" i="103"/>
  <c r="F14" i="103"/>
  <c r="F19" i="103"/>
  <c r="F18" i="103"/>
  <c r="F23" i="103"/>
  <c r="F13" i="103"/>
  <c r="F21" i="103"/>
  <c r="F25" i="103"/>
  <c r="F32" i="103"/>
  <c r="F16" i="103"/>
  <c r="F28" i="103"/>
  <c r="R9" i="68"/>
  <c r="X9" i="68"/>
  <c r="I16" i="68"/>
  <c r="Z16" i="68"/>
  <c r="F9" i="68"/>
  <c r="F16" i="68"/>
  <c r="R34" i="68"/>
  <c r="R22" i="68"/>
  <c r="R31" i="68"/>
  <c r="R33" i="68"/>
  <c r="X33" i="68"/>
  <c r="R32" i="68"/>
  <c r="R28" i="68"/>
  <c r="Z34" i="68"/>
  <c r="Z22" i="68"/>
  <c r="Z28" i="68"/>
  <c r="Z32" i="68"/>
  <c r="Z33" i="68"/>
  <c r="X22" i="68"/>
  <c r="X31" i="68"/>
  <c r="X34" i="68"/>
  <c r="X32" i="68"/>
  <c r="X28" i="68"/>
  <c r="F22" i="68"/>
  <c r="F32" i="68"/>
  <c r="AA12" i="63"/>
  <c r="U22" i="68"/>
  <c r="U34" i="68"/>
  <c r="U33" i="68"/>
  <c r="F34" i="68"/>
  <c r="F28" i="68"/>
  <c r="F33" i="68"/>
  <c r="P32" i="68"/>
  <c r="U16" i="68"/>
  <c r="U32" i="68"/>
  <c r="U31" i="68"/>
  <c r="U28" i="68"/>
  <c r="P28" i="68"/>
  <c r="P16" i="68"/>
  <c r="P22" i="68"/>
  <c r="P33" i="68"/>
  <c r="P34" i="68"/>
  <c r="P9" i="68"/>
  <c r="P31" i="68"/>
  <c r="W32" i="68"/>
  <c r="W34" i="68"/>
  <c r="W33" i="68"/>
  <c r="W31" i="68"/>
  <c r="W28" i="68"/>
  <c r="W16" i="68"/>
  <c r="E10" i="103"/>
  <c r="M10" i="103" s="1"/>
  <c r="E13" i="103"/>
  <c r="E23" i="103"/>
  <c r="E17" i="103"/>
  <c r="E31" i="103"/>
  <c r="E11" i="103"/>
  <c r="E19" i="103"/>
  <c r="E35" i="103"/>
  <c r="E27" i="103"/>
  <c r="E15" i="103"/>
  <c r="E29" i="103"/>
  <c r="E32" i="103"/>
  <c r="E16" i="103"/>
  <c r="E25" i="103"/>
  <c r="E28" i="103"/>
  <c r="E12" i="103"/>
  <c r="M12" i="103" s="1"/>
  <c r="E37" i="103"/>
  <c r="E21" i="103"/>
  <c r="E24" i="103"/>
  <c r="E34" i="103"/>
  <c r="E33" i="103"/>
  <c r="E26" i="103"/>
  <c r="E14" i="103"/>
  <c r="E36" i="103"/>
  <c r="E22" i="103"/>
  <c r="E30" i="103"/>
  <c r="E20" i="103"/>
  <c r="E18" i="103"/>
  <c r="O22" i="68"/>
  <c r="O32" i="68"/>
  <c r="O31" i="68"/>
  <c r="O34" i="68"/>
  <c r="O33" i="68"/>
  <c r="O28" i="68"/>
  <c r="O16" i="68"/>
  <c r="AD11" i="63"/>
  <c r="AE12" i="63"/>
  <c r="AE11" i="63"/>
  <c r="S31" i="68"/>
  <c r="S33" i="68"/>
  <c r="S32" i="68"/>
  <c r="S34" i="68"/>
  <c r="S28" i="68"/>
  <c r="S16" i="68"/>
  <c r="K32" i="68"/>
  <c r="K34" i="68"/>
  <c r="K33" i="68"/>
  <c r="K31" i="68"/>
  <c r="K22" i="68"/>
  <c r="K16" i="68"/>
  <c r="H33" i="68"/>
  <c r="H31" i="68"/>
  <c r="H34" i="68"/>
  <c r="H32" i="68"/>
  <c r="H22" i="68"/>
  <c r="H28" i="68"/>
  <c r="G32" i="68"/>
  <c r="G31" i="68"/>
  <c r="G33" i="68"/>
  <c r="G34" i="68"/>
  <c r="G28" i="68"/>
  <c r="G22" i="68"/>
  <c r="G16" i="68"/>
  <c r="L32" i="68"/>
  <c r="L34" i="68"/>
  <c r="L33" i="68"/>
  <c r="L31" i="68"/>
  <c r="L28" i="68"/>
  <c r="L16" i="68"/>
  <c r="L22" i="68"/>
  <c r="M9" i="68"/>
  <c r="M33" i="68"/>
  <c r="M32" i="68"/>
  <c r="M34" i="68"/>
  <c r="M31" i="68"/>
  <c r="M28" i="68"/>
  <c r="M16" i="68"/>
  <c r="H16" i="68"/>
  <c r="V31" i="68"/>
  <c r="V34" i="68"/>
  <c r="V33" i="68"/>
  <c r="V32" i="68"/>
  <c r="V28" i="68"/>
  <c r="V22" i="68"/>
  <c r="V9" i="68"/>
  <c r="E31" i="68"/>
  <c r="E33" i="68"/>
  <c r="E22" i="68"/>
  <c r="E32" i="68"/>
  <c r="E9" i="68"/>
  <c r="E34" i="68"/>
  <c r="E16" i="68"/>
  <c r="E28" i="68"/>
  <c r="W9" i="68"/>
  <c r="AC34" i="68"/>
  <c r="AC31" i="68"/>
  <c r="AC32" i="68"/>
  <c r="AC33" i="68"/>
  <c r="AC16" i="68"/>
  <c r="AC22" i="68"/>
  <c r="AC28" i="68"/>
  <c r="K28" i="68"/>
  <c r="S22" i="68"/>
  <c r="H9" i="68"/>
  <c r="F12" i="63"/>
  <c r="I11" i="63"/>
  <c r="J12" i="63"/>
  <c r="Q12" i="63"/>
  <c r="X12" i="63"/>
  <c r="N12" i="63"/>
  <c r="U12" i="63"/>
  <c r="E11" i="63"/>
  <c r="AB12" i="63"/>
  <c r="P12" i="63"/>
  <c r="S12" i="63"/>
  <c r="L12" i="63"/>
  <c r="G12" i="63"/>
  <c r="T12" i="63"/>
  <c r="O12" i="63"/>
  <c r="T11" i="63"/>
  <c r="P11" i="63"/>
  <c r="K12" i="63"/>
  <c r="Y11" i="63"/>
  <c r="F11" i="63"/>
  <c r="O11" i="63"/>
  <c r="AC12" i="63"/>
  <c r="E12" i="63"/>
  <c r="AB11" i="63"/>
  <c r="H12" i="63"/>
  <c r="W12" i="63"/>
  <c r="AA11" i="63"/>
  <c r="G11" i="63"/>
  <c r="M12" i="63"/>
  <c r="X11" i="63"/>
  <c r="L11" i="63"/>
  <c r="R11" i="63"/>
  <c r="Q11" i="63"/>
  <c r="Z11" i="63"/>
  <c r="H11" i="63"/>
  <c r="Z12" i="63"/>
  <c r="I12" i="63"/>
  <c r="AD12" i="63"/>
  <c r="U11" i="63"/>
  <c r="Y12" i="63"/>
  <c r="N11" i="63"/>
  <c r="W11" i="63"/>
  <c r="R12" i="63"/>
  <c r="K11" i="63"/>
  <c r="E10" i="67"/>
  <c r="AC11" i="63"/>
  <c r="J11" i="63"/>
  <c r="V12" i="63"/>
  <c r="S11" i="63"/>
  <c r="M11" i="63"/>
  <c r="M28" i="103" l="1"/>
  <c r="M32" i="103"/>
  <c r="M21" i="103"/>
  <c r="M23" i="103"/>
  <c r="M19" i="103"/>
  <c r="M15" i="103"/>
  <c r="M22" i="103"/>
  <c r="M20" i="103"/>
  <c r="M33" i="103"/>
  <c r="M35" i="103"/>
  <c r="M11" i="103"/>
  <c r="M29" i="103"/>
  <c r="M17" i="103"/>
  <c r="M34" i="103"/>
  <c r="M16" i="103"/>
  <c r="M25" i="103"/>
  <c r="M13" i="103"/>
  <c r="M18" i="103"/>
  <c r="M14" i="103"/>
  <c r="M27" i="103"/>
  <c r="M24" i="103"/>
  <c r="M37" i="103"/>
  <c r="M31" i="103"/>
  <c r="M36" i="103"/>
  <c r="M30" i="103"/>
  <c r="M26" i="103"/>
  <c r="J40" i="103"/>
  <c r="J44" i="103" l="1"/>
  <c r="L46" i="103"/>
  <c r="K46" i="103" s="1"/>
  <c r="J42" i="10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Gniffke</author>
  </authors>
  <commentList>
    <comment ref="C1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Patrick Gniffke:</t>
        </r>
        <r>
          <rPr>
            <sz val="8"/>
            <color indexed="81"/>
            <rFont val="Tahoma"/>
            <family val="2"/>
          </rPr>
          <t xml:space="preserve">
1B2 ist einzige Quellgruppe mit CO2-Emissionen in 1B</t>
        </r>
      </text>
    </comment>
    <comment ref="C54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Patrick Gniffke:</t>
        </r>
        <r>
          <rPr>
            <sz val="8"/>
            <color indexed="81"/>
            <rFont val="Tahoma"/>
            <family val="2"/>
          </rPr>
          <t xml:space="preserve">
2B ist einzige Quellgruppe mit CO2-Emissionen in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Gniffke</author>
  </authors>
  <commentList>
    <comment ref="C37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Patrick Gniffke:</t>
        </r>
        <r>
          <rPr>
            <sz val="8"/>
            <color indexed="81"/>
            <rFont val="Tahoma"/>
            <family val="2"/>
          </rPr>
          <t xml:space="preserve">
2B ist einzige Quellgruppe mit CO2-Emissionen in 2</t>
        </r>
      </text>
    </comment>
  </commentList>
</comments>
</file>

<file path=xl/sharedStrings.xml><?xml version="1.0" encoding="utf-8"?>
<sst xmlns="http://schemas.openxmlformats.org/spreadsheetml/2006/main" count="1284" uniqueCount="329">
  <si>
    <t>UMWELTBUNDESAMT</t>
  </si>
  <si>
    <t>Impressum / Inprint</t>
  </si>
  <si>
    <t>Herausgeber / Publisher:</t>
  </si>
  <si>
    <t>Umweltbundesamt</t>
  </si>
  <si>
    <t>Postfach 14 06</t>
  </si>
  <si>
    <t>06813 Dessau</t>
  </si>
  <si>
    <t>Tel.: 0340-2103-0</t>
  </si>
  <si>
    <t>Telefax: 0340-2103-2285</t>
  </si>
  <si>
    <t>Internet: http://www.umweltbundesamt.de</t>
  </si>
  <si>
    <t>Redaktion / Editor:</t>
  </si>
  <si>
    <t>Patrick Gniffke</t>
  </si>
  <si>
    <t>Aus technischen Gründen können geringfügige Datenabweichungen zu den offiziell an das Klimasekretariat übermittelten Emissionsinventaren auftreten.</t>
  </si>
  <si>
    <t xml:space="preserve"> Für den Vergleich mit den Reduktionsverpflichtungen aus dem Kyoto-Protokoll sind die offiziell übermittelten Daten ausschlaggebend.</t>
  </si>
  <si>
    <t xml:space="preserve">Due to technical reasons the data presented in this document may show small discrepancies compared to the official emission inventory submission to the Climate Secretariat. </t>
  </si>
  <si>
    <t>Only the officially submitted data is relevant for the deduction of Kyoto Protocol reduction obligations.</t>
  </si>
  <si>
    <t>Abkürzungsverzeichnis / Abbreviations</t>
  </si>
  <si>
    <t>IE: an anderer Stelle einbezogen / engl.: Included Elsewhere</t>
  </si>
  <si>
    <t>NA: nicht anwendbar / engl.: Not Applicable</t>
  </si>
  <si>
    <t>NE: nicht geschätzt / engl.: Not Estimated</t>
  </si>
  <si>
    <t>NO: nicht vorkommend / engl.: Not Occurring</t>
  </si>
  <si>
    <t>GWP: Globales Treibhausgaspotential / Global Warming Potential</t>
  </si>
  <si>
    <t>Einheiten / Units</t>
  </si>
  <si>
    <t>1 Gigagramm (Gg) = 1000 Tonnen (kt)</t>
  </si>
  <si>
    <t>1 gigagram (Gg) = 1000 metric tons (kt)</t>
  </si>
  <si>
    <t>Quelle</t>
  </si>
  <si>
    <t>Tsd. t</t>
  </si>
  <si>
    <t>Datenbanksicht</t>
  </si>
  <si>
    <t>berechnet</t>
  </si>
  <si>
    <t>Einheit</t>
  </si>
  <si>
    <t>Direkt wirkende Treibhausgase</t>
  </si>
  <si>
    <t>Veränderung gegenüber 1990</t>
  </si>
  <si>
    <t>%</t>
  </si>
  <si>
    <t>Indirekt wirkende Treibhausgase</t>
  </si>
  <si>
    <t>NMVOC</t>
  </si>
  <si>
    <t>CO</t>
  </si>
  <si>
    <t>Aerosolbildner</t>
  </si>
  <si>
    <t xml:space="preserve">Emissionen ausgewählter Treibhausgase nach Quellkategorien </t>
  </si>
  <si>
    <t>Energiewirtschaft</t>
  </si>
  <si>
    <t>Verarbeitendes Gewerbe</t>
  </si>
  <si>
    <t>Diffuse Emissionen aus Brennstoffen</t>
  </si>
  <si>
    <t>Industrieprozesse</t>
  </si>
  <si>
    <t>Landwirtschaft</t>
  </si>
  <si>
    <t>Abfall und Abwasser</t>
  </si>
  <si>
    <r>
      <t>Verkehr</t>
    </r>
    <r>
      <rPr>
        <vertAlign val="superscript"/>
        <sz val="10"/>
        <rFont val="Arial"/>
        <family val="2"/>
      </rPr>
      <t>2)</t>
    </r>
  </si>
  <si>
    <r>
      <t>Haushalte und Kleinverbraucher</t>
    </r>
    <r>
      <rPr>
        <vertAlign val="superscript"/>
        <sz val="10"/>
        <rFont val="Arial"/>
        <family val="2"/>
      </rPr>
      <t>3)</t>
    </r>
  </si>
  <si>
    <t>Militär und weitere kleine Quellen</t>
  </si>
  <si>
    <t>EM_1A1_CO2</t>
  </si>
  <si>
    <t>EM_1A2_CO2</t>
  </si>
  <si>
    <t>EM_1A3_CO2</t>
  </si>
  <si>
    <t>EM_1A4_CO2</t>
  </si>
  <si>
    <t>EM_1A5_CO2</t>
  </si>
  <si>
    <t>EM_2_CO2</t>
  </si>
  <si>
    <t>EM_1B2_CO2</t>
  </si>
  <si>
    <t>EM_1A1_CH4</t>
  </si>
  <si>
    <t>EM_1A2_CH4</t>
  </si>
  <si>
    <t>EM_1A3_CH4</t>
  </si>
  <si>
    <t>EM_1A4_CH4</t>
  </si>
  <si>
    <t>EM_1A5_CH4</t>
  </si>
  <si>
    <t>EM_2_CH4</t>
  </si>
  <si>
    <t>EM_4_CH4</t>
  </si>
  <si>
    <t>EM_6_CH4</t>
  </si>
  <si>
    <t>Tsd. t CO2 äquiv.</t>
  </si>
  <si>
    <t>EM_1A1_N2O</t>
  </si>
  <si>
    <t>EM_1A2_N2O</t>
  </si>
  <si>
    <t>EM_1A3_N2O</t>
  </si>
  <si>
    <t>EM_1A4_N2O</t>
  </si>
  <si>
    <t>EM_1A5_N2O</t>
  </si>
  <si>
    <t>EM_4_N2O</t>
  </si>
  <si>
    <t>EM_6_N2O</t>
  </si>
  <si>
    <t>Gesamt</t>
  </si>
  <si>
    <t>1990=100%</t>
  </si>
  <si>
    <t>% von 1990</t>
  </si>
  <si>
    <t>Tsd. t CO2-äquiv.</t>
  </si>
  <si>
    <r>
      <t>Kohlendioxid (CO</t>
    </r>
    <r>
      <rPr>
        <b/>
        <vertAlign val="subscript"/>
        <sz val="10"/>
        <color indexed="9"/>
        <rFont val="Arial"/>
        <family val="2"/>
      </rPr>
      <t>2</t>
    </r>
    <r>
      <rPr>
        <b/>
        <sz val="10"/>
        <color indexed="9"/>
        <rFont val="Arial"/>
        <family val="2"/>
      </rPr>
      <t>)</t>
    </r>
    <r>
      <rPr>
        <b/>
        <vertAlign val="superscript"/>
        <sz val="10"/>
        <color indexed="9"/>
        <rFont val="Arial"/>
        <family val="2"/>
      </rPr>
      <t>1)</t>
    </r>
  </si>
  <si>
    <r>
      <t>Methan (CH</t>
    </r>
    <r>
      <rPr>
        <b/>
        <vertAlign val="subscript"/>
        <sz val="10"/>
        <color indexed="9"/>
        <rFont val="Arial"/>
        <family val="2"/>
      </rPr>
      <t>4</t>
    </r>
    <r>
      <rPr>
        <b/>
        <sz val="10"/>
        <color indexed="9"/>
        <rFont val="Arial"/>
        <family val="2"/>
      </rPr>
      <t>)</t>
    </r>
  </si>
  <si>
    <r>
      <t>Distickstoffoxid (N</t>
    </r>
    <r>
      <rPr>
        <b/>
        <vertAlign val="subscript"/>
        <sz val="10"/>
        <color indexed="9"/>
        <rFont val="Arial"/>
        <family val="2"/>
      </rPr>
      <t>2</t>
    </r>
    <r>
      <rPr>
        <b/>
        <sz val="10"/>
        <color indexed="9"/>
        <rFont val="Arial"/>
        <family val="2"/>
      </rPr>
      <t>O)</t>
    </r>
  </si>
  <si>
    <r>
      <t>Distickstoffoxid (N</t>
    </r>
    <r>
      <rPr>
        <b/>
        <vertAlign val="subscript"/>
        <sz val="10"/>
        <color indexed="9"/>
        <rFont val="Arial"/>
        <family val="2"/>
      </rPr>
      <t>2</t>
    </r>
    <r>
      <rPr>
        <b/>
        <sz val="10"/>
        <color indexed="9"/>
        <rFont val="Arial"/>
        <family val="2"/>
      </rPr>
      <t>O), CO2-äquivalent</t>
    </r>
  </si>
  <si>
    <r>
      <t>Methan (CH</t>
    </r>
    <r>
      <rPr>
        <b/>
        <vertAlign val="subscript"/>
        <sz val="10"/>
        <color indexed="9"/>
        <rFont val="Arial"/>
        <family val="2"/>
      </rPr>
      <t>4</t>
    </r>
    <r>
      <rPr>
        <b/>
        <sz val="10"/>
        <color indexed="9"/>
        <rFont val="Arial"/>
        <family val="2"/>
      </rPr>
      <t>), CO2-äquivalent</t>
    </r>
  </si>
  <si>
    <t>Mio. t</t>
  </si>
  <si>
    <t>Emissionen ausgewählter Treibhausgase nach Quellkategorien (in Millionen Tonnen)</t>
  </si>
  <si>
    <t>Emissionsintensität</t>
  </si>
  <si>
    <t>F-Gase, gesamt</t>
  </si>
  <si>
    <t>Emissionen und Senken im Bereich Landnutzung, Landnutzungsänderung und Forstwirtschaft (LULUCF)</t>
  </si>
  <si>
    <r>
      <t>A. Wälder</t>
    </r>
    <r>
      <rPr>
        <vertAlign val="superscript"/>
        <sz val="10"/>
        <rFont val="Arial"/>
        <family val="2"/>
      </rPr>
      <t>2)</t>
    </r>
  </si>
  <si>
    <r>
      <t>B. Ackerland</t>
    </r>
    <r>
      <rPr>
        <vertAlign val="superscript"/>
        <sz val="10"/>
        <rFont val="Arial"/>
        <family val="2"/>
      </rPr>
      <t>1)</t>
    </r>
  </si>
  <si>
    <t>C. Grünland</t>
  </si>
  <si>
    <t>D. Feuchtgebiete</t>
  </si>
  <si>
    <t>E. Siedlungen</t>
  </si>
  <si>
    <r>
      <t>Tsd. t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-äquiv.</t>
    </r>
  </si>
  <si>
    <t>Treibhausgase gesamt</t>
  </si>
  <si>
    <t>Gesamtemissionen</t>
  </si>
  <si>
    <t>Substanz</t>
  </si>
  <si>
    <t>EM_1B_CH4</t>
  </si>
  <si>
    <t>Emissionen ausgewählter Treibhausgase nach Quellkategorien (prozentuale Anteile)</t>
  </si>
  <si>
    <t>Basisjahr</t>
  </si>
  <si>
    <t>% Reduktion</t>
  </si>
  <si>
    <t>Veränderung gegenüber dem aktuellen Basisjahr</t>
  </si>
  <si>
    <t>NMVOC: Flüchtige organische Verbindungen ohne Methan</t>
  </si>
  <si>
    <t>EM_2_N2O</t>
  </si>
  <si>
    <t>EM_1B2_N2O</t>
  </si>
  <si>
    <t>Daten zur Umwelt: Daten der deutschen Berichterstattung atmosphärischer Emissionen - Treibhausgase</t>
  </si>
  <si>
    <r>
      <t>Mio. t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-äquiv.</t>
    </r>
  </si>
  <si>
    <r>
      <t>Mio. t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äquiv.</t>
    </r>
  </si>
  <si>
    <r>
      <t>Mio. t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äquiv.</t>
    </r>
  </si>
  <si>
    <t>Zusätzliche Grafikelemente</t>
  </si>
  <si>
    <t>Trennlinie horizontal gepunktet</t>
  </si>
  <si>
    <t>Trennlinie horizontal</t>
  </si>
  <si>
    <t>Trennlinie vertikal gepunktet</t>
  </si>
  <si>
    <t>Hauptitel:</t>
  </si>
  <si>
    <t>Untertitel:</t>
  </si>
  <si>
    <t>Quelle:</t>
  </si>
  <si>
    <t>Fußnote:</t>
  </si>
  <si>
    <t>Achsenbezeichnung 1:</t>
  </si>
  <si>
    <t>Achsenbezeichnung 2:</t>
  </si>
  <si>
    <t>Kohlendioxid</t>
  </si>
  <si>
    <t>Methan</t>
  </si>
  <si>
    <t>Distickstoffoxid</t>
  </si>
  <si>
    <t>Trend der Emissionen von Kohlendioxid, Methan und Distickstoffoxid</t>
  </si>
  <si>
    <t>Ziel Kyoto</t>
  </si>
  <si>
    <t>Ziel 2020</t>
  </si>
  <si>
    <t>Ziel 2050 maximal</t>
  </si>
  <si>
    <t xml:space="preserve"> </t>
  </si>
  <si>
    <r>
      <t>CH</t>
    </r>
    <r>
      <rPr>
        <vertAlign val="subscript"/>
        <sz val="9"/>
        <rFont val="Meta Offc"/>
        <family val="2"/>
      </rPr>
      <t>4</t>
    </r>
  </si>
  <si>
    <r>
      <t>Tsd. t CO</t>
    </r>
    <r>
      <rPr>
        <vertAlign val="subscript"/>
        <sz val="9"/>
        <rFont val="Meta Offc"/>
        <family val="2"/>
      </rPr>
      <t>2</t>
    </r>
    <r>
      <rPr>
        <sz val="9"/>
        <rFont val="Meta Offc"/>
        <family val="2"/>
      </rPr>
      <t>-äq.</t>
    </r>
  </si>
  <si>
    <r>
      <t>N</t>
    </r>
    <r>
      <rPr>
        <vertAlign val="subscript"/>
        <sz val="9"/>
        <rFont val="Meta Offc"/>
        <family val="2"/>
      </rPr>
      <t>2</t>
    </r>
    <r>
      <rPr>
        <sz val="9"/>
        <rFont val="Meta Offc"/>
        <family val="2"/>
      </rPr>
      <t>O</t>
    </r>
  </si>
  <si>
    <r>
      <t>Tsd. t CO</t>
    </r>
    <r>
      <rPr>
        <b/>
        <vertAlign val="subscript"/>
        <sz val="9"/>
        <rFont val="Meta Offc"/>
        <family val="2"/>
      </rPr>
      <t>2</t>
    </r>
    <r>
      <rPr>
        <b/>
        <sz val="9"/>
        <rFont val="Meta Offc"/>
        <family val="2"/>
      </rPr>
      <t>-äq.</t>
    </r>
  </si>
  <si>
    <r>
      <t>NO (als NO</t>
    </r>
    <r>
      <rPr>
        <vertAlign val="subscript"/>
        <sz val="9"/>
        <rFont val="Meta Offc"/>
        <family val="2"/>
      </rPr>
      <t>2</t>
    </r>
    <r>
      <rPr>
        <sz val="9"/>
        <rFont val="Meta Offc"/>
        <family val="2"/>
      </rPr>
      <t>)</t>
    </r>
  </si>
  <si>
    <r>
      <t>SO</t>
    </r>
    <r>
      <rPr>
        <vertAlign val="subscript"/>
        <sz val="9"/>
        <rFont val="Meta Offc"/>
        <family val="2"/>
      </rPr>
      <t>2</t>
    </r>
  </si>
  <si>
    <t xml:space="preserve">Tsd. t </t>
  </si>
  <si>
    <r>
      <rPr>
        <vertAlign val="superscript"/>
        <sz val="6"/>
        <rFont val="Meta Offc"/>
        <family val="2"/>
      </rPr>
      <t xml:space="preserve">* </t>
    </r>
    <r>
      <rPr>
        <sz val="6"/>
        <rFont val="Meta Offc"/>
        <family val="2"/>
      </rPr>
      <t>CO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-Emissionen ohne Landnutzung, Landnutzungsänderung und Forstwirtschaft</t>
    </r>
  </si>
  <si>
    <r>
      <t>CO</t>
    </r>
    <r>
      <rPr>
        <vertAlign val="subscript"/>
        <sz val="9"/>
        <rFont val="Meta Offc"/>
        <family val="2"/>
      </rPr>
      <t>2</t>
    </r>
    <r>
      <rPr>
        <sz val="9"/>
        <rFont val="Meta Offc"/>
        <family val="2"/>
      </rPr>
      <t>*</t>
    </r>
  </si>
  <si>
    <t>1990=100 %</t>
  </si>
  <si>
    <r>
      <t>CO</t>
    </r>
    <r>
      <rPr>
        <vertAlign val="subscript"/>
        <sz val="9"/>
        <rFont val="Meta Offc"/>
        <family val="2"/>
      </rPr>
      <t>2</t>
    </r>
    <r>
      <rPr>
        <vertAlign val="superscript"/>
        <sz val="9"/>
        <rFont val="Meta Offc"/>
        <family val="2"/>
      </rPr>
      <t>2)</t>
    </r>
  </si>
  <si>
    <r>
      <t>NO</t>
    </r>
    <r>
      <rPr>
        <vertAlign val="subscript"/>
        <sz val="9"/>
        <rFont val="Meta Offc"/>
        <family val="2"/>
      </rPr>
      <t>x</t>
    </r>
  </si>
  <si>
    <r>
      <rPr>
        <vertAlign val="superscript"/>
        <sz val="6"/>
        <rFont val="Meta Offc"/>
        <family val="2"/>
      </rPr>
      <t xml:space="preserve">2) </t>
    </r>
    <r>
      <rPr>
        <sz val="6"/>
        <rFont val="Meta Offc"/>
        <family val="2"/>
      </rPr>
      <t>CO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-Emissionen ohne Landnutzung, Landnutzungsänderung und Forstwirtschaft</t>
    </r>
  </si>
  <si>
    <t>Stoff</t>
  </si>
  <si>
    <t>Energiebedingte Emissionen</t>
  </si>
  <si>
    <t>Summe</t>
  </si>
  <si>
    <t>Anteil an Gesamtemissionen</t>
  </si>
  <si>
    <t xml:space="preserve">–   </t>
  </si>
  <si>
    <t>Abfallwirtschaft</t>
  </si>
  <si>
    <t xml:space="preserve">Anteil der </t>
  </si>
  <si>
    <t>Stoffe an den</t>
  </si>
  <si>
    <t>Verkehr</t>
  </si>
  <si>
    <t>Haushalte und Kleinverbraucher</t>
  </si>
  <si>
    <t>Emission bezogen auf das Bruttoinlandsprodukt, verkettet, preisbereinigt</t>
  </si>
  <si>
    <t>Kohlendioxid-Emissionsintensität in Deutschland</t>
  </si>
  <si>
    <t xml:space="preserve"> Produktion von F-Gasen</t>
  </si>
  <si>
    <t>Haushaltskälte</t>
  </si>
  <si>
    <t>Gewerbekälte</t>
  </si>
  <si>
    <t>Transportkälte</t>
  </si>
  <si>
    <t>Industriekälte</t>
  </si>
  <si>
    <t>Stationäre Klimaanlagen</t>
  </si>
  <si>
    <t>Mobile Klimaanlagen</t>
  </si>
  <si>
    <t>Schaumherstellung</t>
  </si>
  <si>
    <t>Aerosole</t>
  </si>
  <si>
    <t>Halbleiterproduktion</t>
  </si>
  <si>
    <t>Elektrische Betriebsmittel</t>
  </si>
  <si>
    <r>
      <t>Kohlendioxid (CO</t>
    </r>
    <r>
      <rPr>
        <b/>
        <vertAlign val="subscript"/>
        <sz val="10"/>
        <color indexed="9"/>
        <rFont val="Arial"/>
        <family val="2"/>
      </rPr>
      <t>2</t>
    </r>
    <r>
      <rPr>
        <b/>
        <sz val="10"/>
        <color indexed="9"/>
        <rFont val="Arial"/>
        <family val="2"/>
      </rPr>
      <t>)</t>
    </r>
  </si>
  <si>
    <t>Ziel 2050 minimal</t>
  </si>
  <si>
    <t>BIP (Mrd.€)</t>
  </si>
  <si>
    <t>kt CO2</t>
  </si>
  <si>
    <t>Feuerlöscher</t>
  </si>
  <si>
    <t>Primäraluminium-Produktion</t>
  </si>
  <si>
    <t>Sekundäraluminium-Gießereien</t>
  </si>
  <si>
    <t>Magnesium-Gießereien</t>
  </si>
  <si>
    <t>Emissionen von direkten und indirekten Treibhausgasen und von Schwefeldioxid</t>
  </si>
  <si>
    <t>Reduktion der Emissionen von direkten und indirekten Treibhausgasen und von Schwefeldioxid</t>
  </si>
  <si>
    <t>Millionen Tonnen</t>
  </si>
  <si>
    <t>Kilogramm Kohlendioxid/1.000 Euro</t>
  </si>
  <si>
    <t>Tausend Tonnen</t>
  </si>
  <si>
    <r>
      <rPr>
        <vertAlign val="superscript"/>
        <sz val="6"/>
        <rFont val="Meta Offc"/>
        <family val="2"/>
      </rPr>
      <t>2)</t>
    </r>
    <r>
      <rPr>
        <sz val="6"/>
        <rFont val="Meta Offc"/>
        <family val="2"/>
      </rPr>
      <t xml:space="preserve"> Festlegung von CO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 xml:space="preserve"> (Senke)</t>
    </r>
  </si>
  <si>
    <t>Reduktion der Emissionen von direkten und indirekten Treibhausgasen und von Schwefeldioxid gegenüber dem Vorjahr</t>
  </si>
  <si>
    <t>GWP=</t>
  </si>
  <si>
    <r>
      <t>F-Gase, gesamt (H-FKW, FKW,SF</t>
    </r>
    <r>
      <rPr>
        <b/>
        <vertAlign val="subscript"/>
        <sz val="10"/>
        <color indexed="9"/>
        <rFont val="Arial"/>
        <family val="2"/>
      </rPr>
      <t>6</t>
    </r>
    <r>
      <rPr>
        <b/>
        <sz val="10"/>
        <color indexed="9"/>
        <rFont val="Arial"/>
        <family val="2"/>
      </rPr>
      <t xml:space="preserve"> &amp; NF</t>
    </r>
    <r>
      <rPr>
        <b/>
        <vertAlign val="subscript"/>
        <sz val="10"/>
        <color indexed="9"/>
        <rFont val="Arial"/>
        <family val="2"/>
      </rPr>
      <t>3</t>
    </r>
    <r>
      <rPr>
        <b/>
        <sz val="10"/>
        <color indexed="9"/>
        <rFont val="Arial"/>
        <family val="2"/>
      </rPr>
      <t>)</t>
    </r>
  </si>
  <si>
    <t>G. Holzprodukte</t>
  </si>
  <si>
    <r>
      <t>CO</t>
    </r>
    <r>
      <rPr>
        <vertAlign val="subscript"/>
        <sz val="9"/>
        <rFont val="Meta Offc"/>
        <family val="2"/>
      </rPr>
      <t>2</t>
    </r>
  </si>
  <si>
    <r>
      <t>N</t>
    </r>
    <r>
      <rPr>
        <i/>
        <vertAlign val="subscript"/>
        <sz val="9"/>
        <rFont val="Meta Offc"/>
        <family val="2"/>
      </rPr>
      <t>2</t>
    </r>
    <r>
      <rPr>
        <i/>
        <sz val="9"/>
        <rFont val="Meta Offc"/>
        <family val="2"/>
      </rPr>
      <t>O</t>
    </r>
  </si>
  <si>
    <r>
      <t>CO</t>
    </r>
    <r>
      <rPr>
        <i/>
        <vertAlign val="subscript"/>
        <sz val="9"/>
        <rFont val="Meta Offc"/>
        <family val="2"/>
      </rPr>
      <t>2</t>
    </r>
  </si>
  <si>
    <r>
      <t>CH</t>
    </r>
    <r>
      <rPr>
        <i/>
        <vertAlign val="subscript"/>
        <sz val="9"/>
        <rFont val="Meta Offc"/>
        <family val="2"/>
      </rPr>
      <t>4</t>
    </r>
  </si>
  <si>
    <t>Photovoltaik und andere Eletronikindustrie</t>
  </si>
  <si>
    <t xml:space="preserve"> Schallschutzscheiben</t>
  </si>
  <si>
    <t>ORC-Anlagen</t>
  </si>
  <si>
    <t>Sonstiger Verbrauch von F-Gasen</t>
  </si>
  <si>
    <t>Quellen der Emissionen fluorierter Treibhausgase</t>
  </si>
  <si>
    <t>Tausend Tonnen Kohlendioxid-Äquivalente</t>
  </si>
  <si>
    <t>Millionen Tonnen Kohlendioxid-Äquivalente</t>
  </si>
  <si>
    <t>Treibhausgase gesamt (gemäß Berichterstattung an die EU zum 27.01.15)</t>
  </si>
  <si>
    <r>
      <t>Tsd. t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-äquiv.</t>
    </r>
  </si>
  <si>
    <r>
      <rPr>
        <vertAlign val="superscript"/>
        <sz val="6"/>
        <rFont val="Meta Offc"/>
        <family val="2"/>
      </rPr>
      <t>1)</t>
    </r>
    <r>
      <rPr>
        <sz val="6"/>
        <rFont val="Meta Offc"/>
        <family val="2"/>
      </rPr>
      <t xml:space="preserve"> Die Bezugsgröße für die Minderungsverpflichtung des Kyoto-Ziels wurde auf 1 232 429,543 Tsd. t CO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-Äquivalente festgelegt (FCCC/IRR/2007/DEU). Sie gilt auch für die Prüfung der Erreichung des Minderungsziels für Deutschland im Rahmen des EU-Lastenausgleichs.</t>
    </r>
  </si>
  <si>
    <r>
      <rPr>
        <vertAlign val="superscript"/>
        <sz val="6"/>
        <rFont val="Meta Offc"/>
        <family val="2"/>
      </rPr>
      <t>1)</t>
    </r>
    <r>
      <rPr>
        <sz val="6"/>
        <rFont val="Meta Offc"/>
        <family val="2"/>
      </rPr>
      <t xml:space="preserve"> ohne Landnutzung, Landnutzungsänderung und Forstwirtschaft</t>
    </r>
  </si>
  <si>
    <r>
      <rPr>
        <vertAlign val="superscript"/>
        <sz val="6"/>
        <rFont val="Meta Offc"/>
        <family val="2"/>
      </rPr>
      <t>2)</t>
    </r>
    <r>
      <rPr>
        <sz val="6"/>
        <rFont val="Meta Offc"/>
        <family val="2"/>
      </rPr>
      <t xml:space="preserve"> ohne land- und forstwirtschaftlichen Verkehr</t>
    </r>
  </si>
  <si>
    <t>http://www.umweltbundesamt.de/themen/klima-energie/treibhausgas-emissionen</t>
  </si>
  <si>
    <r>
      <t>CO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 xml:space="preserve"> äqiv.: CO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-Äquivalente. Derzeit gelten für die Berechnung äquivalenter Emissionen die GWP (Globales Treibhausgaspotenzial / Global Warming Potential) des AR4 (IPCC Fourth Assessment Report: Climate Change 2007), siehe https://www.ipcc.ch/publications_and_data/ar4/wg1/en/ch2s2-10-2.html</t>
    </r>
  </si>
  <si>
    <t>Tausend Tonnen Kohlendioxid-Äquivalent</t>
  </si>
  <si>
    <t xml:space="preserve">Emissionen fluorierter Treibhausgase ("F-Gase") </t>
  </si>
  <si>
    <t>Emissionen von Treibhausgasen aus der Tierhaltung</t>
  </si>
  <si>
    <t>Klimagas</t>
  </si>
  <si>
    <r>
      <t>CH</t>
    </r>
    <r>
      <rPr>
        <b/>
        <vertAlign val="subscript"/>
        <sz val="9"/>
        <rFont val="Meta Offc"/>
        <family val="2"/>
      </rPr>
      <t>4</t>
    </r>
  </si>
  <si>
    <t>Fermentation bei der Verdauung</t>
  </si>
  <si>
    <t>Wirtschaftsdünger-Management</t>
  </si>
  <si>
    <r>
      <t>N</t>
    </r>
    <r>
      <rPr>
        <b/>
        <vertAlign val="subscript"/>
        <sz val="9"/>
        <rFont val="Meta Offc"/>
        <family val="2"/>
      </rPr>
      <t>2</t>
    </r>
    <r>
      <rPr>
        <b/>
        <sz val="9"/>
        <rFont val="Meta Offc"/>
        <family val="2"/>
      </rPr>
      <t>O</t>
    </r>
  </si>
  <si>
    <r>
      <t>NO</t>
    </r>
    <r>
      <rPr>
        <b/>
        <vertAlign val="subscript"/>
        <sz val="9"/>
        <rFont val="Meta Offc"/>
        <family val="2"/>
      </rPr>
      <t>X</t>
    </r>
    <r>
      <rPr>
        <b/>
        <sz val="9"/>
        <rFont val="Meta Offc"/>
        <family val="2"/>
      </rPr>
      <t xml:space="preserve"> als NO*</t>
    </r>
  </si>
  <si>
    <r>
      <t>NO</t>
    </r>
    <r>
      <rPr>
        <b/>
        <vertAlign val="subscript"/>
        <sz val="9"/>
        <rFont val="Meta Offc"/>
        <family val="2"/>
      </rPr>
      <t>X</t>
    </r>
    <r>
      <rPr>
        <b/>
        <sz val="9"/>
        <rFont val="Meta Offc"/>
        <family val="2"/>
      </rPr>
      <t xml:space="preserve"> als NO</t>
    </r>
    <r>
      <rPr>
        <b/>
        <vertAlign val="subscript"/>
        <sz val="9"/>
        <rFont val="Meta Offc"/>
        <family val="2"/>
      </rPr>
      <t>2</t>
    </r>
  </si>
  <si>
    <r>
      <t>*Das ursprünglich emittierende Stickstoffmonoxid (NO) reagiert mit dem Sauerstoff der Luft. Da die Umsetzung in der Atmosphäre zu Stickstoffdioxid relativ schnell geschieht, wird in der Emissionsberichterstattung NOx als NO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 xml:space="preserve"> berechnet angegeben. Die Umrechnung von NO auf NOx (als NO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) erfolgt über den stöchiometrischen Faktor von 46/30, d. h. 1 t NO entspricht ca. 1,53 t NOx (als NO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).</t>
    </r>
  </si>
  <si>
    <t>Emissionen stickstoffhaltiger Treibhausgase und Ammoniak aus landwirtschaftlich genutzten Böden</t>
  </si>
  <si>
    <r>
      <t>Direkte Emissionen</t>
    </r>
    <r>
      <rPr>
        <vertAlign val="superscript"/>
        <sz val="9"/>
        <rFont val="Meta Offc"/>
        <family val="2"/>
      </rPr>
      <t>2)</t>
    </r>
  </si>
  <si>
    <t>Indirekte Emissionen</t>
  </si>
  <si>
    <r>
      <t>NO</t>
    </r>
    <r>
      <rPr>
        <b/>
        <vertAlign val="subscript"/>
        <sz val="9"/>
        <rFont val="Meta Offc"/>
        <family val="2"/>
      </rPr>
      <t>X</t>
    </r>
    <r>
      <rPr>
        <b/>
        <sz val="9"/>
        <rFont val="Meta Offc"/>
        <family val="2"/>
      </rPr>
      <t xml:space="preserve"> als NO</t>
    </r>
    <r>
      <rPr>
        <b/>
        <vertAlign val="superscript"/>
        <sz val="9"/>
        <rFont val="Meta Offc"/>
        <family val="2"/>
      </rPr>
      <t>1)</t>
    </r>
  </si>
  <si>
    <t>Direkte Emissionen</t>
  </si>
  <si>
    <r>
      <t>NH</t>
    </r>
    <r>
      <rPr>
        <b/>
        <vertAlign val="subscript"/>
        <sz val="9"/>
        <rFont val="Meta Offc"/>
        <family val="2"/>
      </rPr>
      <t>3</t>
    </r>
    <r>
      <rPr>
        <b/>
        <vertAlign val="superscript"/>
        <sz val="9"/>
        <rFont val="Meta Offc"/>
        <family val="2"/>
      </rPr>
      <t>3)</t>
    </r>
  </si>
  <si>
    <r>
      <rPr>
        <vertAlign val="superscript"/>
        <sz val="6"/>
        <rFont val="Meta Offc"/>
        <family val="2"/>
      </rPr>
      <t xml:space="preserve">1) </t>
    </r>
    <r>
      <rPr>
        <sz val="6"/>
        <rFont val="Meta Offc"/>
        <family val="2"/>
      </rPr>
      <t>Das ursprünglich emittierende Stickstoffmonoxid (NO) reagiert mit dem Sauerstoff der Luft. Da die Umsetzung in der Atmosphäre zu Stickstoffdioxid relativ schnell geschieht, wird in der Emissionsberichterstattung NOx als NO</t>
    </r>
    <r>
      <rPr>
        <vertAlign val="subscript"/>
        <sz val="6"/>
        <rFont val="Meta Offc"/>
        <family val="2"/>
      </rPr>
      <t xml:space="preserve">2 </t>
    </r>
    <r>
      <rPr>
        <sz val="6"/>
        <rFont val="Meta Offc"/>
        <family val="2"/>
      </rPr>
      <t>berechnet angegeben. Die Umrechnung von NO auf NOx (als NO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) erfolgt über den stöchiometrischen Faktor von 46/30, d. h. 1 t NO entspricht ca. 1,53 t NOx (als NO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).</t>
    </r>
  </si>
  <si>
    <r>
      <rPr>
        <vertAlign val="superscript"/>
        <sz val="6"/>
        <rFont val="Meta Offc"/>
        <family val="2"/>
      </rPr>
      <t xml:space="preserve">2) </t>
    </r>
    <r>
      <rPr>
        <sz val="6"/>
        <rFont val="Meta Offc"/>
        <family val="2"/>
      </rPr>
      <t>einschließlich Weidegang sowie Lagerung von Gärresten aus Energiepflanzen (Nachwachsene Rohstoffe)</t>
    </r>
  </si>
  <si>
    <r>
      <rPr>
        <vertAlign val="superscript"/>
        <sz val="6"/>
        <rFont val="Meta Offc"/>
        <family val="2"/>
      </rPr>
      <t xml:space="preserve">3) </t>
    </r>
    <r>
      <rPr>
        <sz val="6"/>
        <rFont val="Meta Offc"/>
        <family val="2"/>
      </rPr>
      <t>Ammoniak ist kein Treibhausgas. Da aber alle Stickstoffeinträge die Emissionen von Stickstoff-Verbindungen beeinflussen, sind auch die NH</t>
    </r>
    <r>
      <rPr>
        <vertAlign val="subscript"/>
        <sz val="6"/>
        <rFont val="Meta Offc"/>
        <family val="2"/>
      </rPr>
      <t>3</t>
    </r>
    <r>
      <rPr>
        <sz val="6"/>
        <rFont val="Meta Offc"/>
        <family val="2"/>
      </rPr>
      <t>-Emissionen zur Ermittlung der Höhe der Emissionen aus landwirtschaftlichen Böden zu berücksichtigen.</t>
    </r>
  </si>
  <si>
    <r>
      <t>Tsd. t CH</t>
    </r>
    <r>
      <rPr>
        <b/>
        <vertAlign val="subscript"/>
        <sz val="9"/>
        <rFont val="Meta Offc"/>
        <family val="2"/>
      </rPr>
      <t>4</t>
    </r>
  </si>
  <si>
    <r>
      <t>Tsd. t N</t>
    </r>
    <r>
      <rPr>
        <b/>
        <vertAlign val="subscript"/>
        <sz val="9"/>
        <rFont val="Meta Offc"/>
        <family val="2"/>
      </rPr>
      <t>2</t>
    </r>
    <r>
      <rPr>
        <b/>
        <sz val="9"/>
        <rFont val="Meta Offc"/>
        <family val="2"/>
      </rPr>
      <t>O</t>
    </r>
  </si>
  <si>
    <r>
      <t>Tsd. t N</t>
    </r>
    <r>
      <rPr>
        <b/>
        <i/>
        <vertAlign val="subscript"/>
        <sz val="9"/>
        <rFont val="Meta Offc"/>
        <family val="2"/>
      </rPr>
      <t>2</t>
    </r>
    <r>
      <rPr>
        <b/>
        <i/>
        <sz val="9"/>
        <rFont val="Meta Offc"/>
        <family val="2"/>
      </rPr>
      <t>O</t>
    </r>
  </si>
  <si>
    <t>Kategorie</t>
  </si>
  <si>
    <t>Emissionen ausgewählter Treibhausgase nach Kategorien</t>
  </si>
  <si>
    <t>Emissionen von Kohlendioxid nach Kategorien</t>
  </si>
  <si>
    <t xml:space="preserve">Distickstoffoxid-Emissionen nach Kategorien
</t>
  </si>
  <si>
    <t>Methan-Emissionen nach Kategorien</t>
  </si>
  <si>
    <t xml:space="preserve">Quelle: Umweltbundesamt, Nationale Trendtabellen für die deutsche Berichterstattung atmosphärischer Emissionen seit 1990, Emissionsentwicklung 1990 bis 2015 (Stand 02/2017) </t>
  </si>
  <si>
    <r>
      <t>Mio. t CO</t>
    </r>
    <r>
      <rPr>
        <b/>
        <vertAlign val="subscript"/>
        <sz val="10"/>
        <rFont val="Meta Offc"/>
        <family val="2"/>
      </rPr>
      <t>2</t>
    </r>
    <r>
      <rPr>
        <b/>
        <sz val="10"/>
        <rFont val="Meta Offc"/>
        <family val="2"/>
      </rPr>
      <t>-äquiv.</t>
    </r>
  </si>
  <si>
    <r>
      <t>Mio. t CO</t>
    </r>
    <r>
      <rPr>
        <vertAlign val="subscript"/>
        <sz val="10"/>
        <rFont val="Meta Offc"/>
        <family val="2"/>
      </rPr>
      <t>2</t>
    </r>
    <r>
      <rPr>
        <sz val="10"/>
        <rFont val="Meta Offc"/>
        <family val="2"/>
      </rPr>
      <t>-äquiv.</t>
    </r>
  </si>
  <si>
    <r>
      <t>Methan (CH</t>
    </r>
    <r>
      <rPr>
        <b/>
        <vertAlign val="subscript"/>
        <sz val="10"/>
        <color indexed="9"/>
        <rFont val="Arial"/>
        <family val="2"/>
      </rPr>
      <t>4</t>
    </r>
    <r>
      <rPr>
        <b/>
        <sz val="10"/>
        <color indexed="9"/>
        <rFont val="Arial"/>
        <family val="2"/>
      </rPr>
      <t>)</t>
    </r>
    <r>
      <rPr>
        <b/>
        <vertAlign val="superscript"/>
        <sz val="10"/>
        <color indexed="9"/>
        <rFont val="Arial"/>
        <family val="2"/>
      </rPr>
      <t>1)</t>
    </r>
  </si>
  <si>
    <r>
      <t>Methan (CH</t>
    </r>
    <r>
      <rPr>
        <b/>
        <vertAlign val="subscript"/>
        <sz val="9"/>
        <color indexed="9"/>
        <rFont val="Arial"/>
        <family val="2"/>
      </rPr>
      <t>4</t>
    </r>
    <r>
      <rPr>
        <b/>
        <sz val="9"/>
        <color indexed="9"/>
        <rFont val="Arial"/>
        <family val="2"/>
      </rPr>
      <t>), CO</t>
    </r>
    <r>
      <rPr>
        <b/>
        <vertAlign val="subscript"/>
        <sz val="9"/>
        <color indexed="9"/>
        <rFont val="Arial"/>
        <family val="2"/>
      </rPr>
      <t>2</t>
    </r>
    <r>
      <rPr>
        <b/>
        <sz val="9"/>
        <color indexed="9"/>
        <rFont val="Arial"/>
        <family val="2"/>
      </rPr>
      <t>-äquivalent</t>
    </r>
    <r>
      <rPr>
        <b/>
        <vertAlign val="superscript"/>
        <sz val="9"/>
        <color indexed="9"/>
        <rFont val="Arial"/>
        <family val="2"/>
      </rPr>
      <t>1)</t>
    </r>
  </si>
  <si>
    <r>
      <t>Distickstoffoxid (N</t>
    </r>
    <r>
      <rPr>
        <b/>
        <vertAlign val="subscript"/>
        <sz val="10"/>
        <color indexed="9"/>
        <rFont val="Arial"/>
        <family val="2"/>
      </rPr>
      <t>2</t>
    </r>
    <r>
      <rPr>
        <b/>
        <sz val="10"/>
        <color indexed="9"/>
        <rFont val="Arial"/>
        <family val="2"/>
      </rPr>
      <t>O)</t>
    </r>
    <r>
      <rPr>
        <b/>
        <vertAlign val="superscript"/>
        <sz val="10"/>
        <color indexed="9"/>
        <rFont val="Arial"/>
        <family val="2"/>
      </rPr>
      <t>1)</t>
    </r>
  </si>
  <si>
    <r>
      <t>Distickstoffoxid (N</t>
    </r>
    <r>
      <rPr>
        <b/>
        <vertAlign val="subscript"/>
        <sz val="9"/>
        <color indexed="9"/>
        <rFont val="Arial"/>
        <family val="2"/>
      </rPr>
      <t>2</t>
    </r>
    <r>
      <rPr>
        <b/>
        <sz val="9"/>
        <color indexed="9"/>
        <rFont val="Arial"/>
        <family val="2"/>
      </rPr>
      <t>O), CO</t>
    </r>
    <r>
      <rPr>
        <b/>
        <vertAlign val="subscript"/>
        <sz val="9"/>
        <color indexed="9"/>
        <rFont val="Arial"/>
        <family val="2"/>
      </rPr>
      <t>2</t>
    </r>
    <r>
      <rPr>
        <b/>
        <sz val="9"/>
        <color indexed="9"/>
        <rFont val="Arial"/>
        <family val="2"/>
      </rPr>
      <t>-äquivalent</t>
    </r>
    <r>
      <rPr>
        <b/>
        <vertAlign val="superscript"/>
        <sz val="9"/>
        <color indexed="9"/>
        <rFont val="Arial"/>
        <family val="2"/>
      </rPr>
      <t>1)</t>
    </r>
  </si>
  <si>
    <t>Emissionen ohne Landnutzung, Landnutzungsänderung und Forstwirtschaft</t>
  </si>
  <si>
    <t>* Emissionen ohne Berücksichtigung von Landnutzung, Landnutzungsänderungen und Forstwirtschaft</t>
  </si>
  <si>
    <t>Emissionen ohne Landnutzung, Landnutzungsänderung und Forstwirtschaft           
Verkehr: ohne land- und forstwirtschaftlichen Verkehr
Haushalte und Kleinverbraucher: mit Militär und weiteren kleinen Quellen (u.a. land- und forstwirtschaftlichem Verkehr)</t>
  </si>
  <si>
    <t>Emissionen ohne Landnutzung, Landnutzungsänderung und Forstwirtschaft
Verkehr: ohne land- und forstwirtschaftlichen Verkehr
Haushalte und Kleinverbraucher: mit Militär und weiteren kleinen Quellen (u.a. land- und forstwirtschaftlichem Verkehr)</t>
  </si>
  <si>
    <t>Verdauung, Tierhaltung</t>
  </si>
  <si>
    <t>Wirtschaftsdünger</t>
  </si>
  <si>
    <t>Landwirtschaftliche Böden</t>
  </si>
  <si>
    <t>Harnstoffapplikation</t>
  </si>
  <si>
    <t>Kalkung</t>
  </si>
  <si>
    <t>Haushalte</t>
  </si>
  <si>
    <t>Sonstige Emissionen*</t>
  </si>
  <si>
    <t>Summe THG</t>
  </si>
  <si>
    <t>Gewerbe, Handel, Dienstleistung</t>
  </si>
  <si>
    <t>Industrie*</t>
  </si>
  <si>
    <t>Treibhausgas-Emissionen seit 1990 nach Gasen</t>
  </si>
  <si>
    <t>THG Gesamt</t>
  </si>
  <si>
    <r>
      <t>Kohlendioxid (CO</t>
    </r>
    <r>
      <rPr>
        <b/>
        <sz val="9"/>
        <color rgb="FFFFFFFF"/>
        <rFont val="Calibri"/>
        <family val="2"/>
      </rPr>
      <t>₂</t>
    </r>
    <r>
      <rPr>
        <b/>
        <sz val="9"/>
        <color rgb="FFFFFFFF"/>
        <rFont val="Cambria"/>
        <family val="1"/>
      </rPr>
      <t>)</t>
    </r>
  </si>
  <si>
    <r>
      <t>Methan (CH</t>
    </r>
    <r>
      <rPr>
        <b/>
        <sz val="9"/>
        <color rgb="FFFFFFFF"/>
        <rFont val="Calibri"/>
        <family val="2"/>
      </rPr>
      <t>₄</t>
    </r>
    <r>
      <rPr>
        <b/>
        <sz val="9"/>
        <color rgb="FFFFFFFF"/>
        <rFont val="Cambria"/>
        <family val="1"/>
      </rPr>
      <t>)</t>
    </r>
  </si>
  <si>
    <r>
      <t>Distickstoffoxid (Lachgas, N</t>
    </r>
    <r>
      <rPr>
        <b/>
        <sz val="9"/>
        <color rgb="FFFFFFFF"/>
        <rFont val="Calibri"/>
        <family val="2"/>
      </rPr>
      <t>₂</t>
    </r>
    <r>
      <rPr>
        <b/>
        <sz val="9"/>
        <color rgb="FFFFFFFF"/>
        <rFont val="Cambria"/>
        <family val="1"/>
      </rPr>
      <t>O)</t>
    </r>
  </si>
  <si>
    <t>Ziel
2020*</t>
  </si>
  <si>
    <t>Ziel
2030*</t>
  </si>
  <si>
    <t>Ziel
2040*</t>
  </si>
  <si>
    <t>Ziele
2050*</t>
  </si>
  <si>
    <t>Ziel
2020**</t>
  </si>
  <si>
    <t>Ziel
2030**</t>
  </si>
  <si>
    <t>Ziel
2040**</t>
  </si>
  <si>
    <t>Ziel
2050**</t>
  </si>
  <si>
    <t>Treibhausgas-Emissionen der Landwirtschaft nach Kategorien</t>
  </si>
  <si>
    <t>1990 = 100</t>
  </si>
  <si>
    <t>Hinweis: Die Aufteilung der Emissionen entspricht der UN-Berichterstattung, nicht den Sektoren des Aktionsprogrammes Klimaschutz 2020, die Gesamtemissionen sind aber identisch</t>
  </si>
  <si>
    <t>Hinweis: Die Aufteilung der Emissionen entspricht der UN-Berichterstattung, nicht den Sektoren des Aktionsprogrammes Klimaschutz 2020</t>
  </si>
  <si>
    <t>Million tonnes of carbon dioxide equivalents</t>
  </si>
  <si>
    <t>Main heading:</t>
  </si>
  <si>
    <t>Source:</t>
  </si>
  <si>
    <t>Footnote:</t>
  </si>
  <si>
    <t>Name of axis 1:</t>
  </si>
  <si>
    <t>Agriculture</t>
  </si>
  <si>
    <t>Households</t>
  </si>
  <si>
    <t>Commercial/Institutional</t>
  </si>
  <si>
    <t>Transport</t>
  </si>
  <si>
    <t>Energy Industry</t>
  </si>
  <si>
    <t>Waste and Waste Water</t>
  </si>
  <si>
    <t>Other Emissions*</t>
  </si>
  <si>
    <t>Industry*</t>
  </si>
  <si>
    <t>Target Kyoto</t>
  </si>
  <si>
    <t>Target 2020</t>
  </si>
  <si>
    <t>Greenhouse gas emissions total</t>
  </si>
  <si>
    <t>GHG total</t>
  </si>
  <si>
    <t>Emission der von der UN-Klimarahmenkonvention abgedeckten Treibhausgase</t>
  </si>
  <si>
    <t>Emission of greenhouse gases covered by the UN Framework Convention on Climate</t>
  </si>
  <si>
    <t xml:space="preserve">Greenhouse gas emissions total (according reporting EU ) </t>
  </si>
  <si>
    <t>Target 2050 maximal</t>
  </si>
  <si>
    <t>Target 2050 minimal</t>
  </si>
  <si>
    <t>Umweltbundesamt, Emissionsdatenbank ZSE (Stand 04/2018)</t>
  </si>
  <si>
    <r>
      <rPr>
        <vertAlign val="superscript"/>
        <sz val="6"/>
        <rFont val="Meta Offc"/>
        <family val="2"/>
      </rPr>
      <t>1)</t>
    </r>
    <r>
      <rPr>
        <sz val="6"/>
        <rFont val="Meta Offc"/>
        <family val="2"/>
      </rPr>
      <t xml:space="preserve"> Entsprechend den IPCC Guidelines (Volume 3. Reference Manual, Kapitel 4.2, 4.87; CRF bedeutet Common Reporting Format) sind CO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-Emissionen aus landwirtschaftlichen Böden unter LULUCF zu berichten.
Andererseits erlaubt der Summary Report 7A (Volume 1. Reporting Instructions, Tables.27) die Berichterstattung von CO2-Emissionen und CO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-Einbindungen aus landwirtschaftlichen Böden wahlweise im Sektor Landwirtschaft unter 4.D Landwirtschaftliche Böden oder im LULUCF-Sektor unter 5.B Ackerland. Deutschland hat sich für letzteres entschieden. Die Vertragsstaaten können sich frei entscheiden, wo sie diese Emissionen / Einbindungen berichten.</t>
    </r>
  </si>
  <si>
    <t>Umweltbundesamt, Nationale Inventarberichte zum Deutschen Treibhausgasinventar 1990 bis 2017 (Stand 01/2019) sowie in Kürze Nahzeitprognose für 2018 (UBA Presse-Information xx/2019)</t>
  </si>
  <si>
    <t>German Environment Agency, National Inventory Reports for the German Greenhouse Gas Inventory 1990 to 2017 (as of 01/2019) and soon an initial forecast for 2017 (UBA press release xx/2019)</t>
  </si>
  <si>
    <t>Umrechnungsfaktor für NO2 in NO, da die ZSE Daten NO2 Emissionen darstellen, war früher anders</t>
  </si>
  <si>
    <t xml:space="preserve">Quelle: Umweltbundesamt, Nationale Trendtabellen für die deutsche Berichterstattung atmosphärischer Emissionen seit 1990, Emissionsentwicklung 1990 bis 2017 (Stand 02/2019) </t>
  </si>
  <si>
    <r>
      <rPr>
        <vertAlign val="superscript"/>
        <sz val="6"/>
        <rFont val="Meta Offc"/>
        <family val="2"/>
      </rPr>
      <t>3)</t>
    </r>
    <r>
      <rPr>
        <sz val="6"/>
        <rFont val="Meta Offc"/>
        <family val="2"/>
      </rPr>
      <t xml:space="preserve"> mit land- und forstwirtschaftlichem Verkehr</t>
    </r>
  </si>
  <si>
    <t>A. Tierische Verdauung</t>
  </si>
  <si>
    <r>
      <t>Mio t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-äquiv.</t>
    </r>
  </si>
  <si>
    <t>B. Wirtschaftsdüngermanagement</t>
  </si>
  <si>
    <t>Mio t CO2-äquiv.</t>
  </si>
  <si>
    <t>D. Landwirtschaftliche Böden</t>
  </si>
  <si>
    <t>G. Kalkung</t>
  </si>
  <si>
    <t>H. Harnstoff Anwendung</t>
  </si>
  <si>
    <t>I. Andere Kohlenstoffhaltigen Dünger</t>
  </si>
  <si>
    <t>J. Andere</t>
  </si>
  <si>
    <t>Tsd. t CH4</t>
  </si>
  <si>
    <r>
      <rPr>
        <vertAlign val="superscript"/>
        <sz val="6"/>
        <rFont val="Meta Offc"/>
        <family val="2"/>
      </rPr>
      <t>1)</t>
    </r>
    <r>
      <rPr>
        <sz val="6"/>
        <rFont val="Meta Offc"/>
        <family val="2"/>
      </rPr>
      <t xml:space="preserve"> Entsprechend den IPCC Guidelines (Volume 3. Reference Manual, Kapitel 4.2, 4.87; CRF bedeutet Common Reporting Format) sind CO</t>
    </r>
    <r>
      <rPr>
        <vertAlign val="subscript"/>
        <sz val="6"/>
        <rFont val="Meta Offc"/>
        <family val="2"/>
      </rPr>
      <t>2</t>
    </r>
    <r>
      <rPr>
        <sz val="6"/>
        <rFont val="Meta Offc"/>
        <family val="2"/>
      </rPr>
      <t>-Emissionen aus landwirtschaftlichen Böden unter LULUCF zu berichten.
Andererseits erlaubt der Summary Report 7A (Volume 1. Reporting Instructions, Tables.27) die Berichterstattung von CO2-Emissionen und CO2-Einbindungen aus landwirtschaftlichen Böden wahlweise im Sektor Landwirtschaft unter 4.D Landwirtschaftliche Böden oder im LULUCF-Sektor unter 5.B Ackerland. Deutschland hat sich für letzteres entschieden. Die Vertragsstaaten können sich frei entscheiden, wo sie diese Emissionen / Einbindungen berichten.</t>
    </r>
  </si>
  <si>
    <t xml:space="preserve">
Quelle: Umweltbundesamt, Nationale Trendtabellen für die deutsche Berichterstattung atmosphärischer Emissionen seit 1990, Emissionsentwicklung 1990 bis 2017 (Stand 01/2019) </t>
  </si>
  <si>
    <t>Emissionen ausgewählter Treibhausgase in Deutschland nach Kategorien in Tsd. t Kohlendioxid-Äquivalenten*</t>
  </si>
  <si>
    <t>Andere Quellen, atmospärische Deposition &amp; Lagerung
von Gärresten der nachwachs. Rohstoffe</t>
  </si>
  <si>
    <t>1990 - 2018</t>
  </si>
  <si>
    <t>Dessau, xx 2020</t>
  </si>
  <si>
    <t>(Stand Trendtabellen THG v1.0, Luft v1.1)</t>
  </si>
  <si>
    <t>Industrieprozesse - Chemische Industrie</t>
  </si>
  <si>
    <t>Industrieprozesse - Metallverarbeitende Industrie</t>
  </si>
  <si>
    <t>Industrieprozesse - Elektronikindustrie</t>
  </si>
  <si>
    <t>Industrieprozesse - Anwendung als ODS-Ersatzstoff</t>
  </si>
  <si>
    <t>Industrieprozesse - Andere Produktherstellung und -verwendung</t>
  </si>
  <si>
    <t>Industrieprozesse - Andere</t>
  </si>
  <si>
    <t>Mio. t CO2 äquiv.</t>
  </si>
  <si>
    <t>2019**</t>
  </si>
  <si>
    <t>F-Gase (HFC, PFC, SF6, NF3 &amp; Mix)</t>
  </si>
  <si>
    <t>Umweltbundesamt, Nationale Treibhausgas-Inventare 1990 bis 2018 (Stand 12/2019) und Zeitnahschätzung für 2019 aus UBA Presse-Mitteilung vom 15.03.2020</t>
  </si>
  <si>
    <t>Emissionen ohne Landnutzung, Landnutzungsänderung und Forstwirtschaft
* Ziele 2020 bis 2050: Energiekonzept der Bundesregierung (2010)
** Schätzung 2019</t>
  </si>
  <si>
    <t>F-Gase</t>
  </si>
  <si>
    <r>
      <t>Emissionen im Basisjahr
(kt CO</t>
    </r>
    <r>
      <rPr>
        <b/>
        <vertAlign val="subscript"/>
        <sz val="9"/>
        <color rgb="FFFFFFFF"/>
        <rFont val="Meta Offc"/>
        <family val="2"/>
      </rPr>
      <t>2</t>
    </r>
    <r>
      <rPr>
        <b/>
        <sz val="9"/>
        <color rgb="FFFFFFFF"/>
        <rFont val="Meta Offc"/>
        <family val="2"/>
      </rPr>
      <t xml:space="preserve"> äquiv.) </t>
    </r>
    <r>
      <rPr>
        <b/>
        <vertAlign val="superscript"/>
        <sz val="9"/>
        <color rgb="FFFFFFFF"/>
        <rFont val="Meta Offc"/>
        <family val="2"/>
      </rPr>
      <t>1)</t>
    </r>
  </si>
  <si>
    <t xml:space="preserve">Umweltbundesamt, Nationale Trendtabellen für die deutsche Berichterstattung atmosphärischer Emissionen seit 1990, Emissionsentwicklung 1990 bis 2018 (Stand 12/2019) </t>
  </si>
  <si>
    <t xml:space="preserve">Umweltbundesamt, Nationale Trendtabellen für die deutsche Berichterstattung atmosphärischer Emissionen seit 1990 (Stand 12/2019) </t>
  </si>
  <si>
    <t>Umweltbundesamt, Nationale Trendtabellen für die deutsche Berichterstattung atmosphärischer Emissionen seit 1990, Emissionsentwicklung 1990 bis 2018 (Stand 12/2019); Statistisches Bundesamt (BIP 1991-2018, saison- und kalenderbereinigte Werte nach Census X13, Aufruf 17.03.2020)</t>
  </si>
  <si>
    <t>Summe F-Gase</t>
  </si>
  <si>
    <t>Emissionen im Bereich Landwirtschaft</t>
  </si>
  <si>
    <t>Umweltbundesamt, Nationale Treibhausgas-Inventare 1990 bis 2018 (Stand 12/2019) und Zeitnahschätzung für 2019 aus UBA Presse-Mitteilung 15.03.2020</t>
  </si>
  <si>
    <t>German Environment Agency, National Inventory Reports for the German Greenhouse Gas Inventory 1990 to 2018 (as of 12/2019) and estimate for 2019 from UBA Press Release 15th of march 2020</t>
  </si>
  <si>
    <t>Andere Kohlenstoffhaltigen Dünger</t>
  </si>
  <si>
    <t>Emissions by UN reporting category, without land use, land use change and forestry
* Industry: Energy and process-related emissions from industry (1.A.2 &amp; 2);
Other Emissions: Other combustion (rest of CRF 1.A.4, 1.A.5 military) &amp; fugitive emissions from fuels (1.B)
** Targets 2020 to 2050: Energy Concept of the German Federal Government (2010)
*** Short-term forecast for 2019, emissions from commerce, trade &amp; services contained in Other Emissions</t>
  </si>
  <si>
    <t>Emissionen nach Kategorien der UN-Berichterstattung ohne Landnutzung, Landnutzungsänderung und Forstwirtschaft
* Industrie: Energie- und prozessbedingte Emissionen der Industrie (1.A.2 &amp; 2);
Sonstige Emissionen: Sonstige Feuerungen (CRF 1.A.4 Restposten, 1.A.5 Militär) &amp; Diffuse Emissionen aus Brennstoffen (1.B)
** Ziele 2020 bis 2050: Klimaschutzplan 2050 der Bundesregierung 
2019: Schätzung, Emissionen aus Gewerbe, Handel &amp; Dienstleistung in Sonstige Emissionen enthalten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</si>
</sst>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6">
    <numFmt numFmtId="164" formatCode="yyyy"/>
    <numFmt numFmtId="165" formatCode="0.0"/>
    <numFmt numFmtId="166" formatCode="#,##0.0000"/>
    <numFmt numFmtId="167" formatCode="#,##0.00\ &quot;TJ&quot;"/>
    <numFmt numFmtId="168" formatCode="#,##0.00\ &quot;kg&quot;"/>
    <numFmt numFmtId="169" formatCode="#,##0.00\ &quot;Gg&quot;"/>
    <numFmt numFmtId="170" formatCode="#,##0.00\ &quot;kt&quot;"/>
    <numFmt numFmtId="171" formatCode="#,##0.00\ &quot;TStk&quot;"/>
    <numFmt numFmtId="172" formatCode="#,##0.00\ &quot;Stk&quot;"/>
    <numFmt numFmtId="173" formatCode="#,##0.00\ &quot;Stck&quot;"/>
    <numFmt numFmtId="174" formatCode="#,##0.00\ &quot;T.Stk&quot;"/>
    <numFmt numFmtId="175" formatCode="@\ *."/>
    <numFmt numFmtId="176" formatCode="\ \ \ \ \ \ \ \ \ \ @\ *."/>
    <numFmt numFmtId="177" formatCode="\ \ \ \ \ \ \ \ \ \ \ \ @\ *."/>
    <numFmt numFmtId="178" formatCode="\ \ \ \ \ \ \ \ \ \ \ \ @"/>
    <numFmt numFmtId="179" formatCode="\ \ \ \ \ \ \ \ \ \ \ \ \ @\ *."/>
    <numFmt numFmtId="180" formatCode="\ @\ *."/>
    <numFmt numFmtId="181" formatCode="\ @"/>
    <numFmt numFmtId="182" formatCode="\ \ @\ *."/>
    <numFmt numFmtId="183" formatCode="\ \ @"/>
    <numFmt numFmtId="184" formatCode="\ \ \ @\ *."/>
    <numFmt numFmtId="185" formatCode="\ \ \ @"/>
    <numFmt numFmtId="186" formatCode="\ \ \ \ @\ *."/>
    <numFmt numFmtId="187" formatCode="\ \ \ \ @"/>
    <numFmt numFmtId="188" formatCode="\ \ \ \ \ \ @\ *."/>
    <numFmt numFmtId="189" formatCode="\ \ \ \ \ \ @"/>
    <numFmt numFmtId="190" formatCode="\ \ \ \ \ \ \ @\ *."/>
    <numFmt numFmtId="191" formatCode="\ \ \ \ \ \ \ \ \ @\ *."/>
    <numFmt numFmtId="192" formatCode="\ \ \ \ \ \ \ \ \ @"/>
    <numFmt numFmtId="193" formatCode="_-* #,##0.00\ [$€]_-;\-* #,##0.00\ [$€]_-;_-* &quot;-&quot;??\ [$€]_-;_-@_-"/>
    <numFmt numFmtId="194" formatCode="#\ ##0.0"/>
    <numFmt numFmtId="195" formatCode="0.0%"/>
    <numFmt numFmtId="196" formatCode="#\ ###\ ##0.0"/>
    <numFmt numFmtId="197" formatCode="#\ ###\ ##0"/>
    <numFmt numFmtId="198" formatCode="#\ ###\ ##0.00"/>
    <numFmt numFmtId="199" formatCode="#\ ###\ ##0.000"/>
    <numFmt numFmtId="200" formatCode="#,\ ###,##0.0"/>
    <numFmt numFmtId="201" formatCode="&quot;Quelle:&quot;\ @"/>
    <numFmt numFmtId="202" formatCode="0.0\ %"/>
    <numFmt numFmtId="203" formatCode="#,##0.0"/>
    <numFmt numFmtId="204" formatCode="0.00\ %"/>
    <numFmt numFmtId="205" formatCode="0\ %"/>
    <numFmt numFmtId="206" formatCode="0.000"/>
    <numFmt numFmtId="207" formatCode="###,\ ###,##0.0"/>
    <numFmt numFmtId="208" formatCode="#\ ##0.000"/>
    <numFmt numFmtId="209" formatCode="##########\ ###\ ##0.0"/>
  </numFmts>
  <fonts count="9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sz val="12"/>
      <name val="Times New Roman"/>
      <family val="1"/>
    </font>
    <font>
      <sz val="8"/>
      <name val="Helvetica"/>
    </font>
    <font>
      <b/>
      <sz val="10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9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b/>
      <sz val="10"/>
      <color indexed="2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9"/>
      <name val="Arial"/>
      <family val="2"/>
    </font>
    <font>
      <b/>
      <vertAlign val="subscript"/>
      <sz val="10"/>
      <color indexed="9"/>
      <name val="Arial"/>
      <family val="2"/>
    </font>
    <font>
      <b/>
      <vertAlign val="superscript"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Meta Offc"/>
      <family val="2"/>
    </font>
    <font>
      <b/>
      <sz val="10"/>
      <color rgb="FFFFFFFF"/>
      <name val="Cambria"/>
      <family val="1"/>
    </font>
    <font>
      <b/>
      <sz val="12"/>
      <name val="Meta Offc"/>
      <family val="2"/>
    </font>
    <font>
      <b/>
      <sz val="9"/>
      <name val="Meta Offc"/>
      <family val="2"/>
    </font>
    <font>
      <sz val="7"/>
      <name val="Meta Offc"/>
      <family val="2"/>
    </font>
    <font>
      <sz val="6"/>
      <name val="Meta Serif Offc Book"/>
    </font>
    <font>
      <sz val="6"/>
      <name val="Meta Offc"/>
      <family val="2"/>
    </font>
    <font>
      <b/>
      <sz val="9"/>
      <color rgb="FFFFFFFF"/>
      <name val="Cambria"/>
      <family val="1"/>
    </font>
    <font>
      <sz val="10"/>
      <color rgb="FF080808"/>
      <name val="Cambria"/>
      <family val="1"/>
    </font>
    <font>
      <b/>
      <sz val="10"/>
      <color rgb="FF080808"/>
      <name val="Cambria"/>
      <family val="1"/>
    </font>
    <font>
      <b/>
      <sz val="9"/>
      <color rgb="FF080808"/>
      <name val="Cambria"/>
      <family val="1"/>
    </font>
    <font>
      <sz val="9"/>
      <color rgb="FF080808"/>
      <name val="Cambria"/>
      <family val="1"/>
    </font>
    <font>
      <sz val="11"/>
      <color theme="1"/>
      <name val="Calibri"/>
      <family val="2"/>
      <scheme val="minor"/>
    </font>
    <font>
      <b/>
      <sz val="12"/>
      <color rgb="FF080808"/>
      <name val="Meta Offc"/>
      <family val="2"/>
    </font>
    <font>
      <b/>
      <sz val="12"/>
      <color theme="1"/>
      <name val="Meta Offc"/>
      <family val="2"/>
    </font>
    <font>
      <b/>
      <sz val="9"/>
      <color rgb="FFFFFFFF"/>
      <name val="Meta Offc"/>
      <family val="2"/>
    </font>
    <font>
      <vertAlign val="subscript"/>
      <sz val="9"/>
      <name val="Meta Offc"/>
      <family val="2"/>
    </font>
    <font>
      <b/>
      <vertAlign val="subscript"/>
      <sz val="9"/>
      <name val="Meta Offc"/>
      <family val="2"/>
    </font>
    <font>
      <vertAlign val="superscript"/>
      <sz val="6"/>
      <name val="Meta Offc"/>
      <family val="2"/>
    </font>
    <font>
      <vertAlign val="subscript"/>
      <sz val="6"/>
      <name val="Meta Offc"/>
      <family val="2"/>
    </font>
    <font>
      <b/>
      <vertAlign val="subscript"/>
      <sz val="9"/>
      <color rgb="FFFFFFFF"/>
      <name val="Meta Offc"/>
      <family val="2"/>
    </font>
    <font>
      <b/>
      <vertAlign val="superscript"/>
      <sz val="9"/>
      <color rgb="FFFFFFFF"/>
      <name val="Meta Offc"/>
      <family val="2"/>
    </font>
    <font>
      <vertAlign val="superscript"/>
      <sz val="9"/>
      <name val="Meta Offc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vertAlign val="subscript"/>
      <sz val="9"/>
      <color indexed="9"/>
      <name val="Arial"/>
      <family val="2"/>
    </font>
    <font>
      <b/>
      <sz val="9"/>
      <color indexed="9"/>
      <name val="Arial"/>
      <family val="2"/>
    </font>
    <font>
      <b/>
      <sz val="9"/>
      <color rgb="FF080808"/>
      <name val="Meta Offc"/>
      <family val="2"/>
    </font>
    <font>
      <b/>
      <sz val="10"/>
      <color rgb="FF080808"/>
      <name val="Meta Offc"/>
      <family val="2"/>
    </font>
    <font>
      <sz val="9"/>
      <color rgb="FF080808"/>
      <name val="Meta Offc"/>
      <family val="2"/>
    </font>
    <font>
      <sz val="10"/>
      <color rgb="FF080808"/>
      <name val="Meta Offc"/>
      <family val="2"/>
    </font>
    <font>
      <sz val="10"/>
      <name val="Arial"/>
      <family val="2"/>
    </font>
    <font>
      <sz val="9"/>
      <color theme="0" tint="-0.499984740745262"/>
      <name val="Cambria"/>
      <family val="1"/>
    </font>
    <font>
      <b/>
      <sz val="9"/>
      <color theme="0" tint="-4.9989318521683403E-2"/>
      <name val="Cambria"/>
      <family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name val="Meta Offc"/>
      <family val="2"/>
    </font>
    <font>
      <b/>
      <vertAlign val="superscript"/>
      <sz val="9"/>
      <name val="Meta Offc"/>
      <family val="2"/>
    </font>
    <font>
      <i/>
      <vertAlign val="subscript"/>
      <sz val="9"/>
      <name val="Meta Offc"/>
      <family val="2"/>
    </font>
    <font>
      <b/>
      <sz val="9"/>
      <color theme="0"/>
      <name val="Meta Offc"/>
      <family val="2"/>
    </font>
    <font>
      <i/>
      <sz val="9"/>
      <color theme="0"/>
      <name val="Meta Offc"/>
      <family val="2"/>
    </font>
    <font>
      <b/>
      <i/>
      <sz val="9"/>
      <name val="Meta Offc"/>
      <family val="2"/>
    </font>
    <font>
      <b/>
      <i/>
      <vertAlign val="subscript"/>
      <sz val="10"/>
      <name val="Arial"/>
      <family val="2"/>
    </font>
    <font>
      <b/>
      <i/>
      <sz val="10"/>
      <name val="Arial"/>
      <family val="2"/>
    </font>
    <font>
      <sz val="8"/>
      <color indexed="8"/>
      <name val="MetaNormalLF-Roman"/>
      <family val="2"/>
    </font>
    <font>
      <u/>
      <sz val="10"/>
      <color indexed="12"/>
      <name val="Arial"/>
      <family val="2"/>
    </font>
    <font>
      <sz val="6"/>
      <name val="Meta Serif Offc"/>
    </font>
    <font>
      <b/>
      <i/>
      <vertAlign val="subscript"/>
      <sz val="9"/>
      <name val="Meta Offc"/>
      <family val="2"/>
    </font>
    <font>
      <b/>
      <vertAlign val="subscript"/>
      <sz val="10"/>
      <name val="Meta Offc"/>
      <family val="2"/>
    </font>
    <font>
      <b/>
      <sz val="10"/>
      <name val="Meta Offc"/>
      <family val="2"/>
    </font>
    <font>
      <vertAlign val="subscript"/>
      <sz val="10"/>
      <name val="Meta Offc"/>
      <family val="2"/>
    </font>
    <font>
      <sz val="10"/>
      <name val="Meta Offc"/>
      <family val="2"/>
    </font>
    <font>
      <b/>
      <vertAlign val="superscript"/>
      <sz val="9"/>
      <color indexed="9"/>
      <name val="Arial"/>
      <family val="2"/>
    </font>
    <font>
      <b/>
      <sz val="9"/>
      <color rgb="FFFFFFFF"/>
      <name val="Calibri"/>
      <family val="2"/>
    </font>
    <font>
      <b/>
      <sz val="14"/>
      <color rgb="FF080808"/>
      <name val="Meta Offc"/>
      <family val="2"/>
    </font>
    <font>
      <sz val="6"/>
      <color rgb="FF080808"/>
      <name val="Meta Serif Offc"/>
    </font>
    <font>
      <sz val="6"/>
      <color rgb="FF080808"/>
      <name val="Meta Offc"/>
      <family val="2"/>
    </font>
    <font>
      <sz val="10"/>
      <color theme="0"/>
      <name val="Cambria"/>
      <family val="1"/>
    </font>
    <font>
      <b/>
      <sz val="10"/>
      <color theme="0"/>
      <name val="Cambria"/>
      <family val="1"/>
    </font>
    <font>
      <sz val="8"/>
      <color theme="1"/>
      <name val="Calibri"/>
      <family val="2"/>
      <scheme val="minor"/>
    </font>
    <font>
      <sz val="10"/>
      <name val="MetaNormalLF-Roman"/>
      <family val="2"/>
    </font>
    <font>
      <sz val="11"/>
      <name val="MetaNormalLF-Roman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1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33333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dotted">
        <color theme="1"/>
      </right>
      <top/>
      <bottom/>
      <diagonal/>
    </border>
    <border>
      <left style="dotted">
        <color theme="1"/>
      </left>
      <right style="dotted">
        <color theme="1"/>
      </right>
      <top/>
      <bottom/>
      <diagonal/>
    </border>
    <border>
      <left style="thin">
        <color rgb="FFFFFFFF"/>
      </left>
      <right/>
      <top/>
      <bottom/>
      <diagonal/>
    </border>
    <border>
      <left style="dotted">
        <color theme="1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dotted">
        <color rgb="FF080808"/>
      </right>
      <top/>
      <bottom/>
      <diagonal/>
    </border>
    <border>
      <left style="dotted">
        <color rgb="FF080808"/>
      </left>
      <right style="dotted">
        <color rgb="FF080808"/>
      </right>
      <top/>
      <bottom/>
      <diagonal/>
    </border>
    <border>
      <left style="dotted">
        <color rgb="FF080808"/>
      </left>
      <right/>
      <top/>
      <bottom/>
      <diagonal/>
    </border>
    <border>
      <left/>
      <right style="dotted">
        <color rgb="FF080808"/>
      </right>
      <top/>
      <bottom style="thin">
        <color indexed="64"/>
      </bottom>
      <diagonal/>
    </border>
    <border>
      <left style="dotted">
        <color rgb="FF080808"/>
      </left>
      <right style="dotted">
        <color rgb="FF080808"/>
      </right>
      <top/>
      <bottom style="thin">
        <color indexed="64"/>
      </bottom>
      <diagonal/>
    </border>
    <border>
      <left/>
      <right style="dotted">
        <color rgb="FF080808"/>
      </right>
      <top style="thin">
        <color indexed="64"/>
      </top>
      <bottom style="thin">
        <color indexed="64"/>
      </bottom>
      <diagonal/>
    </border>
    <border>
      <left style="dotted">
        <color rgb="FF080808"/>
      </left>
      <right style="dotted">
        <color rgb="FF080808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dotted">
        <color theme="1"/>
      </left>
      <right/>
      <top/>
      <bottom style="dotted">
        <color theme="1"/>
      </bottom>
      <diagonal/>
    </border>
    <border>
      <left style="dotted">
        <color theme="1"/>
      </left>
      <right style="dotted">
        <color theme="1"/>
      </right>
      <top/>
      <bottom style="dotted">
        <color theme="1"/>
      </bottom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theme="0"/>
      </bottom>
      <diagonal/>
    </border>
    <border>
      <left/>
      <right style="dotted">
        <color theme="1"/>
      </right>
      <top/>
      <bottom style="thin">
        <color indexed="64"/>
      </bottom>
      <diagonal/>
    </border>
    <border>
      <left style="dotted">
        <color theme="1"/>
      </left>
      <right style="dotted">
        <color theme="1"/>
      </right>
      <top/>
      <bottom style="thin">
        <color indexed="64"/>
      </bottom>
      <diagonal/>
    </border>
    <border>
      <left style="dotted">
        <color theme="1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05">
    <xf numFmtId="0" fontId="0" fillId="0" borderId="0"/>
    <xf numFmtId="175" fontId="6" fillId="0" borderId="0"/>
    <xf numFmtId="49" fontId="6" fillId="0" borderId="0"/>
    <xf numFmtId="176" fontId="6" fillId="0" borderId="0">
      <alignment horizontal="center"/>
    </xf>
    <xf numFmtId="177" fontId="6" fillId="0" borderId="0"/>
    <xf numFmtId="178" fontId="6" fillId="0" borderId="0"/>
    <xf numFmtId="179" fontId="6" fillId="0" borderId="0"/>
    <xf numFmtId="180" fontId="6" fillId="0" borderId="0"/>
    <xf numFmtId="181" fontId="7" fillId="0" borderId="0"/>
    <xf numFmtId="182" fontId="8" fillId="0" borderId="0"/>
    <xf numFmtId="183" fontId="7" fillId="0" borderId="0"/>
    <xf numFmtId="49" fontId="9" fillId="0" borderId="1" applyNumberFormat="0" applyFont="0" applyFill="0" applyBorder="0" applyProtection="0">
      <alignment horizontal="left" vertical="center" indent="2"/>
    </xf>
    <xf numFmtId="184" fontId="6" fillId="0" borderId="0"/>
    <xf numFmtId="185" fontId="6" fillId="0" borderId="0"/>
    <xf numFmtId="186" fontId="6" fillId="0" borderId="0"/>
    <xf numFmtId="187" fontId="7" fillId="0" borderId="0"/>
    <xf numFmtId="49" fontId="9" fillId="0" borderId="2" applyNumberFormat="0" applyFont="0" applyFill="0" applyBorder="0" applyProtection="0">
      <alignment horizontal="left" vertical="center" indent="5"/>
    </xf>
    <xf numFmtId="188" fontId="6" fillId="0" borderId="0">
      <alignment horizontal="center"/>
    </xf>
    <xf numFmtId="189" fontId="6" fillId="0" borderId="0">
      <alignment horizontal="center"/>
    </xf>
    <xf numFmtId="190" fontId="6" fillId="0" borderId="0">
      <alignment horizontal="center"/>
    </xf>
    <xf numFmtId="191" fontId="6" fillId="0" borderId="0">
      <alignment horizontal="center"/>
    </xf>
    <xf numFmtId="192" fontId="6" fillId="0" borderId="0">
      <alignment horizontal="center"/>
    </xf>
    <xf numFmtId="0" fontId="3" fillId="0" borderId="0" applyFont="0" applyFill="0" applyBorder="0" applyAlignment="0" applyProtection="0"/>
    <xf numFmtId="169" fontId="10" fillId="0" borderId="3" applyFont="0" applyFill="0" applyBorder="0" applyAlignment="0" applyProtection="0">
      <alignment horizontal="left"/>
    </xf>
    <xf numFmtId="168" fontId="10" fillId="0" borderId="3" applyFont="0" applyFill="0" applyBorder="0" applyAlignment="0" applyProtection="0">
      <alignment horizontal="left"/>
    </xf>
    <xf numFmtId="170" fontId="10" fillId="0" borderId="3" applyFont="0" applyFill="0" applyBorder="0" applyAlignment="0" applyProtection="0">
      <alignment horizontal="lef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>
      <alignment horizontal="left"/>
    </xf>
    <xf numFmtId="173" fontId="10" fillId="0" borderId="3" applyFont="0" applyFill="0" applyBorder="0" applyAlignment="0" applyProtection="0">
      <alignment horizontal="left"/>
    </xf>
    <xf numFmtId="172" fontId="10" fillId="0" borderId="3" applyFont="0" applyFill="0" applyBorder="0" applyAlignment="0" applyProtection="0">
      <alignment horizontal="left"/>
    </xf>
    <xf numFmtId="174" fontId="10" fillId="0" borderId="3" applyFont="0" applyFill="0" applyBorder="0" applyAlignment="0" applyProtection="0">
      <alignment horizontal="left"/>
    </xf>
    <xf numFmtId="167" fontId="10" fillId="0" borderId="3" applyFont="0" applyFill="0" applyBorder="0" applyAlignment="0" applyProtection="0">
      <alignment horizontal="left"/>
    </xf>
    <xf numFmtId="171" fontId="10" fillId="0" borderId="3" applyFont="0" applyFill="0" applyBorder="0" applyAlignment="0" applyProtection="0">
      <alignment horizontal="left"/>
    </xf>
    <xf numFmtId="164" fontId="10" fillId="0" borderId="3" applyFont="0" applyFill="0" applyBorder="0" applyAlignment="0" applyProtection="0">
      <alignment horizontal="left"/>
    </xf>
    <xf numFmtId="4" fontId="11" fillId="0" borderId="4" applyFill="0" applyBorder="0" applyProtection="0">
      <alignment horizontal="right" vertical="center"/>
    </xf>
    <xf numFmtId="193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75" fontId="7" fillId="0" borderId="0"/>
    <xf numFmtId="4" fontId="9" fillId="0" borderId="1" applyFill="0" applyBorder="0" applyProtection="0">
      <alignment horizontal="right" vertical="center"/>
    </xf>
    <xf numFmtId="49" fontId="11" fillId="0" borderId="1" applyNumberFormat="0" applyFill="0" applyBorder="0" applyProtection="0">
      <alignment horizontal="left" vertical="center"/>
    </xf>
    <xf numFmtId="0" fontId="9" fillId="0" borderId="1" applyNumberFormat="0" applyFill="0" applyAlignment="0" applyProtection="0"/>
    <xf numFmtId="0" fontId="13" fillId="2" borderId="0" applyNumberFormat="0" applyFont="0" applyBorder="0" applyAlignment="0" applyProtection="0"/>
    <xf numFmtId="0" fontId="3" fillId="0" borderId="0"/>
    <xf numFmtId="49" fontId="7" fillId="0" borderId="0"/>
    <xf numFmtId="166" fontId="9" fillId="3" borderId="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0" fontId="9" fillId="0" borderId="0"/>
    <xf numFmtId="0" fontId="5" fillId="0" borderId="0"/>
    <xf numFmtId="0" fontId="3" fillId="0" borderId="0"/>
    <xf numFmtId="0" fontId="42" fillId="0" borderId="0"/>
    <xf numFmtId="9" fontId="54" fillId="0" borderId="0" applyFont="0" applyFill="0" applyBorder="0" applyAlignment="0" applyProtection="0"/>
    <xf numFmtId="175" fontId="4" fillId="0" borderId="0"/>
    <xf numFmtId="49" fontId="4" fillId="0" borderId="0"/>
    <xf numFmtId="176" fontId="4" fillId="0" borderId="0">
      <alignment horizontal="center"/>
    </xf>
    <xf numFmtId="177" fontId="4" fillId="0" borderId="0"/>
    <xf numFmtId="178" fontId="4" fillId="0" borderId="0"/>
    <xf numFmtId="179" fontId="4" fillId="0" borderId="0"/>
    <xf numFmtId="180" fontId="4" fillId="0" borderId="0"/>
    <xf numFmtId="184" fontId="4" fillId="0" borderId="0"/>
    <xf numFmtId="185" fontId="4" fillId="0" borderId="0"/>
    <xf numFmtId="186" fontId="4" fillId="0" borderId="0"/>
    <xf numFmtId="188" fontId="4" fillId="0" borderId="0">
      <alignment horizontal="center"/>
    </xf>
    <xf numFmtId="189" fontId="4" fillId="0" borderId="0">
      <alignment horizontal="center"/>
    </xf>
    <xf numFmtId="190" fontId="4" fillId="0" borderId="0">
      <alignment horizontal="center"/>
    </xf>
    <xf numFmtId="191" fontId="4" fillId="0" borderId="0">
      <alignment horizontal="center"/>
    </xf>
    <xf numFmtId="192" fontId="4" fillId="0" borderId="0">
      <alignment horizontal="center"/>
    </xf>
    <xf numFmtId="169" fontId="3" fillId="0" borderId="3" applyFont="0" applyFill="0" applyBorder="0" applyAlignment="0" applyProtection="0">
      <alignment horizontal="left"/>
    </xf>
    <xf numFmtId="168" fontId="3" fillId="0" borderId="3" applyFont="0" applyFill="0" applyBorder="0" applyAlignment="0" applyProtection="0">
      <alignment horizontal="left"/>
    </xf>
    <xf numFmtId="170" fontId="3" fillId="0" borderId="3" applyFont="0" applyFill="0" applyBorder="0" applyAlignment="0" applyProtection="0">
      <alignment horizontal="left"/>
    </xf>
    <xf numFmtId="173" fontId="3" fillId="0" borderId="3" applyFont="0" applyFill="0" applyBorder="0" applyAlignment="0" applyProtection="0">
      <alignment horizontal="left"/>
    </xf>
    <xf numFmtId="172" fontId="3" fillId="0" borderId="3" applyFont="0" applyFill="0" applyBorder="0" applyAlignment="0" applyProtection="0">
      <alignment horizontal="left"/>
    </xf>
    <xf numFmtId="174" fontId="3" fillId="0" borderId="3" applyFont="0" applyFill="0" applyBorder="0" applyAlignment="0" applyProtection="0">
      <alignment horizontal="left"/>
    </xf>
    <xf numFmtId="167" fontId="3" fillId="0" borderId="3" applyFont="0" applyFill="0" applyBorder="0" applyAlignment="0" applyProtection="0">
      <alignment horizontal="left"/>
    </xf>
    <xf numFmtId="171" fontId="3" fillId="0" borderId="3" applyFont="0" applyFill="0" applyBorder="0" applyAlignment="0" applyProtection="0">
      <alignment horizontal="left"/>
    </xf>
    <xf numFmtId="164" fontId="3" fillId="0" borderId="3" applyFon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  <xf numFmtId="0" fontId="4" fillId="0" borderId="6"/>
    <xf numFmtId="0" fontId="7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5" fillId="0" borderId="0" applyNumberFormat="0" applyFill="0" applyBorder="0" applyAlignment="0" applyProtection="0">
      <alignment vertical="top"/>
      <protection locked="0"/>
    </xf>
    <xf numFmtId="0" fontId="91" fillId="0" borderId="0"/>
    <xf numFmtId="0" fontId="90" fillId="0" borderId="0"/>
    <xf numFmtId="0" fontId="92" fillId="14" borderId="0" applyNumberFormat="0" applyBorder="0" applyAlignment="0" applyProtection="0"/>
    <xf numFmtId="0" fontId="92" fillId="15" borderId="0" applyNumberFormat="0" applyBorder="0" applyAlignment="0" applyProtection="0"/>
    <xf numFmtId="0" fontId="92" fillId="16" borderId="0" applyNumberFormat="0" applyBorder="0" applyAlignment="0" applyProtection="0"/>
    <xf numFmtId="0" fontId="92" fillId="17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17" borderId="0" applyNumberFormat="0" applyBorder="0" applyAlignment="0" applyProtection="0"/>
    <xf numFmtId="0" fontId="92" fillId="20" borderId="0" applyNumberFormat="0" applyBorder="0" applyAlignment="0" applyProtection="0"/>
    <xf numFmtId="0" fontId="92" fillId="23" borderId="0" applyNumberFormat="0" applyBorder="0" applyAlignment="0" applyProtection="0"/>
    <xf numFmtId="0" fontId="93" fillId="24" borderId="0" applyNumberFormat="0" applyBorder="0" applyAlignment="0" applyProtection="0"/>
    <xf numFmtId="0" fontId="93" fillId="21" borderId="0" applyNumberFormat="0" applyBorder="0" applyAlignment="0" applyProtection="0"/>
    <xf numFmtId="0" fontId="93" fillId="22" borderId="0" applyNumberFormat="0" applyBorder="0" applyAlignment="0" applyProtection="0"/>
    <xf numFmtId="0" fontId="93" fillId="25" borderId="0" applyNumberFormat="0" applyBorder="0" applyAlignment="0" applyProtection="0"/>
    <xf numFmtId="0" fontId="93" fillId="26" borderId="0" applyNumberFormat="0" applyBorder="0" applyAlignment="0" applyProtection="0"/>
    <xf numFmtId="0" fontId="93" fillId="27" borderId="0" applyNumberFormat="0" applyBorder="0" applyAlignment="0" applyProtection="0"/>
  </cellStyleXfs>
  <cellXfs count="601">
    <xf numFmtId="0" fontId="0" fillId="0" borderId="0" xfId="0"/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top" wrapText="1"/>
    </xf>
    <xf numFmtId="0" fontId="0" fillId="0" borderId="9" xfId="0" applyBorder="1"/>
    <xf numFmtId="0" fontId="14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4" fillId="0" borderId="10" xfId="0" applyFont="1" applyBorder="1" applyAlignment="1">
      <alignment horizontal="right" vertical="top" wrapText="1"/>
    </xf>
    <xf numFmtId="0" fontId="0" fillId="0" borderId="11" xfId="0" applyBorder="1"/>
    <xf numFmtId="0" fontId="14" fillId="0" borderId="12" xfId="0" applyFont="1" applyBorder="1" applyAlignment="1">
      <alignment horizontal="right" vertical="top" wrapText="1"/>
    </xf>
    <xf numFmtId="0" fontId="0" fillId="0" borderId="13" xfId="0" applyBorder="1"/>
    <xf numFmtId="0" fontId="0" fillId="0" borderId="0" xfId="0" applyBorder="1"/>
    <xf numFmtId="0" fontId="14" fillId="0" borderId="0" xfId="0" applyFont="1" applyBorder="1" applyAlignment="1">
      <alignment horizontal="right" vertical="top" wrapText="1"/>
    </xf>
    <xf numFmtId="0" fontId="14" fillId="0" borderId="6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 indent="10"/>
    </xf>
    <xf numFmtId="0" fontId="14" fillId="0" borderId="8" xfId="0" applyFont="1" applyBorder="1"/>
    <xf numFmtId="0" fontId="14" fillId="0" borderId="9" xfId="0" applyFont="1" applyBorder="1"/>
    <xf numFmtId="0" fontId="14" fillId="0" borderId="0" xfId="0" applyFont="1"/>
    <xf numFmtId="0" fontId="0" fillId="0" borderId="12" xfId="0" applyBorder="1" applyAlignment="1">
      <alignment vertical="top" wrapText="1"/>
    </xf>
    <xf numFmtId="0" fontId="0" fillId="0" borderId="0" xfId="0" applyAlignment="1">
      <alignment vertical="top" wrapText="1"/>
    </xf>
    <xf numFmtId="0" fontId="14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0" fillId="0" borderId="12" xfId="0" applyNumberFormat="1" applyBorder="1"/>
    <xf numFmtId="0" fontId="3" fillId="0" borderId="12" xfId="0" applyFont="1" applyFill="1" applyBorder="1" applyAlignment="1">
      <alignment horizontal="center" vertical="center" wrapText="1"/>
    </xf>
    <xf numFmtId="194" fontId="3" fillId="0" borderId="0" xfId="0" applyNumberFormat="1" applyFont="1" applyFill="1" applyBorder="1" applyAlignment="1">
      <alignment horizontal="right" vertical="center"/>
    </xf>
    <xf numFmtId="0" fontId="14" fillId="0" borderId="0" xfId="0" applyFont="1" applyBorder="1"/>
    <xf numFmtId="0" fontId="14" fillId="0" borderId="0" xfId="0" applyFont="1" applyFill="1" applyBorder="1" applyAlignment="1">
      <alignment horizontal="center" vertical="center" wrapText="1"/>
    </xf>
    <xf numFmtId="2" fontId="0" fillId="0" borderId="0" xfId="0" applyNumberFormat="1" applyBorder="1"/>
    <xf numFmtId="1" fontId="0" fillId="0" borderId="0" xfId="0" applyNumberFormat="1" applyBorder="1"/>
    <xf numFmtId="0" fontId="14" fillId="0" borderId="14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horizontal="center" vertical="center" wrapText="1"/>
    </xf>
    <xf numFmtId="164" fontId="14" fillId="0" borderId="14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/>
    <xf numFmtId="0" fontId="0" fillId="0" borderId="0" xfId="0" applyBorder="1" applyAlignment="1"/>
    <xf numFmtId="0" fontId="17" fillId="0" borderId="0" xfId="0" applyFont="1" applyBorder="1"/>
    <xf numFmtId="1" fontId="14" fillId="0" borderId="0" xfId="0" applyNumberFormat="1" applyFont="1" applyBorder="1"/>
    <xf numFmtId="0" fontId="23" fillId="0" borderId="0" xfId="0" applyFont="1" applyBorder="1"/>
    <xf numFmtId="0" fontId="17" fillId="0" borderId="12" xfId="0" applyFont="1" applyBorder="1"/>
    <xf numFmtId="1" fontId="14" fillId="0" borderId="12" xfId="0" applyNumberFormat="1" applyFont="1" applyBorder="1"/>
    <xf numFmtId="0" fontId="23" fillId="0" borderId="12" xfId="0" applyFont="1" applyBorder="1"/>
    <xf numFmtId="1" fontId="14" fillId="0" borderId="14" xfId="0" applyNumberFormat="1" applyFont="1" applyBorder="1"/>
    <xf numFmtId="0" fontId="23" fillId="0" borderId="14" xfId="0" applyFont="1" applyBorder="1"/>
    <xf numFmtId="0" fontId="0" fillId="4" borderId="0" xfId="0" applyFill="1" applyBorder="1"/>
    <xf numFmtId="0" fontId="26" fillId="4" borderId="0" xfId="0" applyFont="1" applyFill="1" applyBorder="1" applyAlignment="1">
      <alignment vertical="center"/>
    </xf>
    <xf numFmtId="0" fontId="26" fillId="4" borderId="0" xfId="0" applyFont="1" applyFill="1" applyBorder="1"/>
    <xf numFmtId="0" fontId="26" fillId="4" borderId="0" xfId="0" applyFont="1" applyFill="1" applyBorder="1" applyAlignment="1"/>
    <xf numFmtId="1" fontId="29" fillId="4" borderId="0" xfId="0" applyNumberFormat="1" applyFont="1" applyFill="1" applyBorder="1"/>
    <xf numFmtId="197" fontId="14" fillId="0" borderId="0" xfId="0" applyNumberFormat="1" applyFont="1" applyFill="1" applyBorder="1" applyAlignment="1">
      <alignment horizontal="right" vertical="center"/>
    </xf>
    <xf numFmtId="197" fontId="14" fillId="0" borderId="14" xfId="0" applyNumberFormat="1" applyFont="1" applyFill="1" applyBorder="1" applyAlignment="1">
      <alignment horizontal="right" vertical="center"/>
    </xf>
    <xf numFmtId="9" fontId="14" fillId="0" borderId="0" xfId="45" applyFont="1" applyFill="1" applyBorder="1" applyAlignment="1">
      <alignment horizontal="center" vertical="center"/>
    </xf>
    <xf numFmtId="195" fontId="14" fillId="0" borderId="12" xfId="45" applyNumberFormat="1" applyFont="1" applyFill="1" applyBorder="1" applyAlignment="1">
      <alignment horizontal="center" vertical="center"/>
    </xf>
    <xf numFmtId="196" fontId="3" fillId="0" borderId="0" xfId="0" applyNumberFormat="1" applyFont="1" applyFill="1" applyBorder="1" applyAlignment="1">
      <alignment horizontal="right" vertical="center"/>
    </xf>
    <xf numFmtId="196" fontId="14" fillId="0" borderId="0" xfId="0" applyNumberFormat="1" applyFont="1" applyFill="1" applyBorder="1" applyAlignment="1">
      <alignment horizontal="right" vertical="center"/>
    </xf>
    <xf numFmtId="196" fontId="14" fillId="0" borderId="14" xfId="0" applyNumberFormat="1" applyFont="1" applyFill="1" applyBorder="1" applyAlignment="1">
      <alignment horizontal="right" vertical="center"/>
    </xf>
    <xf numFmtId="198" fontId="3" fillId="0" borderId="0" xfId="0" applyNumberFormat="1" applyFont="1" applyFill="1" applyBorder="1" applyAlignment="1">
      <alignment horizontal="right" vertical="center"/>
    </xf>
    <xf numFmtId="198" fontId="3" fillId="0" borderId="12" xfId="0" applyNumberFormat="1" applyFont="1" applyFill="1" applyBorder="1" applyAlignment="1">
      <alignment horizontal="right" vertical="center"/>
    </xf>
    <xf numFmtId="198" fontId="14" fillId="0" borderId="0" xfId="0" applyNumberFormat="1" applyFont="1" applyFill="1" applyBorder="1" applyAlignment="1">
      <alignment horizontal="right" vertical="center"/>
    </xf>
    <xf numFmtId="199" fontId="3" fillId="0" borderId="0" xfId="0" applyNumberFormat="1" applyFont="1" applyFill="1" applyBorder="1" applyAlignment="1">
      <alignment horizontal="right" vertical="center"/>
    </xf>
    <xf numFmtId="199" fontId="3" fillId="0" borderId="12" xfId="0" applyNumberFormat="1" applyFont="1" applyFill="1" applyBorder="1" applyAlignment="1">
      <alignment horizontal="right" vertical="center"/>
    </xf>
    <xf numFmtId="199" fontId="14" fillId="0" borderId="0" xfId="0" applyNumberFormat="1" applyFont="1" applyFill="1" applyBorder="1" applyAlignment="1">
      <alignment horizontal="right" vertical="center"/>
    </xf>
    <xf numFmtId="0" fontId="10" fillId="0" borderId="0" xfId="0" applyFont="1" applyBorder="1" applyAlignment="1"/>
    <xf numFmtId="195" fontId="3" fillId="0" borderId="0" xfId="45" applyNumberFormat="1" applyFont="1" applyFill="1" applyBorder="1" applyAlignment="1">
      <alignment horizontal="right" vertical="center"/>
    </xf>
    <xf numFmtId="195" fontId="14" fillId="0" borderId="14" xfId="45" applyNumberFormat="1" applyFont="1" applyFill="1" applyBorder="1" applyAlignment="1">
      <alignment horizontal="right" vertical="center"/>
    </xf>
    <xf numFmtId="195" fontId="3" fillId="0" borderId="12" xfId="45" applyNumberFormat="1" applyFont="1" applyFill="1" applyBorder="1" applyAlignment="1">
      <alignment horizontal="right" vertical="center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0" fillId="0" borderId="6" xfId="0" applyBorder="1"/>
    <xf numFmtId="0" fontId="30" fillId="0" borderId="0" xfId="0" applyFont="1" applyBorder="1" applyAlignment="1"/>
    <xf numFmtId="0" fontId="32" fillId="0" borderId="0" xfId="0" applyFont="1" applyBorder="1" applyAlignment="1" applyProtection="1"/>
    <xf numFmtId="0" fontId="0" fillId="0" borderId="0" xfId="0" applyBorder="1" applyProtection="1"/>
    <xf numFmtId="0" fontId="0" fillId="0" borderId="9" xfId="0" applyBorder="1" applyProtection="1"/>
    <xf numFmtId="0" fontId="0" fillId="6" borderId="8" xfId="0" applyFill="1" applyBorder="1" applyProtection="1"/>
    <xf numFmtId="0" fontId="0" fillId="6" borderId="0" xfId="0" applyFill="1" applyBorder="1" applyProtection="1"/>
    <xf numFmtId="0" fontId="30" fillId="6" borderId="0" xfId="0" applyFont="1" applyFill="1" applyBorder="1" applyProtection="1"/>
    <xf numFmtId="0" fontId="0" fillId="6" borderId="9" xfId="0" applyFill="1" applyBorder="1" applyProtection="1"/>
    <xf numFmtId="0" fontId="0" fillId="0" borderId="0" xfId="0" applyProtection="1"/>
    <xf numFmtId="0" fontId="33" fillId="0" borderId="0" xfId="0" applyFont="1" applyBorder="1" applyAlignment="1" applyProtection="1"/>
    <xf numFmtId="0" fontId="33" fillId="0" borderId="0" xfId="0" applyFont="1" applyBorder="1" applyAlignment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30" fillId="0" borderId="0" xfId="0" applyFont="1" applyBorder="1" applyAlignment="1">
      <alignment horizontal="right" indent="1"/>
    </xf>
    <xf numFmtId="0" fontId="30" fillId="6" borderId="0" xfId="0" applyFont="1" applyFill="1" applyBorder="1"/>
    <xf numFmtId="0" fontId="0" fillId="7" borderId="0" xfId="0" applyFill="1" applyBorder="1"/>
    <xf numFmtId="0" fontId="30" fillId="7" borderId="0" xfId="0" applyFont="1" applyFill="1" applyBorder="1" applyAlignment="1">
      <alignment horizontal="right" indent="1"/>
    </xf>
    <xf numFmtId="0" fontId="0" fillId="7" borderId="9" xfId="0" applyFill="1" applyBorder="1"/>
    <xf numFmtId="0" fontId="0" fillId="7" borderId="0" xfId="0" applyFill="1" applyBorder="1" applyProtection="1"/>
    <xf numFmtId="0" fontId="30" fillId="7" borderId="0" xfId="0" applyFont="1" applyFill="1" applyBorder="1" applyAlignment="1" applyProtection="1">
      <alignment horizontal="right" indent="1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0" xfId="0" applyBorder="1" applyAlignment="1">
      <alignment vertical="center"/>
    </xf>
    <xf numFmtId="0" fontId="34" fillId="0" borderId="0" xfId="0" applyFont="1" applyBorder="1" applyAlignment="1">
      <alignment vertical="center"/>
    </xf>
    <xf numFmtId="201" fontId="35" fillId="0" borderId="0" xfId="0" applyNumberFormat="1" applyFont="1" applyBorder="1" applyAlignment="1">
      <alignment vertical="top" wrapText="1"/>
    </xf>
    <xf numFmtId="0" fontId="36" fillId="0" borderId="0" xfId="0" applyFont="1" applyBorder="1" applyAlignment="1">
      <alignment vertical="top"/>
    </xf>
    <xf numFmtId="0" fontId="37" fillId="5" borderId="17" xfId="48" applyFont="1" applyFill="1" applyBorder="1" applyAlignment="1">
      <alignment horizontal="right" vertical="center"/>
    </xf>
    <xf numFmtId="0" fontId="38" fillId="7" borderId="0" xfId="48" applyFont="1" applyFill="1" applyProtection="1"/>
    <xf numFmtId="0" fontId="38" fillId="7" borderId="0" xfId="48" applyFont="1" applyFill="1"/>
    <xf numFmtId="0" fontId="37" fillId="5" borderId="4" xfId="48" applyFont="1" applyFill="1" applyBorder="1" applyAlignment="1">
      <alignment horizontal="right" vertical="center"/>
    </xf>
    <xf numFmtId="0" fontId="38" fillId="7" borderId="0" xfId="48" applyFont="1" applyFill="1" applyBorder="1" applyProtection="1"/>
    <xf numFmtId="0" fontId="37" fillId="5" borderId="18" xfId="48" applyFont="1" applyFill="1" applyBorder="1" applyAlignment="1">
      <alignment horizontal="left" vertical="center" wrapText="1"/>
    </xf>
    <xf numFmtId="0" fontId="37" fillId="5" borderId="19" xfId="48" applyFont="1" applyFill="1" applyBorder="1" applyAlignment="1">
      <alignment horizontal="center" vertical="center" wrapText="1"/>
    </xf>
    <xf numFmtId="0" fontId="39" fillId="7" borderId="0" xfId="48" applyFont="1" applyFill="1" applyBorder="1" applyProtection="1"/>
    <xf numFmtId="0" fontId="39" fillId="7" borderId="0" xfId="48" applyFont="1" applyFill="1" applyBorder="1" applyProtection="1">
      <protection locked="0"/>
    </xf>
    <xf numFmtId="0" fontId="40" fillId="7" borderId="20" xfId="48" applyFont="1" applyFill="1" applyBorder="1" applyAlignment="1">
      <alignment horizontal="left" vertical="center" wrapText="1"/>
    </xf>
    <xf numFmtId="0" fontId="39" fillId="7" borderId="0" xfId="48" applyFont="1" applyFill="1" applyBorder="1" applyAlignment="1" applyProtection="1">
      <alignment vertical="center"/>
    </xf>
    <xf numFmtId="0" fontId="40" fillId="6" borderId="20" xfId="48" applyFont="1" applyFill="1" applyBorder="1" applyAlignment="1">
      <alignment horizontal="left" vertical="center" wrapText="1"/>
    </xf>
    <xf numFmtId="0" fontId="38" fillId="7" borderId="0" xfId="48" applyFont="1" applyFill="1" applyAlignment="1" applyProtection="1">
      <alignment horizontal="center"/>
    </xf>
    <xf numFmtId="0" fontId="39" fillId="7" borderId="0" xfId="48" applyFont="1" applyFill="1" applyBorder="1" applyAlignment="1" applyProtection="1">
      <alignment horizontal="center"/>
    </xf>
    <xf numFmtId="202" fontId="41" fillId="7" borderId="21" xfId="48" applyNumberFormat="1" applyFont="1" applyFill="1" applyBorder="1" applyAlignment="1">
      <alignment horizontal="center" vertical="center" wrapText="1"/>
    </xf>
    <xf numFmtId="202" fontId="41" fillId="6" borderId="21" xfId="48" applyNumberFormat="1" applyFont="1" applyFill="1" applyBorder="1" applyAlignment="1">
      <alignment horizontal="center" vertical="center" wrapText="1"/>
    </xf>
    <xf numFmtId="202" fontId="38" fillId="6" borderId="21" xfId="48" applyNumberFormat="1" applyFont="1" applyFill="1" applyBorder="1" applyAlignment="1">
      <alignment horizontal="center" vertical="center"/>
    </xf>
    <xf numFmtId="202" fontId="38" fillId="7" borderId="21" xfId="48" applyNumberFormat="1" applyFont="1" applyFill="1" applyBorder="1" applyAlignment="1">
      <alignment horizontal="center" vertical="center"/>
    </xf>
    <xf numFmtId="0" fontId="38" fillId="7" borderId="0" xfId="48" applyFont="1" applyFill="1" applyAlignment="1">
      <alignment horizontal="center"/>
    </xf>
    <xf numFmtId="0" fontId="0" fillId="0" borderId="5" xfId="0" applyFill="1" applyBorder="1"/>
    <xf numFmtId="0" fontId="0" fillId="0" borderId="8" xfId="0" applyFill="1" applyBorder="1"/>
    <xf numFmtId="0" fontId="0" fillId="0" borderId="8" xfId="0" applyFill="1" applyBorder="1" applyProtection="1"/>
    <xf numFmtId="0" fontId="0" fillId="0" borderId="0" xfId="0" applyFill="1"/>
    <xf numFmtId="0" fontId="0" fillId="7" borderId="9" xfId="0" applyFill="1" applyBorder="1" applyProtection="1"/>
    <xf numFmtId="0" fontId="0" fillId="0" borderId="11" xfId="0" applyFill="1" applyBorder="1"/>
    <xf numFmtId="0" fontId="0" fillId="0" borderId="12" xfId="0" applyBorder="1" applyAlignment="1">
      <alignment vertical="center"/>
    </xf>
    <xf numFmtId="0" fontId="34" fillId="0" borderId="12" xfId="0" applyFont="1" applyBorder="1" applyAlignment="1">
      <alignment vertical="center"/>
    </xf>
    <xf numFmtId="0" fontId="34" fillId="0" borderId="13" xfId="0" applyFont="1" applyBorder="1" applyAlignment="1">
      <alignment vertical="center"/>
    </xf>
    <xf numFmtId="0" fontId="39" fillId="7" borderId="0" xfId="48" applyFont="1" applyFill="1" applyBorder="1" applyAlignment="1" applyProtection="1"/>
    <xf numFmtId="165" fontId="38" fillId="7" borderId="0" xfId="48" applyNumberFormat="1" applyFont="1" applyFill="1" applyAlignment="1">
      <alignment horizontal="right" vertical="center" indent="3"/>
    </xf>
    <xf numFmtId="0" fontId="3" fillId="0" borderId="6" xfId="48" applyBorder="1"/>
    <xf numFmtId="0" fontId="3" fillId="0" borderId="7" xfId="48" applyBorder="1"/>
    <xf numFmtId="0" fontId="3" fillId="0" borderId="0" xfId="48" applyBorder="1"/>
    <xf numFmtId="0" fontId="3" fillId="0" borderId="0" xfId="48"/>
    <xf numFmtId="0" fontId="30" fillId="0" borderId="0" xfId="48" applyFont="1" applyBorder="1" applyAlignment="1"/>
    <xf numFmtId="0" fontId="3" fillId="0" borderId="9" xfId="48" applyBorder="1"/>
    <xf numFmtId="0" fontId="32" fillId="0" borderId="0" xfId="48" applyFont="1" applyBorder="1" applyAlignment="1"/>
    <xf numFmtId="0" fontId="3" fillId="6" borderId="8" xfId="48" applyFill="1" applyBorder="1" applyProtection="1"/>
    <xf numFmtId="0" fontId="3" fillId="6" borderId="0" xfId="48" applyFill="1" applyBorder="1" applyProtection="1"/>
    <xf numFmtId="0" fontId="30" fillId="6" borderId="0" xfId="48" applyFont="1" applyFill="1" applyBorder="1" applyProtection="1"/>
    <xf numFmtId="0" fontId="3" fillId="6" borderId="9" xfId="48" applyFill="1" applyBorder="1" applyProtection="1"/>
    <xf numFmtId="0" fontId="33" fillId="0" borderId="0" xfId="48" applyFont="1" applyBorder="1" applyAlignment="1"/>
    <xf numFmtId="0" fontId="3" fillId="6" borderId="8" xfId="48" applyFill="1" applyBorder="1"/>
    <xf numFmtId="0" fontId="3" fillId="6" borderId="0" xfId="48" applyFill="1" applyBorder="1"/>
    <xf numFmtId="0" fontId="3" fillId="6" borderId="9" xfId="48" applyFill="1" applyBorder="1"/>
    <xf numFmtId="0" fontId="30" fillId="0" borderId="0" xfId="48" applyFont="1" applyBorder="1" applyAlignment="1">
      <alignment horizontal="right" indent="1"/>
    </xf>
    <xf numFmtId="0" fontId="30" fillId="6" borderId="0" xfId="48" applyFont="1" applyFill="1" applyBorder="1"/>
    <xf numFmtId="0" fontId="30" fillId="7" borderId="0" xfId="48" applyFont="1" applyFill="1" applyBorder="1" applyAlignment="1">
      <alignment horizontal="right" indent="1"/>
    </xf>
    <xf numFmtId="0" fontId="3" fillId="7" borderId="0" xfId="48" applyFill="1" applyBorder="1"/>
    <xf numFmtId="0" fontId="3" fillId="7" borderId="9" xfId="48" applyFill="1" applyBorder="1"/>
    <xf numFmtId="0" fontId="30" fillId="7" borderId="0" xfId="48" applyFont="1" applyFill="1" applyBorder="1" applyAlignment="1" applyProtection="1">
      <alignment horizontal="right" indent="1"/>
    </xf>
    <xf numFmtId="0" fontId="3" fillId="7" borderId="0" xfId="48" applyFill="1" applyBorder="1" applyProtection="1"/>
    <xf numFmtId="0" fontId="3" fillId="6" borderId="11" xfId="48" applyFill="1" applyBorder="1"/>
    <xf numFmtId="0" fontId="3" fillId="6" borderId="12" xfId="48" applyFill="1" applyBorder="1"/>
    <xf numFmtId="0" fontId="3" fillId="6" borderId="13" xfId="48" applyFill="1" applyBorder="1"/>
    <xf numFmtId="0" fontId="3" fillId="7" borderId="12" xfId="48" applyFill="1" applyBorder="1"/>
    <xf numFmtId="0" fontId="3" fillId="7" borderId="13" xfId="48" applyFill="1" applyBorder="1"/>
    <xf numFmtId="0" fontId="3" fillId="7" borderId="0" xfId="48" applyFill="1" applyBorder="1" applyAlignment="1">
      <alignment vertical="center"/>
    </xf>
    <xf numFmtId="0" fontId="34" fillId="7" borderId="0" xfId="48" applyFont="1" applyFill="1" applyBorder="1" applyAlignment="1">
      <alignment vertical="center"/>
    </xf>
    <xf numFmtId="201" fontId="35" fillId="7" borderId="0" xfId="48" applyNumberFormat="1" applyFont="1" applyFill="1" applyBorder="1" applyAlignment="1">
      <alignment vertical="top" wrapText="1"/>
    </xf>
    <xf numFmtId="0" fontId="36" fillId="7" borderId="0" xfId="48" applyFont="1" applyFill="1" applyBorder="1" applyAlignment="1">
      <alignment vertical="top"/>
    </xf>
    <xf numFmtId="0" fontId="3" fillId="7" borderId="9" xfId="48" applyFill="1" applyBorder="1" applyProtection="1"/>
    <xf numFmtId="0" fontId="42" fillId="7" borderId="0" xfId="49" applyFill="1"/>
    <xf numFmtId="0" fontId="42" fillId="7" borderId="0" xfId="49" applyFill="1" applyAlignment="1"/>
    <xf numFmtId="0" fontId="30" fillId="7" borderId="0" xfId="49" applyFont="1" applyFill="1" applyBorder="1" applyAlignment="1">
      <alignment horizontal="left" vertical="top"/>
    </xf>
    <xf numFmtId="0" fontId="43" fillId="7" borderId="0" xfId="49" applyFont="1" applyFill="1" applyBorder="1" applyAlignment="1">
      <alignment horizontal="left" vertical="top"/>
    </xf>
    <xf numFmtId="0" fontId="44" fillId="7" borderId="0" xfId="49" applyFont="1" applyFill="1" applyBorder="1" applyAlignment="1">
      <alignment vertical="top"/>
    </xf>
    <xf numFmtId="4" fontId="30" fillId="7" borderId="0" xfId="49" applyNumberFormat="1" applyFont="1" applyFill="1" applyBorder="1" applyAlignment="1">
      <alignment vertical="center" wrapText="1"/>
    </xf>
    <xf numFmtId="0" fontId="45" fillId="5" borderId="0" xfId="49" applyFont="1" applyFill="1" applyBorder="1" applyAlignment="1">
      <alignment horizontal="left" vertical="center" wrapText="1"/>
    </xf>
    <xf numFmtId="0" fontId="45" fillId="5" borderId="19" xfId="49" applyFont="1" applyFill="1" applyBorder="1" applyAlignment="1">
      <alignment horizontal="center" vertical="center" wrapText="1"/>
    </xf>
    <xf numFmtId="0" fontId="45" fillId="5" borderId="19" xfId="49" applyFont="1" applyFill="1" applyBorder="1" applyAlignment="1">
      <alignment vertical="center" wrapText="1"/>
    </xf>
    <xf numFmtId="0" fontId="30" fillId="7" borderId="25" xfId="49" applyFont="1" applyFill="1" applyBorder="1" applyAlignment="1">
      <alignment horizontal="left" vertical="center" wrapText="1"/>
    </xf>
    <xf numFmtId="4" fontId="30" fillId="7" borderId="26" xfId="49" applyNumberFormat="1" applyFont="1" applyFill="1" applyBorder="1" applyAlignment="1">
      <alignment horizontal="center" vertical="center" wrapText="1"/>
    </xf>
    <xf numFmtId="3" fontId="30" fillId="7" borderId="26" xfId="49" applyNumberFormat="1" applyFont="1" applyFill="1" applyBorder="1" applyAlignment="1">
      <alignment vertical="center" wrapText="1"/>
    </xf>
    <xf numFmtId="3" fontId="30" fillId="7" borderId="27" xfId="49" applyNumberFormat="1" applyFont="1" applyFill="1" applyBorder="1" applyAlignment="1">
      <alignment vertical="center" wrapText="1"/>
    </xf>
    <xf numFmtId="0" fontId="30" fillId="6" borderId="25" xfId="49" applyFont="1" applyFill="1" applyBorder="1" applyAlignment="1">
      <alignment horizontal="left" vertical="center" wrapText="1"/>
    </xf>
    <xf numFmtId="4" fontId="30" fillId="6" borderId="26" xfId="49" applyNumberFormat="1" applyFont="1" applyFill="1" applyBorder="1" applyAlignment="1">
      <alignment horizontal="center" vertical="center" wrapText="1"/>
    </xf>
    <xf numFmtId="3" fontId="30" fillId="6" borderId="26" xfId="49" applyNumberFormat="1" applyFont="1" applyFill="1" applyBorder="1" applyAlignment="1">
      <alignment vertical="center" wrapText="1"/>
    </xf>
    <xf numFmtId="3" fontId="30" fillId="6" borderId="27" xfId="49" applyNumberFormat="1" applyFont="1" applyFill="1" applyBorder="1" applyAlignment="1">
      <alignment vertical="center" wrapText="1"/>
    </xf>
    <xf numFmtId="0" fontId="33" fillId="7" borderId="25" xfId="49" applyFont="1" applyFill="1" applyBorder="1" applyAlignment="1">
      <alignment horizontal="left" vertical="center" wrapText="1"/>
    </xf>
    <xf numFmtId="4" fontId="33" fillId="7" borderId="26" xfId="49" applyNumberFormat="1" applyFont="1" applyFill="1" applyBorder="1" applyAlignment="1">
      <alignment horizontal="center" vertical="center" wrapText="1"/>
    </xf>
    <xf numFmtId="0" fontId="33" fillId="6" borderId="25" xfId="49" applyFont="1" applyFill="1" applyBorder="1" applyAlignment="1">
      <alignment horizontal="left" vertical="center" wrapText="1"/>
    </xf>
    <xf numFmtId="4" fontId="30" fillId="7" borderId="0" xfId="49" applyNumberFormat="1" applyFont="1" applyFill="1" applyBorder="1" applyAlignment="1">
      <alignment horizontal="right" vertical="center" wrapText="1" indent="3"/>
    </xf>
    <xf numFmtId="0" fontId="36" fillId="7" borderId="0" xfId="49" applyFont="1" applyFill="1" applyBorder="1" applyAlignment="1">
      <alignment horizontal="left"/>
    </xf>
    <xf numFmtId="0" fontId="36" fillId="7" borderId="0" xfId="49" applyFont="1" applyFill="1" applyBorder="1" applyAlignment="1"/>
    <xf numFmtId="0" fontId="36" fillId="7" borderId="0" xfId="49" applyFont="1" applyFill="1" applyBorder="1" applyAlignment="1">
      <alignment horizontal="right"/>
    </xf>
    <xf numFmtId="202" fontId="30" fillId="7" borderId="0" xfId="49" applyNumberFormat="1" applyFont="1" applyFill="1" applyBorder="1" applyAlignment="1">
      <alignment horizontal="right" vertical="center" wrapText="1" indent="3"/>
    </xf>
    <xf numFmtId="202" fontId="30" fillId="7" borderId="0" xfId="49" applyNumberFormat="1" applyFont="1" applyFill="1" applyBorder="1" applyAlignment="1">
      <alignment vertical="center" wrapText="1"/>
    </xf>
    <xf numFmtId="0" fontId="44" fillId="7" borderId="0" xfId="49" applyFont="1" applyFill="1" applyBorder="1" applyAlignment="1">
      <alignment horizontal="left" vertical="top"/>
    </xf>
    <xf numFmtId="0" fontId="45" fillId="5" borderId="19" xfId="49" applyFont="1" applyFill="1" applyBorder="1" applyAlignment="1">
      <alignment horizontal="right" vertical="center" wrapText="1"/>
    </xf>
    <xf numFmtId="0" fontId="30" fillId="7" borderId="26" xfId="49" applyNumberFormat="1" applyFont="1" applyFill="1" applyBorder="1" applyAlignment="1">
      <alignment horizontal="center" vertical="center" wrapText="1"/>
    </xf>
    <xf numFmtId="0" fontId="30" fillId="6" borderId="26" xfId="49" applyNumberFormat="1" applyFont="1" applyFill="1" applyBorder="1" applyAlignment="1">
      <alignment horizontal="center" vertical="center" wrapText="1"/>
    </xf>
    <xf numFmtId="4" fontId="33" fillId="6" borderId="26" xfId="49" applyNumberFormat="1" applyFont="1" applyFill="1" applyBorder="1" applyAlignment="1">
      <alignment horizontal="center" vertical="center" wrapText="1"/>
    </xf>
    <xf numFmtId="4" fontId="30" fillId="7" borderId="0" xfId="49" applyNumberFormat="1" applyFont="1" applyFill="1" applyBorder="1" applyAlignment="1">
      <alignment horizontal="right" vertical="center" wrapText="1"/>
    </xf>
    <xf numFmtId="202" fontId="30" fillId="7" borderId="26" xfId="49" applyNumberFormat="1" applyFont="1" applyFill="1" applyBorder="1" applyAlignment="1">
      <alignment horizontal="right" vertical="center" wrapText="1"/>
    </xf>
    <xf numFmtId="202" fontId="30" fillId="7" borderId="27" xfId="49" applyNumberFormat="1" applyFont="1" applyFill="1" applyBorder="1" applyAlignment="1">
      <alignment horizontal="right" vertical="center" wrapText="1"/>
    </xf>
    <xf numFmtId="202" fontId="30" fillId="6" borderId="26" xfId="49" applyNumberFormat="1" applyFont="1" applyFill="1" applyBorder="1" applyAlignment="1">
      <alignment horizontal="right" vertical="center" wrapText="1"/>
    </xf>
    <xf numFmtId="202" fontId="30" fillId="6" borderId="27" xfId="49" applyNumberFormat="1" applyFont="1" applyFill="1" applyBorder="1" applyAlignment="1">
      <alignment horizontal="right" vertical="center" wrapText="1"/>
    </xf>
    <xf numFmtId="202" fontId="33" fillId="7" borderId="26" xfId="49" applyNumberFormat="1" applyFont="1" applyFill="1" applyBorder="1" applyAlignment="1">
      <alignment horizontal="right" vertical="center" wrapText="1"/>
    </xf>
    <xf numFmtId="202" fontId="33" fillId="7" borderId="27" xfId="49" applyNumberFormat="1" applyFont="1" applyFill="1" applyBorder="1" applyAlignment="1">
      <alignment horizontal="right" vertical="center" wrapText="1"/>
    </xf>
    <xf numFmtId="3" fontId="30" fillId="7" borderId="26" xfId="49" applyNumberFormat="1" applyFont="1" applyFill="1" applyBorder="1" applyAlignment="1">
      <alignment horizontal="right" vertical="center" wrapText="1" indent="2"/>
    </xf>
    <xf numFmtId="3" fontId="30" fillId="6" borderId="26" xfId="49" applyNumberFormat="1" applyFont="1" applyFill="1" applyBorder="1" applyAlignment="1">
      <alignment horizontal="right" vertical="center" wrapText="1" indent="2"/>
    </xf>
    <xf numFmtId="4" fontId="30" fillId="6" borderId="26" xfId="49" applyNumberFormat="1" applyFont="1" applyFill="1" applyBorder="1" applyAlignment="1">
      <alignment horizontal="right" vertical="center" wrapText="1" indent="3"/>
    </xf>
    <xf numFmtId="4" fontId="30" fillId="7" borderId="26" xfId="49" applyNumberFormat="1" applyFont="1" applyFill="1" applyBorder="1" applyAlignment="1">
      <alignment horizontal="right" vertical="center" wrapText="1" indent="3"/>
    </xf>
    <xf numFmtId="0" fontId="42" fillId="0" borderId="0" xfId="49" applyFill="1"/>
    <xf numFmtId="0" fontId="53" fillId="7" borderId="0" xfId="49" applyFont="1" applyFill="1"/>
    <xf numFmtId="3" fontId="30" fillId="7" borderId="0" xfId="49" applyNumberFormat="1" applyFont="1" applyFill="1" applyBorder="1" applyAlignment="1">
      <alignment horizontal="right" vertical="center" wrapText="1"/>
    </xf>
    <xf numFmtId="0" fontId="0" fillId="8" borderId="0" xfId="0" applyFill="1" applyBorder="1"/>
    <xf numFmtId="0" fontId="43" fillId="7" borderId="0" xfId="0" applyFont="1" applyFill="1" applyBorder="1" applyAlignment="1">
      <alignment horizontal="left" vertical="top"/>
    </xf>
    <xf numFmtId="0" fontId="45" fillId="5" borderId="0" xfId="0" applyFont="1" applyFill="1" applyBorder="1" applyAlignment="1">
      <alignment horizontal="left" vertical="center" wrapText="1"/>
    </xf>
    <xf numFmtId="1" fontId="0" fillId="8" borderId="0" xfId="0" applyNumberFormat="1" applyFill="1" applyBorder="1"/>
    <xf numFmtId="0" fontId="3" fillId="8" borderId="0" xfId="0" applyFont="1" applyFill="1" applyBorder="1" applyAlignment="1">
      <alignment horizontal="center" vertical="center" wrapText="1"/>
    </xf>
    <xf numFmtId="194" fontId="3" fillId="8" borderId="0" xfId="0" applyNumberFormat="1" applyFont="1" applyFill="1" applyBorder="1" applyAlignment="1">
      <alignment horizontal="right" vertical="center"/>
    </xf>
    <xf numFmtId="0" fontId="3" fillId="8" borderId="0" xfId="0" applyFont="1" applyFill="1" applyBorder="1" applyAlignment="1"/>
    <xf numFmtId="0" fontId="0" fillId="8" borderId="0" xfId="0" applyFill="1" applyBorder="1" applyAlignment="1"/>
    <xf numFmtId="0" fontId="45" fillId="5" borderId="0" xfId="0" applyNumberFormat="1" applyFont="1" applyFill="1" applyBorder="1" applyAlignment="1">
      <alignment horizontal="center" vertical="center" wrapText="1"/>
    </xf>
    <xf numFmtId="0" fontId="33" fillId="6" borderId="0" xfId="0" applyFont="1" applyFill="1" applyBorder="1" applyAlignment="1">
      <alignment horizontal="left" vertical="center" wrapText="1"/>
    </xf>
    <xf numFmtId="0" fontId="33" fillId="6" borderId="0" xfId="0" applyFont="1" applyFill="1" applyBorder="1" applyAlignment="1">
      <alignment horizontal="center" vertical="center" wrapText="1"/>
    </xf>
    <xf numFmtId="0" fontId="33" fillId="7" borderId="0" xfId="0" applyFont="1" applyFill="1" applyBorder="1" applyAlignment="1">
      <alignment horizontal="left" vertical="center" wrapText="1"/>
    </xf>
    <xf numFmtId="0" fontId="33" fillId="7" borderId="0" xfId="0" applyFont="1" applyFill="1" applyBorder="1" applyAlignment="1">
      <alignment horizontal="center" vertical="center" wrapText="1"/>
    </xf>
    <xf numFmtId="0" fontId="14" fillId="8" borderId="0" xfId="0" applyFont="1" applyFill="1" applyBorder="1" applyAlignment="1"/>
    <xf numFmtId="0" fontId="33" fillId="7" borderId="12" xfId="0" applyFont="1" applyFill="1" applyBorder="1" applyAlignment="1">
      <alignment horizontal="left" vertical="center" wrapText="1"/>
    </xf>
    <xf numFmtId="203" fontId="57" fillId="7" borderId="21" xfId="48" applyNumberFormat="1" applyFont="1" applyFill="1" applyBorder="1" applyAlignment="1">
      <alignment horizontal="right" vertical="center" wrapText="1" indent="3"/>
    </xf>
    <xf numFmtId="203" fontId="57" fillId="6" borderId="21" xfId="48" applyNumberFormat="1" applyFont="1" applyFill="1" applyBorder="1" applyAlignment="1">
      <alignment horizontal="right" vertical="center" wrapText="1" indent="3"/>
    </xf>
    <xf numFmtId="203" fontId="58" fillId="6" borderId="21" xfId="48" applyNumberFormat="1" applyFont="1" applyFill="1" applyBorder="1" applyAlignment="1">
      <alignment horizontal="right" vertical="center" indent="3"/>
    </xf>
    <xf numFmtId="203" fontId="58" fillId="7" borderId="21" xfId="48" applyNumberFormat="1" applyFont="1" applyFill="1" applyBorder="1" applyAlignment="1">
      <alignment horizontal="right" vertical="center" indent="3"/>
    </xf>
    <xf numFmtId="203" fontId="59" fillId="7" borderId="20" xfId="48" applyNumberFormat="1" applyFont="1" applyFill="1" applyBorder="1" applyAlignment="1">
      <alignment horizontal="right" vertical="center" wrapText="1" indent="3"/>
    </xf>
    <xf numFmtId="203" fontId="59" fillId="7" borderId="21" xfId="48" applyNumberFormat="1" applyFont="1" applyFill="1" applyBorder="1" applyAlignment="1">
      <alignment horizontal="right" vertical="center" wrapText="1" indent="3"/>
    </xf>
    <xf numFmtId="203" fontId="59" fillId="6" borderId="20" xfId="48" applyNumberFormat="1" applyFont="1" applyFill="1" applyBorder="1" applyAlignment="1">
      <alignment horizontal="right" vertical="center" wrapText="1" indent="3"/>
    </xf>
    <xf numFmtId="203" fontId="59" fillId="6" borderId="21" xfId="48" applyNumberFormat="1" applyFont="1" applyFill="1" applyBorder="1" applyAlignment="1">
      <alignment horizontal="right" vertical="center" wrapText="1" indent="3"/>
    </xf>
    <xf numFmtId="203" fontId="60" fillId="6" borderId="21" xfId="48" applyNumberFormat="1" applyFont="1" applyFill="1" applyBorder="1" applyAlignment="1">
      <alignment horizontal="right" vertical="center" indent="3"/>
    </xf>
    <xf numFmtId="203" fontId="60" fillId="7" borderId="21" xfId="48" applyNumberFormat="1" applyFont="1" applyFill="1" applyBorder="1" applyAlignment="1">
      <alignment horizontal="right" vertical="center" indent="3"/>
    </xf>
    <xf numFmtId="0" fontId="34" fillId="0" borderId="9" xfId="0" applyFont="1" applyBorder="1" applyAlignment="1">
      <alignment vertical="center"/>
    </xf>
    <xf numFmtId="1" fontId="41" fillId="7" borderId="21" xfId="48" applyNumberFormat="1" applyFont="1" applyFill="1" applyBorder="1" applyAlignment="1">
      <alignment horizontal="center" vertical="center" wrapText="1"/>
    </xf>
    <xf numFmtId="1" fontId="41" fillId="6" borderId="21" xfId="48" applyNumberFormat="1" applyFont="1" applyFill="1" applyBorder="1" applyAlignment="1">
      <alignment horizontal="center" vertical="center" wrapText="1"/>
    </xf>
    <xf numFmtId="0" fontId="0" fillId="7" borderId="12" xfId="0" applyFill="1" applyBorder="1" applyProtection="1"/>
    <xf numFmtId="0" fontId="30" fillId="7" borderId="12" xfId="0" applyFont="1" applyFill="1" applyBorder="1" applyAlignment="1" applyProtection="1">
      <alignment horizontal="right" indent="1"/>
    </xf>
    <xf numFmtId="0" fontId="0" fillId="7" borderId="13" xfId="0" applyFill="1" applyBorder="1" applyProtection="1"/>
    <xf numFmtId="0" fontId="39" fillId="7" borderId="0" xfId="48" applyFont="1" applyFill="1"/>
    <xf numFmtId="0" fontId="3" fillId="8" borderId="0" xfId="48" applyFill="1" applyBorder="1"/>
    <xf numFmtId="0" fontId="43" fillId="7" borderId="0" xfId="48" applyFont="1" applyFill="1" applyBorder="1" applyAlignment="1">
      <alignment horizontal="left" vertical="top"/>
    </xf>
    <xf numFmtId="0" fontId="45" fillId="5" borderId="0" xfId="48" applyFont="1" applyFill="1" applyBorder="1" applyAlignment="1">
      <alignment horizontal="left" vertical="center" wrapText="1"/>
    </xf>
    <xf numFmtId="0" fontId="45" fillId="5" borderId="18" xfId="48" applyNumberFormat="1" applyFont="1" applyFill="1" applyBorder="1" applyAlignment="1">
      <alignment horizontal="center" vertical="center" wrapText="1"/>
    </xf>
    <xf numFmtId="164" fontId="45" fillId="5" borderId="18" xfId="48" applyNumberFormat="1" applyFont="1" applyFill="1" applyBorder="1" applyAlignment="1">
      <alignment horizontal="center" vertical="center" wrapText="1"/>
    </xf>
    <xf numFmtId="0" fontId="33" fillId="7" borderId="25" xfId="48" applyFont="1" applyFill="1" applyBorder="1" applyAlignment="1">
      <alignment horizontal="left" vertical="center" wrapText="1"/>
    </xf>
    <xf numFmtId="0" fontId="33" fillId="7" borderId="25" xfId="48" applyFont="1" applyFill="1" applyBorder="1" applyAlignment="1">
      <alignment horizontal="center" vertical="center" wrapText="1"/>
    </xf>
    <xf numFmtId="196" fontId="30" fillId="8" borderId="26" xfId="48" applyNumberFormat="1" applyFont="1" applyFill="1" applyBorder="1" applyAlignment="1">
      <alignment horizontal="center" vertical="center"/>
    </xf>
    <xf numFmtId="0" fontId="33" fillId="6" borderId="25" xfId="48" applyFont="1" applyFill="1" applyBorder="1" applyAlignment="1">
      <alignment horizontal="left" vertical="center" wrapText="1"/>
    </xf>
    <xf numFmtId="0" fontId="33" fillId="6" borderId="25" xfId="48" applyFont="1" applyFill="1" applyBorder="1" applyAlignment="1">
      <alignment horizontal="center" vertical="center" wrapText="1"/>
    </xf>
    <xf numFmtId="196" fontId="30" fillId="6" borderId="26" xfId="48" applyNumberFormat="1" applyFont="1" applyFill="1" applyBorder="1" applyAlignment="1">
      <alignment horizontal="center" vertical="center"/>
    </xf>
    <xf numFmtId="0" fontId="14" fillId="0" borderId="0" xfId="48" applyFont="1" applyBorder="1"/>
    <xf numFmtId="1" fontId="3" fillId="8" borderId="0" xfId="48" applyNumberFormat="1" applyFill="1" applyBorder="1"/>
    <xf numFmtId="0" fontId="3" fillId="8" borderId="0" xfId="48" applyFont="1" applyFill="1" applyBorder="1" applyAlignment="1">
      <alignment horizontal="center" vertical="center" wrapText="1"/>
    </xf>
    <xf numFmtId="194" fontId="3" fillId="8" borderId="0" xfId="48" applyNumberFormat="1" applyFont="1" applyFill="1" applyBorder="1" applyAlignment="1">
      <alignment horizontal="right" vertical="center"/>
    </xf>
    <xf numFmtId="0" fontId="36" fillId="8" borderId="0" xfId="48" applyFont="1" applyFill="1" applyBorder="1"/>
    <xf numFmtId="0" fontId="22" fillId="0" borderId="0" xfId="48" applyNumberFormat="1" applyFont="1" applyBorder="1" applyAlignment="1">
      <alignment vertical="center" wrapText="1"/>
    </xf>
    <xf numFmtId="0" fontId="3" fillId="0" borderId="0" xfId="48" applyBorder="1" applyAlignment="1"/>
    <xf numFmtId="0" fontId="3" fillId="0" borderId="5" xfId="48" applyFill="1" applyBorder="1"/>
    <xf numFmtId="0" fontId="3" fillId="0" borderId="8" xfId="48" applyFill="1" applyBorder="1"/>
    <xf numFmtId="0" fontId="3" fillId="0" borderId="11" xfId="48" applyFill="1" applyBorder="1"/>
    <xf numFmtId="0" fontId="3" fillId="0" borderId="0" xfId="48" applyFill="1"/>
    <xf numFmtId="0" fontId="37" fillId="5" borderId="19" xfId="0" applyFont="1" applyFill="1" applyBorder="1" applyAlignment="1">
      <alignment horizontal="center" vertical="center" wrapText="1"/>
    </xf>
    <xf numFmtId="203" fontId="41" fillId="7" borderId="21" xfId="48" applyNumberFormat="1" applyFont="1" applyFill="1" applyBorder="1" applyAlignment="1">
      <alignment horizontal="right" vertical="center" wrapText="1" indent="2"/>
    </xf>
    <xf numFmtId="203" fontId="41" fillId="7" borderId="23" xfId="48" applyNumberFormat="1" applyFont="1" applyFill="1" applyBorder="1" applyAlignment="1">
      <alignment horizontal="right" vertical="center" wrapText="1" indent="2"/>
    </xf>
    <xf numFmtId="203" fontId="41" fillId="6" borderId="21" xfId="48" applyNumberFormat="1" applyFont="1" applyFill="1" applyBorder="1" applyAlignment="1">
      <alignment horizontal="right" vertical="center" wrapText="1" indent="2"/>
    </xf>
    <xf numFmtId="203" fontId="41" fillId="6" borderId="23" xfId="48" applyNumberFormat="1" applyFont="1" applyFill="1" applyBorder="1" applyAlignment="1">
      <alignment horizontal="right" vertical="center" wrapText="1" indent="2"/>
    </xf>
    <xf numFmtId="197" fontId="61" fillId="0" borderId="0" xfId="0" applyNumberFormat="1" applyFont="1" applyFill="1" applyBorder="1" applyAlignment="1">
      <alignment horizontal="right" vertical="center"/>
    </xf>
    <xf numFmtId="197" fontId="61" fillId="0" borderId="12" xfId="0" applyNumberFormat="1" applyFont="1" applyFill="1" applyBorder="1" applyAlignment="1">
      <alignment horizontal="right" vertical="center"/>
    </xf>
    <xf numFmtId="9" fontId="14" fillId="0" borderId="0" xfId="45" applyNumberFormat="1" applyFont="1" applyFill="1" applyBorder="1" applyAlignment="1">
      <alignment horizontal="center" vertical="center"/>
    </xf>
    <xf numFmtId="0" fontId="30" fillId="0" borderId="0" xfId="49" applyFont="1" applyFill="1" applyBorder="1" applyAlignment="1">
      <alignment horizontal="left" vertical="top"/>
    </xf>
    <xf numFmtId="0" fontId="14" fillId="8" borderId="0" xfId="0" applyFont="1" applyFill="1" applyBorder="1"/>
    <xf numFmtId="1" fontId="62" fillId="7" borderId="21" xfId="48" applyNumberFormat="1" applyFont="1" applyFill="1" applyBorder="1" applyAlignment="1">
      <alignment horizontal="center" vertical="center" wrapText="1"/>
    </xf>
    <xf numFmtId="1" fontId="62" fillId="6" borderId="21" xfId="48" applyNumberFormat="1" applyFont="1" applyFill="1" applyBorder="1" applyAlignment="1">
      <alignment horizontal="center" vertical="center" wrapText="1"/>
    </xf>
    <xf numFmtId="0" fontId="63" fillId="5" borderId="19" xfId="48" applyFont="1" applyFill="1" applyBorder="1" applyAlignment="1">
      <alignment horizontal="center" vertical="center" wrapText="1"/>
    </xf>
    <xf numFmtId="203" fontId="57" fillId="7" borderId="21" xfId="48" applyNumberFormat="1" applyFont="1" applyFill="1" applyBorder="1" applyAlignment="1">
      <alignment horizontal="center" vertical="center" wrapText="1"/>
    </xf>
    <xf numFmtId="203" fontId="57" fillId="6" borderId="21" xfId="48" applyNumberFormat="1" applyFont="1" applyFill="1" applyBorder="1" applyAlignment="1">
      <alignment horizontal="center" vertical="center" wrapText="1"/>
    </xf>
    <xf numFmtId="3" fontId="59" fillId="7" borderId="21" xfId="48" applyNumberFormat="1" applyFont="1" applyFill="1" applyBorder="1" applyAlignment="1">
      <alignment horizontal="right" vertical="center" wrapText="1" indent="5"/>
    </xf>
    <xf numFmtId="3" fontId="59" fillId="6" borderId="21" xfId="48" applyNumberFormat="1" applyFont="1" applyFill="1" applyBorder="1" applyAlignment="1">
      <alignment horizontal="right" vertical="center" wrapText="1" indent="5"/>
    </xf>
    <xf numFmtId="3" fontId="60" fillId="6" borderId="21" xfId="48" applyNumberFormat="1" applyFont="1" applyFill="1" applyBorder="1" applyAlignment="1">
      <alignment horizontal="right" vertical="center" indent="5"/>
    </xf>
    <xf numFmtId="3" fontId="60" fillId="7" borderId="21" xfId="48" applyNumberFormat="1" applyFont="1" applyFill="1" applyBorder="1" applyAlignment="1">
      <alignment horizontal="right" vertical="center" indent="5"/>
    </xf>
    <xf numFmtId="0" fontId="43" fillId="7" borderId="0" xfId="49" applyFont="1" applyFill="1" applyBorder="1" applyAlignment="1">
      <alignment horizontal="left" vertical="top"/>
    </xf>
    <xf numFmtId="202" fontId="41" fillId="7" borderId="23" xfId="48" applyNumberFormat="1" applyFont="1" applyFill="1" applyBorder="1" applyAlignment="1">
      <alignment horizontal="center" vertical="center" wrapText="1"/>
    </xf>
    <xf numFmtId="202" fontId="41" fillId="6" borderId="23" xfId="48" applyNumberFormat="1" applyFont="1" applyFill="1" applyBorder="1" applyAlignment="1">
      <alignment horizontal="center" vertical="center" wrapText="1"/>
    </xf>
    <xf numFmtId="202" fontId="38" fillId="6" borderId="23" xfId="48" applyNumberFormat="1" applyFont="1" applyFill="1" applyBorder="1" applyAlignment="1">
      <alignment horizontal="center" vertical="center"/>
    </xf>
    <xf numFmtId="202" fontId="38" fillId="7" borderId="23" xfId="48" applyNumberFormat="1" applyFont="1" applyFill="1" applyBorder="1" applyAlignment="1">
      <alignment horizontal="center" vertical="center"/>
    </xf>
    <xf numFmtId="0" fontId="3" fillId="8" borderId="0" xfId="48" applyFont="1" applyFill="1" applyBorder="1" applyAlignment="1"/>
    <xf numFmtId="0" fontId="3" fillId="8" borderId="0" xfId="48" applyFill="1" applyBorder="1" applyAlignment="1"/>
    <xf numFmtId="0" fontId="14" fillId="8" borderId="0" xfId="48" applyFont="1" applyFill="1" applyBorder="1" applyAlignment="1"/>
    <xf numFmtId="0" fontId="14" fillId="8" borderId="0" xfId="48" applyFont="1" applyFill="1" applyBorder="1"/>
    <xf numFmtId="0" fontId="22" fillId="0" borderId="0" xfId="48" applyFont="1" applyBorder="1" applyAlignment="1">
      <alignment vertical="center"/>
    </xf>
    <xf numFmtId="0" fontId="19" fillId="0" borderId="0" xfId="48" applyFont="1" applyBorder="1" applyAlignment="1">
      <alignment vertical="center"/>
    </xf>
    <xf numFmtId="0" fontId="43" fillId="7" borderId="0" xfId="49" applyFont="1" applyFill="1" applyBorder="1" applyAlignment="1">
      <alignment horizontal="left" vertical="top"/>
    </xf>
    <xf numFmtId="1" fontId="3" fillId="0" borderId="0" xfId="0" applyNumberFormat="1" applyFont="1" applyBorder="1"/>
    <xf numFmtId="0" fontId="33" fillId="8" borderId="25" xfId="49" applyFont="1" applyFill="1" applyBorder="1" applyAlignment="1">
      <alignment horizontal="left" vertical="center" wrapText="1"/>
    </xf>
    <xf numFmtId="4" fontId="33" fillId="8" borderId="26" xfId="49" applyNumberFormat="1" applyFont="1" applyFill="1" applyBorder="1" applyAlignment="1">
      <alignment horizontal="center" vertical="center" wrapText="1"/>
    </xf>
    <xf numFmtId="3" fontId="33" fillId="6" borderId="26" xfId="49" applyNumberFormat="1" applyFont="1" applyFill="1" applyBorder="1" applyAlignment="1">
      <alignment vertical="center" wrapText="1"/>
    </xf>
    <xf numFmtId="3" fontId="33" fillId="6" borderId="27" xfId="49" applyNumberFormat="1" applyFont="1" applyFill="1" applyBorder="1" applyAlignment="1">
      <alignment vertical="center" wrapText="1"/>
    </xf>
    <xf numFmtId="195" fontId="33" fillId="8" borderId="26" xfId="45" applyNumberFormat="1" applyFont="1" applyFill="1" applyBorder="1" applyAlignment="1">
      <alignment vertical="center" wrapText="1"/>
    </xf>
    <xf numFmtId="195" fontId="33" fillId="8" borderId="27" xfId="45" applyNumberFormat="1" applyFont="1" applyFill="1" applyBorder="1" applyAlignment="1">
      <alignment vertical="center" wrapText="1"/>
    </xf>
    <xf numFmtId="195" fontId="33" fillId="6" borderId="26" xfId="45" applyNumberFormat="1" applyFont="1" applyFill="1" applyBorder="1" applyAlignment="1">
      <alignment vertical="center" wrapText="1"/>
    </xf>
    <xf numFmtId="195" fontId="33" fillId="6" borderId="27" xfId="45" applyNumberFormat="1" applyFont="1" applyFill="1" applyBorder="1" applyAlignment="1">
      <alignment vertical="center" wrapText="1"/>
    </xf>
    <xf numFmtId="0" fontId="34" fillId="7" borderId="0" xfId="48" applyFont="1" applyFill="1" applyBorder="1" applyAlignment="1" applyProtection="1">
      <alignment horizontal="left" vertical="top" wrapText="1"/>
    </xf>
    <xf numFmtId="0" fontId="64" fillId="7" borderId="0" xfId="49" applyFont="1" applyFill="1"/>
    <xf numFmtId="0" fontId="32" fillId="7" borderId="0" xfId="49" applyFont="1" applyFill="1" applyBorder="1" applyAlignment="1">
      <alignment horizontal="left" vertical="top"/>
    </xf>
    <xf numFmtId="3" fontId="30" fillId="7" borderId="26" xfId="49" applyNumberFormat="1" applyFont="1" applyFill="1" applyBorder="1" applyAlignment="1">
      <alignment horizontal="right" vertical="center" wrapText="1"/>
    </xf>
    <xf numFmtId="3" fontId="30" fillId="6" borderId="26" xfId="49" applyNumberFormat="1" applyFont="1" applyFill="1" applyBorder="1" applyAlignment="1">
      <alignment horizontal="right" vertical="center" wrapText="1"/>
    </xf>
    <xf numFmtId="3" fontId="33" fillId="6" borderId="26" xfId="49" applyNumberFormat="1" applyFont="1" applyFill="1" applyBorder="1" applyAlignment="1">
      <alignment horizontal="right" vertical="center" wrapText="1"/>
    </xf>
    <xf numFmtId="0" fontId="65" fillId="7" borderId="0" xfId="49" applyFont="1" applyFill="1"/>
    <xf numFmtId="4" fontId="66" fillId="7" borderId="26" xfId="49" applyNumberFormat="1" applyFont="1" applyFill="1" applyBorder="1" applyAlignment="1">
      <alignment horizontal="center" vertical="center" wrapText="1"/>
    </xf>
    <xf numFmtId="0" fontId="64" fillId="0" borderId="0" xfId="49" applyFont="1" applyFill="1"/>
    <xf numFmtId="0" fontId="33" fillId="0" borderId="0" xfId="49" applyFont="1" applyFill="1" applyBorder="1" applyAlignment="1">
      <alignment horizontal="left" vertical="center" wrapText="1"/>
    </xf>
    <xf numFmtId="4" fontId="30" fillId="0" borderId="0" xfId="49" applyNumberFormat="1" applyFont="1" applyFill="1" applyBorder="1" applyAlignment="1">
      <alignment horizontal="center" vertical="center" wrapText="1"/>
    </xf>
    <xf numFmtId="4" fontId="30" fillId="0" borderId="0" xfId="49" applyNumberFormat="1" applyFont="1" applyFill="1" applyBorder="1" applyAlignment="1">
      <alignment horizontal="right" vertical="center" wrapText="1" indent="3"/>
    </xf>
    <xf numFmtId="4" fontId="33" fillId="7" borderId="0" xfId="49" applyNumberFormat="1" applyFont="1" applyFill="1" applyBorder="1" applyAlignment="1">
      <alignment vertical="center" wrapText="1"/>
    </xf>
    <xf numFmtId="3" fontId="33" fillId="7" borderId="26" xfId="49" applyNumberFormat="1" applyFont="1" applyFill="1" applyBorder="1" applyAlignment="1">
      <alignment horizontal="right" vertical="center" wrapText="1"/>
    </xf>
    <xf numFmtId="0" fontId="66" fillId="6" borderId="25" xfId="49" applyFont="1" applyFill="1" applyBorder="1" applyAlignment="1">
      <alignment horizontal="left" vertical="center" wrapText="1"/>
    </xf>
    <xf numFmtId="4" fontId="66" fillId="6" borderId="26" xfId="49" applyNumberFormat="1" applyFont="1" applyFill="1" applyBorder="1" applyAlignment="1">
      <alignment horizontal="center" vertical="center" wrapText="1"/>
    </xf>
    <xf numFmtId="4" fontId="33" fillId="7" borderId="0" xfId="49" applyNumberFormat="1" applyFont="1" applyFill="1" applyBorder="1" applyAlignment="1">
      <alignment horizontal="right" vertical="center" wrapText="1" indent="3"/>
    </xf>
    <xf numFmtId="3" fontId="33" fillId="7" borderId="0" xfId="49" applyNumberFormat="1" applyFont="1" applyFill="1" applyBorder="1" applyAlignment="1">
      <alignment vertical="center" wrapText="1"/>
    </xf>
    <xf numFmtId="204" fontId="66" fillId="6" borderId="26" xfId="49" applyNumberFormat="1" applyFont="1" applyFill="1" applyBorder="1" applyAlignment="1">
      <alignment horizontal="right" vertical="center" wrapText="1"/>
    </xf>
    <xf numFmtId="4" fontId="66" fillId="7" borderId="0" xfId="49" applyNumberFormat="1" applyFont="1" applyFill="1" applyBorder="1" applyAlignment="1">
      <alignment vertical="center" wrapText="1"/>
    </xf>
    <xf numFmtId="204" fontId="66" fillId="7" borderId="26" xfId="49" applyNumberFormat="1" applyFont="1" applyFill="1" applyBorder="1" applyAlignment="1">
      <alignment horizontal="right" vertical="center" wrapText="1"/>
    </xf>
    <xf numFmtId="204" fontId="30" fillId="7" borderId="26" xfId="49" applyNumberFormat="1" applyFont="1" applyFill="1" applyBorder="1" applyAlignment="1">
      <alignment horizontal="right" vertical="center" wrapText="1"/>
    </xf>
    <xf numFmtId="203" fontId="59" fillId="7" borderId="21" xfId="48" applyNumberFormat="1" applyFont="1" applyFill="1" applyBorder="1" applyAlignment="1">
      <alignment vertical="center" wrapText="1"/>
    </xf>
    <xf numFmtId="203" fontId="59" fillId="6" borderId="21" xfId="48" applyNumberFormat="1" applyFont="1" applyFill="1" applyBorder="1" applyAlignment="1">
      <alignment vertical="center" wrapText="1"/>
    </xf>
    <xf numFmtId="0" fontId="69" fillId="5" borderId="0" xfId="49" applyFont="1" applyFill="1" applyBorder="1" applyAlignment="1">
      <alignment horizontal="left" vertical="center" wrapText="1"/>
    </xf>
    <xf numFmtId="0" fontId="69" fillId="5" borderId="19" xfId="49" applyFont="1" applyFill="1" applyBorder="1" applyAlignment="1">
      <alignment horizontal="center" vertical="center" wrapText="1"/>
    </xf>
    <xf numFmtId="0" fontId="69" fillId="5" borderId="19" xfId="49" applyFont="1" applyFill="1" applyBorder="1" applyAlignment="1">
      <alignment horizontal="right" vertical="center" wrapText="1"/>
    </xf>
    <xf numFmtId="0" fontId="38" fillId="7" borderId="14" xfId="48" applyFont="1" applyFill="1" applyBorder="1" applyAlignment="1" applyProtection="1">
      <alignment horizontal="left" vertical="center"/>
      <protection locked="0"/>
    </xf>
    <xf numFmtId="0" fontId="38" fillId="7" borderId="16" xfId="48" applyFont="1" applyFill="1" applyBorder="1" applyAlignment="1" applyProtection="1">
      <alignment horizontal="left" vertical="center"/>
      <protection locked="0"/>
    </xf>
    <xf numFmtId="1" fontId="38" fillId="7" borderId="0" xfId="48" applyNumberFormat="1" applyFont="1" applyFill="1"/>
    <xf numFmtId="165" fontId="38" fillId="7" borderId="0" xfId="48" applyNumberFormat="1" applyFont="1" applyFill="1"/>
    <xf numFmtId="0" fontId="34" fillId="7" borderId="0" xfId="0" applyFont="1" applyFill="1" applyBorder="1" applyAlignment="1" applyProtection="1">
      <alignment horizontal="left" vertical="top" wrapText="1"/>
    </xf>
    <xf numFmtId="3" fontId="37" fillId="5" borderId="22" xfId="48" applyNumberFormat="1" applyFont="1" applyFill="1" applyBorder="1" applyAlignment="1">
      <alignment horizontal="center" vertical="center" wrapText="1"/>
    </xf>
    <xf numFmtId="0" fontId="69" fillId="9" borderId="25" xfId="49" applyFont="1" applyFill="1" applyBorder="1" applyAlignment="1">
      <alignment horizontal="left" vertical="center" wrapText="1"/>
    </xf>
    <xf numFmtId="4" fontId="70" fillId="9" borderId="26" xfId="49" applyNumberFormat="1" applyFont="1" applyFill="1" applyBorder="1" applyAlignment="1">
      <alignment horizontal="center" vertical="center" wrapText="1"/>
    </xf>
    <xf numFmtId="3" fontId="69" fillId="9" borderId="26" xfId="49" applyNumberFormat="1" applyFont="1" applyFill="1" applyBorder="1" applyAlignment="1">
      <alignment horizontal="right" vertical="center" wrapText="1"/>
    </xf>
    <xf numFmtId="0" fontId="33" fillId="0" borderId="25" xfId="49" applyFont="1" applyFill="1" applyBorder="1" applyAlignment="1">
      <alignment horizontal="left" vertical="center" wrapText="1"/>
    </xf>
    <xf numFmtId="4" fontId="30" fillId="0" borderId="26" xfId="49" applyNumberFormat="1" applyFont="1" applyFill="1" applyBorder="1" applyAlignment="1">
      <alignment horizontal="center" vertical="center" wrapText="1"/>
    </xf>
    <xf numFmtId="3" fontId="30" fillId="0" borderId="26" xfId="49" applyNumberFormat="1" applyFont="1" applyFill="1" applyBorder="1" applyAlignment="1">
      <alignment horizontal="right" vertical="center" wrapText="1"/>
    </xf>
    <xf numFmtId="0" fontId="71" fillId="7" borderId="28" xfId="49" applyFont="1" applyFill="1" applyBorder="1" applyAlignment="1">
      <alignment horizontal="left" vertical="center" wrapText="1"/>
    </xf>
    <xf numFmtId="4" fontId="71" fillId="7" borderId="29" xfId="49" applyNumberFormat="1" applyFont="1" applyFill="1" applyBorder="1" applyAlignment="1">
      <alignment horizontal="center" vertical="center" wrapText="1"/>
    </xf>
    <xf numFmtId="202" fontId="71" fillId="7" borderId="29" xfId="49" applyNumberFormat="1" applyFont="1" applyFill="1" applyBorder="1" applyAlignment="1">
      <alignment horizontal="right" vertical="center" wrapText="1"/>
    </xf>
    <xf numFmtId="0" fontId="71" fillId="6" borderId="28" xfId="49" applyFont="1" applyFill="1" applyBorder="1" applyAlignment="1">
      <alignment horizontal="left" vertical="center" wrapText="1"/>
    </xf>
    <xf numFmtId="4" fontId="71" fillId="6" borderId="29" xfId="49" applyNumberFormat="1" applyFont="1" applyFill="1" applyBorder="1" applyAlignment="1">
      <alignment horizontal="center" vertical="center" wrapText="1"/>
    </xf>
    <xf numFmtId="202" fontId="71" fillId="6" borderId="29" xfId="49" applyNumberFormat="1" applyFont="1" applyFill="1" applyBorder="1" applyAlignment="1">
      <alignment horizontal="right" vertical="center" wrapText="1"/>
    </xf>
    <xf numFmtId="4" fontId="33" fillId="6" borderId="29" xfId="49" applyNumberFormat="1" applyFont="1" applyFill="1" applyBorder="1" applyAlignment="1">
      <alignment horizontal="center" vertical="center" wrapText="1"/>
    </xf>
    <xf numFmtId="203" fontId="30" fillId="6" borderId="26" xfId="49" applyNumberFormat="1" applyFont="1" applyFill="1" applyBorder="1" applyAlignment="1">
      <alignment horizontal="center" vertical="center" wrapText="1"/>
    </xf>
    <xf numFmtId="203" fontId="30" fillId="7" borderId="26" xfId="49" applyNumberFormat="1" applyFont="1" applyFill="1" applyBorder="1" applyAlignment="1">
      <alignment horizontal="center" vertical="center" wrapText="1"/>
    </xf>
    <xf numFmtId="0" fontId="45" fillId="5" borderId="32" xfId="0" applyFont="1" applyFill="1" applyBorder="1" applyAlignment="1">
      <alignment horizontal="left" vertical="center" wrapText="1"/>
    </xf>
    <xf numFmtId="0" fontId="71" fillId="6" borderId="0" xfId="0" applyFont="1" applyFill="1" applyBorder="1" applyAlignment="1">
      <alignment horizontal="left" vertical="center" wrapText="1"/>
    </xf>
    <xf numFmtId="0" fontId="71" fillId="7" borderId="0" xfId="0" applyFont="1" applyFill="1" applyBorder="1" applyAlignment="1">
      <alignment horizontal="left" vertical="center" wrapText="1"/>
    </xf>
    <xf numFmtId="0" fontId="45" fillId="5" borderId="33" xfId="0" applyNumberFormat="1" applyFont="1" applyFill="1" applyBorder="1" applyAlignment="1">
      <alignment horizontal="center" vertical="center" wrapText="1"/>
    </xf>
    <xf numFmtId="164" fontId="45" fillId="5" borderId="32" xfId="0" applyNumberFormat="1" applyFont="1" applyFill="1" applyBorder="1" applyAlignment="1">
      <alignment horizontal="center" vertical="center" wrapText="1"/>
    </xf>
    <xf numFmtId="164" fontId="45" fillId="5" borderId="33" xfId="0" applyNumberFormat="1" applyFont="1" applyFill="1" applyBorder="1" applyAlignment="1">
      <alignment horizontal="center" vertical="center" wrapText="1"/>
    </xf>
    <xf numFmtId="2" fontId="30" fillId="6" borderId="34" xfId="0" applyNumberFormat="1" applyFont="1" applyFill="1" applyBorder="1" applyAlignment="1">
      <alignment horizontal="center" vertical="center"/>
    </xf>
    <xf numFmtId="2" fontId="30" fillId="8" borderId="34" xfId="0" applyNumberFormat="1" applyFont="1" applyFill="1" applyBorder="1" applyAlignment="1">
      <alignment horizontal="center" vertical="center"/>
    </xf>
    <xf numFmtId="0" fontId="33" fillId="6" borderId="36" xfId="0" applyFont="1" applyFill="1" applyBorder="1" applyAlignment="1">
      <alignment horizontal="left" vertical="center" wrapText="1"/>
    </xf>
    <xf numFmtId="0" fontId="33" fillId="7" borderId="36" xfId="0" applyFont="1" applyFill="1" applyBorder="1" applyAlignment="1">
      <alignment horizontal="left" vertical="center" wrapText="1"/>
    </xf>
    <xf numFmtId="205" fontId="71" fillId="8" borderId="34" xfId="45" applyNumberFormat="1" applyFont="1" applyFill="1" applyBorder="1" applyAlignment="1">
      <alignment horizontal="center" vertical="center"/>
    </xf>
    <xf numFmtId="0" fontId="33" fillId="6" borderId="34" xfId="0" applyFont="1" applyFill="1" applyBorder="1" applyAlignment="1">
      <alignment horizontal="center" vertical="center" wrapText="1"/>
    </xf>
    <xf numFmtId="0" fontId="33" fillId="7" borderId="34" xfId="0" applyFont="1" applyFill="1" applyBorder="1" applyAlignment="1">
      <alignment horizontal="center" vertical="center" wrapText="1"/>
    </xf>
    <xf numFmtId="206" fontId="30" fillId="6" borderId="34" xfId="0" applyNumberFormat="1" applyFont="1" applyFill="1" applyBorder="1" applyAlignment="1">
      <alignment horizontal="center" vertical="center"/>
    </xf>
    <xf numFmtId="206" fontId="30" fillId="8" borderId="34" xfId="0" applyNumberFormat="1" applyFont="1" applyFill="1" applyBorder="1" applyAlignment="1">
      <alignment horizontal="center" vertical="center"/>
    </xf>
    <xf numFmtId="0" fontId="71" fillId="6" borderId="34" xfId="0" applyFont="1" applyFill="1" applyBorder="1" applyAlignment="1">
      <alignment horizontal="center" vertical="center" wrapText="1"/>
    </xf>
    <xf numFmtId="0" fontId="71" fillId="7" borderId="34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left" vertical="center" wrapText="1"/>
    </xf>
    <xf numFmtId="0" fontId="33" fillId="0" borderId="34" xfId="0" applyFont="1" applyFill="1" applyBorder="1" applyAlignment="1">
      <alignment horizontal="center" vertical="center" wrapText="1"/>
    </xf>
    <xf numFmtId="206" fontId="30" fillId="0" borderId="34" xfId="0" applyNumberFormat="1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left" vertical="center" wrapText="1"/>
    </xf>
    <xf numFmtId="0" fontId="33" fillId="0" borderId="35" xfId="0" applyFont="1" applyFill="1" applyBorder="1" applyAlignment="1">
      <alignment horizontal="center" vertical="center" wrapText="1"/>
    </xf>
    <xf numFmtId="165" fontId="30" fillId="6" borderId="34" xfId="0" applyNumberFormat="1" applyFont="1" applyFill="1" applyBorder="1" applyAlignment="1">
      <alignment horizontal="center" vertical="center"/>
    </xf>
    <xf numFmtId="165" fontId="30" fillId="8" borderId="34" xfId="0" applyNumberFormat="1" applyFont="1" applyFill="1" applyBorder="1" applyAlignment="1">
      <alignment horizontal="center" vertical="center"/>
    </xf>
    <xf numFmtId="0" fontId="33" fillId="7" borderId="37" xfId="0" applyFont="1" applyFill="1" applyBorder="1" applyAlignment="1">
      <alignment horizontal="left" vertical="center" wrapText="1"/>
    </xf>
    <xf numFmtId="0" fontId="33" fillId="7" borderId="35" xfId="0" applyFont="1" applyFill="1" applyBorder="1" applyAlignment="1">
      <alignment horizontal="center" vertical="center" wrapText="1"/>
    </xf>
    <xf numFmtId="196" fontId="30" fillId="8" borderId="35" xfId="0" applyNumberFormat="1" applyFont="1" applyFill="1" applyBorder="1" applyAlignment="1">
      <alignment horizontal="center" vertical="center"/>
    </xf>
    <xf numFmtId="200" fontId="71" fillId="6" borderId="34" xfId="0" applyNumberFormat="1" applyFont="1" applyFill="1" applyBorder="1" applyAlignment="1">
      <alignment horizontal="center" vertical="center"/>
    </xf>
    <xf numFmtId="196" fontId="30" fillId="6" borderId="34" xfId="0" applyNumberFormat="1" applyFont="1" applyFill="1" applyBorder="1" applyAlignment="1">
      <alignment horizontal="center" vertical="center"/>
    </xf>
    <xf numFmtId="196" fontId="30" fillId="8" borderId="34" xfId="0" applyNumberFormat="1" applyFont="1" applyFill="1" applyBorder="1" applyAlignment="1">
      <alignment horizontal="center" vertical="center"/>
    </xf>
    <xf numFmtId="0" fontId="71" fillId="6" borderId="30" xfId="48" applyFont="1" applyFill="1" applyBorder="1" applyAlignment="1">
      <alignment horizontal="left" vertical="center" wrapText="1"/>
    </xf>
    <xf numFmtId="200" fontId="71" fillId="6" borderId="31" xfId="48" applyNumberFormat="1" applyFont="1" applyFill="1" applyBorder="1" applyAlignment="1">
      <alignment horizontal="center" vertical="center"/>
    </xf>
    <xf numFmtId="0" fontId="36" fillId="0" borderId="0" xfId="0" applyFont="1" applyBorder="1"/>
    <xf numFmtId="0" fontId="71" fillId="6" borderId="12" xfId="0" applyFont="1" applyFill="1" applyBorder="1" applyAlignment="1">
      <alignment horizontal="left" vertical="center" wrapText="1"/>
    </xf>
    <xf numFmtId="0" fontId="71" fillId="6" borderId="35" xfId="0" applyFont="1" applyFill="1" applyBorder="1" applyAlignment="1">
      <alignment horizontal="center" vertical="center" wrapText="1"/>
    </xf>
    <xf numFmtId="202" fontId="71" fillId="6" borderId="35" xfId="45" applyNumberFormat="1" applyFont="1" applyFill="1" applyBorder="1" applyAlignment="1">
      <alignment horizontal="center" vertical="center"/>
    </xf>
    <xf numFmtId="0" fontId="36" fillId="0" borderId="0" xfId="0" applyFont="1" applyBorder="1"/>
    <xf numFmtId="207" fontId="71" fillId="6" borderId="34" xfId="0" applyNumberFormat="1" applyFont="1" applyFill="1" applyBorder="1" applyAlignment="1">
      <alignment horizontal="center" vertical="center"/>
    </xf>
    <xf numFmtId="0" fontId="74" fillId="0" borderId="0" xfId="77" applyNumberFormat="1" applyFont="1"/>
    <xf numFmtId="0" fontId="75" fillId="0" borderId="0" xfId="82" applyBorder="1" applyAlignment="1" applyProtection="1"/>
    <xf numFmtId="3" fontId="42" fillId="7" borderId="0" xfId="49" applyNumberFormat="1" applyFill="1"/>
    <xf numFmtId="0" fontId="36" fillId="0" borderId="0" xfId="49" applyFont="1" applyFill="1" applyBorder="1" applyAlignment="1">
      <alignment horizontal="left"/>
    </xf>
    <xf numFmtId="0" fontId="34" fillId="7" borderId="0" xfId="0" applyFont="1" applyFill="1" applyBorder="1" applyAlignment="1" applyProtection="1">
      <alignment horizontal="left" vertical="top" wrapText="1"/>
    </xf>
    <xf numFmtId="203" fontId="59" fillId="7" borderId="23" xfId="48" applyNumberFormat="1" applyFont="1" applyFill="1" applyBorder="1" applyAlignment="1">
      <alignment vertical="center" wrapText="1"/>
    </xf>
    <xf numFmtId="203" fontId="59" fillId="6" borderId="23" xfId="48" applyNumberFormat="1" applyFont="1" applyFill="1" applyBorder="1" applyAlignment="1">
      <alignment vertical="center" wrapText="1"/>
    </xf>
    <xf numFmtId="3" fontId="57" fillId="7" borderId="23" xfId="48" applyNumberFormat="1" applyFont="1" applyFill="1" applyBorder="1" applyAlignment="1">
      <alignment horizontal="right" vertical="center" wrapText="1" indent="5"/>
    </xf>
    <xf numFmtId="3" fontId="57" fillId="6" borderId="23" xfId="48" applyNumberFormat="1" applyFont="1" applyFill="1" applyBorder="1" applyAlignment="1">
      <alignment horizontal="right" vertical="center" wrapText="1" indent="5"/>
    </xf>
    <xf numFmtId="3" fontId="58" fillId="6" borderId="23" xfId="48" applyNumberFormat="1" applyFont="1" applyFill="1" applyBorder="1" applyAlignment="1">
      <alignment horizontal="right" vertical="center" indent="5"/>
    </xf>
    <xf numFmtId="3" fontId="58" fillId="7" borderId="23" xfId="48" applyNumberFormat="1" applyFont="1" applyFill="1" applyBorder="1" applyAlignment="1">
      <alignment horizontal="right" vertical="center" indent="5"/>
    </xf>
    <xf numFmtId="203" fontId="57" fillId="7" borderId="23" xfId="48" applyNumberFormat="1" applyFont="1" applyFill="1" applyBorder="1" applyAlignment="1">
      <alignment horizontal="right" vertical="center" wrapText="1" indent="3"/>
    </xf>
    <xf numFmtId="203" fontId="57" fillId="6" borderId="23" xfId="48" applyNumberFormat="1" applyFont="1" applyFill="1" applyBorder="1" applyAlignment="1">
      <alignment horizontal="right" vertical="center" wrapText="1" indent="3"/>
    </xf>
    <xf numFmtId="203" fontId="58" fillId="6" borderId="23" xfId="48" applyNumberFormat="1" applyFont="1" applyFill="1" applyBorder="1" applyAlignment="1">
      <alignment horizontal="right" vertical="center" indent="3"/>
    </xf>
    <xf numFmtId="203" fontId="58" fillId="7" borderId="23" xfId="48" applyNumberFormat="1" applyFont="1" applyFill="1" applyBorder="1" applyAlignment="1">
      <alignment horizontal="right" vertical="center" indent="3"/>
    </xf>
    <xf numFmtId="0" fontId="2" fillId="10" borderId="0" xfId="78" applyFill="1"/>
    <xf numFmtId="0" fontId="30" fillId="10" borderId="0" xfId="78" applyFont="1" applyFill="1" applyBorder="1" applyAlignment="1">
      <alignment horizontal="left" vertical="top"/>
    </xf>
    <xf numFmtId="0" fontId="44" fillId="10" borderId="0" xfId="78" applyFont="1" applyFill="1" applyBorder="1" applyAlignment="1">
      <alignment horizontal="left" vertical="top"/>
    </xf>
    <xf numFmtId="0" fontId="33" fillId="10" borderId="20" xfId="78" applyFont="1" applyFill="1" applyBorder="1" applyAlignment="1">
      <alignment horizontal="left" vertical="center" wrapText="1"/>
    </xf>
    <xf numFmtId="4" fontId="30" fillId="10" borderId="21" xfId="78" applyNumberFormat="1" applyFont="1" applyFill="1" applyBorder="1" applyAlignment="1">
      <alignment horizontal="center" vertical="center" wrapText="1"/>
    </xf>
    <xf numFmtId="0" fontId="33" fillId="6" borderId="20" xfId="78" applyFont="1" applyFill="1" applyBorder="1" applyAlignment="1">
      <alignment horizontal="left" vertical="center" wrapText="1"/>
    </xf>
    <xf numFmtId="4" fontId="30" fillId="6" borderId="21" xfId="78" applyNumberFormat="1" applyFont="1" applyFill="1" applyBorder="1" applyAlignment="1">
      <alignment horizontal="center" vertical="center" wrapText="1"/>
    </xf>
    <xf numFmtId="0" fontId="35" fillId="10" borderId="0" xfId="78" applyFont="1" applyFill="1" applyBorder="1" applyAlignment="1">
      <alignment horizontal="right" vertical="top"/>
    </xf>
    <xf numFmtId="0" fontId="2" fillId="10" borderId="0" xfId="78" applyFill="1" applyAlignment="1">
      <alignment horizontal="center"/>
    </xf>
    <xf numFmtId="0" fontId="44" fillId="10" borderId="0" xfId="78" applyFont="1" applyFill="1" applyBorder="1" applyAlignment="1">
      <alignment horizontal="center" vertical="top"/>
    </xf>
    <xf numFmtId="203" fontId="38" fillId="7" borderId="0" xfId="48" applyNumberFormat="1" applyFont="1" applyFill="1"/>
    <xf numFmtId="0" fontId="36" fillId="0" borderId="0" xfId="0" applyFont="1" applyBorder="1"/>
    <xf numFmtId="0" fontId="3" fillId="0" borderId="0" xfId="0" applyFont="1"/>
    <xf numFmtId="0" fontId="33" fillId="6" borderId="12" xfId="0" applyFont="1" applyFill="1" applyBorder="1" applyAlignment="1">
      <alignment horizontal="left" vertical="center" wrapText="1"/>
    </xf>
    <xf numFmtId="0" fontId="33" fillId="6" borderId="35" xfId="0" applyFont="1" applyFill="1" applyBorder="1" applyAlignment="1">
      <alignment horizontal="center" vertical="center" wrapText="1"/>
    </xf>
    <xf numFmtId="206" fontId="30" fillId="6" borderId="35" xfId="0" applyNumberFormat="1" applyFont="1" applyFill="1" applyBorder="1" applyAlignment="1">
      <alignment horizontal="center" vertical="center"/>
    </xf>
    <xf numFmtId="206" fontId="33" fillId="0" borderId="34" xfId="0" applyNumberFormat="1" applyFont="1" applyFill="1" applyBorder="1" applyAlignment="1">
      <alignment horizontal="center" vertical="center"/>
    </xf>
    <xf numFmtId="206" fontId="33" fillId="6" borderId="34" xfId="0" applyNumberFormat="1" applyFont="1" applyFill="1" applyBorder="1" applyAlignment="1">
      <alignment horizontal="center" vertical="center"/>
    </xf>
    <xf numFmtId="0" fontId="33" fillId="6" borderId="37" xfId="0" applyFont="1" applyFill="1" applyBorder="1" applyAlignment="1">
      <alignment horizontal="left" vertical="center" wrapText="1"/>
    </xf>
    <xf numFmtId="0" fontId="33" fillId="6" borderId="12" xfId="0" applyFont="1" applyFill="1" applyBorder="1" applyAlignment="1">
      <alignment horizontal="center" vertical="center" wrapText="1"/>
    </xf>
    <xf numFmtId="203" fontId="30" fillId="6" borderId="29" xfId="49" applyNumberFormat="1" applyFont="1" applyFill="1" applyBorder="1" applyAlignment="1">
      <alignment horizontal="center" vertical="center" wrapText="1"/>
    </xf>
    <xf numFmtId="2" fontId="30" fillId="6" borderId="35" xfId="0" applyNumberFormat="1" applyFont="1" applyFill="1" applyBorder="1" applyAlignment="1">
      <alignment horizontal="center" vertical="center"/>
    </xf>
    <xf numFmtId="2" fontId="33" fillId="8" borderId="34" xfId="0" applyNumberFormat="1" applyFont="1" applyFill="1" applyBorder="1" applyAlignment="1">
      <alignment horizontal="center" vertical="center"/>
    </xf>
    <xf numFmtId="2" fontId="33" fillId="6" borderId="34" xfId="0" applyNumberFormat="1" applyFont="1" applyFill="1" applyBorder="1" applyAlignment="1">
      <alignment horizontal="center" vertical="center"/>
    </xf>
    <xf numFmtId="165" fontId="30" fillId="6" borderId="35" xfId="0" applyNumberFormat="1" applyFont="1" applyFill="1" applyBorder="1" applyAlignment="1">
      <alignment horizontal="center" vertical="center"/>
    </xf>
    <xf numFmtId="0" fontId="81" fillId="8" borderId="0" xfId="0" applyFont="1" applyFill="1" applyBorder="1"/>
    <xf numFmtId="0" fontId="81" fillId="8" borderId="0" xfId="0" applyFont="1" applyFill="1" applyBorder="1" applyAlignment="1">
      <alignment horizontal="center" vertical="center" wrapText="1"/>
    </xf>
    <xf numFmtId="0" fontId="81" fillId="0" borderId="0" xfId="0" applyFont="1" applyBorder="1"/>
    <xf numFmtId="0" fontId="33" fillId="7" borderId="12" xfId="0" applyFont="1" applyFill="1" applyBorder="1" applyAlignment="1">
      <alignment horizontal="center" vertical="center" wrapText="1"/>
    </xf>
    <xf numFmtId="2" fontId="33" fillId="8" borderId="35" xfId="0" applyNumberFormat="1" applyFont="1" applyFill="1" applyBorder="1" applyAlignment="1">
      <alignment horizontal="center" vertical="center"/>
    </xf>
    <xf numFmtId="0" fontId="33" fillId="7" borderId="38" xfId="0" applyFont="1" applyFill="1" applyBorder="1" applyAlignment="1">
      <alignment horizontal="left" vertical="center" wrapText="1"/>
    </xf>
    <xf numFmtId="0" fontId="33" fillId="7" borderId="14" xfId="0" applyFont="1" applyFill="1" applyBorder="1" applyAlignment="1">
      <alignment horizontal="center" vertical="center" wrapText="1"/>
    </xf>
    <xf numFmtId="203" fontId="33" fillId="7" borderId="31" xfId="49" applyNumberFormat="1" applyFont="1" applyFill="1" applyBorder="1" applyAlignment="1">
      <alignment horizontal="center" vertical="center" wrapText="1"/>
    </xf>
    <xf numFmtId="206" fontId="33" fillId="0" borderId="35" xfId="0" applyNumberFormat="1" applyFont="1" applyFill="1" applyBorder="1" applyAlignment="1">
      <alignment horizontal="center" vertical="center"/>
    </xf>
    <xf numFmtId="0" fontId="33" fillId="7" borderId="38" xfId="0" applyFont="1" applyFill="1" applyBorder="1" applyAlignment="1">
      <alignment horizontal="center" vertical="center" wrapText="1"/>
    </xf>
    <xf numFmtId="0" fontId="33" fillId="7" borderId="39" xfId="0" applyFont="1" applyFill="1" applyBorder="1" applyAlignment="1">
      <alignment horizontal="center" vertical="center" wrapText="1"/>
    </xf>
    <xf numFmtId="165" fontId="33" fillId="8" borderId="39" xfId="0" applyNumberFormat="1" applyFont="1" applyFill="1" applyBorder="1" applyAlignment="1">
      <alignment horizontal="center" vertical="center"/>
    </xf>
    <xf numFmtId="0" fontId="38" fillId="7" borderId="14" xfId="48" applyFont="1" applyFill="1" applyBorder="1" applyAlignment="1" applyProtection="1">
      <alignment horizontal="left" vertical="center"/>
      <protection locked="0"/>
    </xf>
    <xf numFmtId="203" fontId="41" fillId="6" borderId="21" xfId="48" applyNumberFormat="1" applyFont="1" applyFill="1" applyBorder="1" applyAlignment="1">
      <alignment horizontal="center" vertical="center" wrapText="1"/>
    </xf>
    <xf numFmtId="203" fontId="41" fillId="7" borderId="21" xfId="48" applyNumberFormat="1" applyFont="1" applyFill="1" applyBorder="1" applyAlignment="1">
      <alignment horizontal="center" vertical="center" wrapText="1"/>
    </xf>
    <xf numFmtId="0" fontId="37" fillId="5" borderId="22" xfId="48" applyFont="1" applyFill="1" applyBorder="1" applyAlignment="1">
      <alignment horizontal="center" vertical="center" wrapText="1"/>
    </xf>
    <xf numFmtId="0" fontId="37" fillId="11" borderId="17" xfId="48" applyFont="1" applyFill="1" applyBorder="1" applyAlignment="1">
      <alignment horizontal="right" vertical="center"/>
    </xf>
    <xf numFmtId="0" fontId="38" fillId="12" borderId="0" xfId="48" applyFont="1" applyFill="1" applyBorder="1" applyProtection="1"/>
    <xf numFmtId="0" fontId="38" fillId="12" borderId="0" xfId="48" applyFont="1" applyFill="1" applyBorder="1"/>
    <xf numFmtId="0" fontId="37" fillId="11" borderId="4" xfId="48" applyFont="1" applyFill="1" applyBorder="1" applyAlignment="1">
      <alignment horizontal="right" vertical="center"/>
    </xf>
    <xf numFmtId="0" fontId="38" fillId="12" borderId="0" xfId="48" applyFont="1" applyFill="1" applyBorder="1" applyAlignment="1" applyProtection="1">
      <alignment horizontal="center"/>
    </xf>
    <xf numFmtId="0" fontId="39" fillId="12" borderId="0" xfId="48" applyFont="1" applyFill="1" applyBorder="1" applyAlignment="1" applyProtection="1">
      <alignment horizontal="center"/>
    </xf>
    <xf numFmtId="0" fontId="37" fillId="11" borderId="18" xfId="48" applyFont="1" applyFill="1" applyBorder="1" applyAlignment="1">
      <alignment horizontal="left" vertical="center" wrapText="1"/>
    </xf>
    <xf numFmtId="0" fontId="37" fillId="11" borderId="19" xfId="48" applyFont="1" applyFill="1" applyBorder="1" applyAlignment="1">
      <alignment horizontal="center" vertical="center" wrapText="1"/>
    </xf>
    <xf numFmtId="0" fontId="39" fillId="12" borderId="0" xfId="48" applyFont="1" applyFill="1" applyBorder="1" applyProtection="1">
      <protection locked="0"/>
    </xf>
    <xf numFmtId="0" fontId="40" fillId="12" borderId="40" xfId="48" applyFont="1" applyFill="1" applyBorder="1" applyAlignment="1">
      <alignment horizontal="left" vertical="center" wrapText="1"/>
    </xf>
    <xf numFmtId="203" fontId="59" fillId="12" borderId="40" xfId="48" applyNumberFormat="1" applyFont="1" applyFill="1" applyBorder="1" applyAlignment="1">
      <alignment horizontal="right" vertical="center" wrapText="1" indent="3"/>
    </xf>
    <xf numFmtId="203" fontId="59" fillId="13" borderId="40" xfId="48" applyNumberFormat="1" applyFont="1" applyFill="1" applyBorder="1" applyAlignment="1">
      <alignment horizontal="right" vertical="center" wrapText="1" indent="3"/>
    </xf>
    <xf numFmtId="0" fontId="39" fillId="12" borderId="0" xfId="48" applyFont="1" applyFill="1" applyBorder="1" applyAlignment="1" applyProtection="1">
      <alignment vertical="center"/>
    </xf>
    <xf numFmtId="0" fontId="40" fillId="13" borderId="40" xfId="48" applyFont="1" applyFill="1" applyBorder="1" applyAlignment="1">
      <alignment horizontal="left" vertical="center" wrapText="1"/>
    </xf>
    <xf numFmtId="0" fontId="38" fillId="12" borderId="0" xfId="48" applyFont="1" applyFill="1" applyBorder="1" applyAlignment="1">
      <alignment horizontal="center"/>
    </xf>
    <xf numFmtId="203" fontId="57" fillId="12" borderId="41" xfId="48" applyNumberFormat="1" applyFont="1" applyFill="1" applyBorder="1" applyAlignment="1">
      <alignment horizontal="right" vertical="center" wrapText="1" indent="3"/>
    </xf>
    <xf numFmtId="203" fontId="57" fillId="13" borderId="41" xfId="48" applyNumberFormat="1" applyFont="1" applyFill="1" applyBorder="1" applyAlignment="1">
      <alignment horizontal="right" vertical="center" wrapText="1" indent="3"/>
    </xf>
    <xf numFmtId="0" fontId="37" fillId="11" borderId="18" xfId="48" applyFont="1" applyFill="1" applyBorder="1" applyAlignment="1">
      <alignment horizontal="center" vertical="center" wrapText="1"/>
    </xf>
    <xf numFmtId="0" fontId="40" fillId="12" borderId="40" xfId="48" applyFont="1" applyFill="1" applyBorder="1" applyAlignment="1">
      <alignment horizontal="center" vertical="center" wrapText="1"/>
    </xf>
    <xf numFmtId="0" fontId="40" fillId="13" borderId="40" xfId="48" applyFont="1" applyFill="1" applyBorder="1" applyAlignment="1">
      <alignment horizontal="center" vertical="center" wrapText="1"/>
    </xf>
    <xf numFmtId="203" fontId="59" fillId="12" borderId="0" xfId="48" applyNumberFormat="1" applyFont="1" applyFill="1" applyBorder="1" applyAlignment="1">
      <alignment horizontal="right" vertical="center" wrapText="1" indent="3"/>
    </xf>
    <xf numFmtId="203" fontId="59" fillId="13" borderId="0" xfId="48" applyNumberFormat="1" applyFont="1" applyFill="1" applyBorder="1" applyAlignment="1">
      <alignment horizontal="right" vertical="center" wrapText="1" indent="3"/>
    </xf>
    <xf numFmtId="203" fontId="41" fillId="6" borderId="23" xfId="48" applyNumberFormat="1" applyFont="1" applyFill="1" applyBorder="1" applyAlignment="1">
      <alignment horizontal="center" vertical="center" wrapText="1"/>
    </xf>
    <xf numFmtId="203" fontId="41" fillId="7" borderId="23" xfId="48" applyNumberFormat="1" applyFont="1" applyFill="1" applyBorder="1" applyAlignment="1">
      <alignment horizontal="center" vertical="center" wrapText="1"/>
    </xf>
    <xf numFmtId="0" fontId="3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84" fillId="7" borderId="0" xfId="48" applyFont="1" applyFill="1" applyBorder="1" applyAlignment="1" applyProtection="1">
      <alignment vertical="top"/>
    </xf>
    <xf numFmtId="0" fontId="85" fillId="7" borderId="0" xfId="48" applyFont="1" applyFill="1" applyAlignment="1">
      <alignment horizontal="right" vertical="top"/>
    </xf>
    <xf numFmtId="0" fontId="86" fillId="7" borderId="0" xfId="48" applyFont="1" applyFill="1" applyAlignment="1">
      <alignment vertical="top" wrapText="1"/>
    </xf>
    <xf numFmtId="0" fontId="45" fillId="5" borderId="18" xfId="48" applyFont="1" applyFill="1" applyBorder="1" applyAlignment="1">
      <alignment horizontal="left" vertical="center" wrapText="1"/>
    </xf>
    <xf numFmtId="0" fontId="45" fillId="5" borderId="19" xfId="48" applyFont="1" applyFill="1" applyBorder="1" applyAlignment="1">
      <alignment horizontal="center" vertical="center" wrapText="1"/>
    </xf>
    <xf numFmtId="0" fontId="57" fillId="7" borderId="20" xfId="48" applyFont="1" applyFill="1" applyBorder="1" applyAlignment="1">
      <alignment horizontal="left" vertical="center" wrapText="1"/>
    </xf>
    <xf numFmtId="0" fontId="57" fillId="6" borderId="20" xfId="48" applyFont="1" applyFill="1" applyBorder="1" applyAlignment="1">
      <alignment horizontal="left" vertical="center" wrapText="1"/>
    </xf>
    <xf numFmtId="203" fontId="59" fillId="7" borderId="20" xfId="48" applyNumberFormat="1" applyFont="1" applyFill="1" applyBorder="1" applyAlignment="1">
      <alignment horizontal="center" vertical="center" wrapText="1"/>
    </xf>
    <xf numFmtId="203" fontId="59" fillId="7" borderId="21" xfId="48" applyNumberFormat="1" applyFont="1" applyFill="1" applyBorder="1" applyAlignment="1">
      <alignment horizontal="center" vertical="center" wrapText="1"/>
    </xf>
    <xf numFmtId="203" fontId="59" fillId="6" borderId="20" xfId="48" applyNumberFormat="1" applyFont="1" applyFill="1" applyBorder="1" applyAlignment="1">
      <alignment horizontal="center" vertical="center" wrapText="1"/>
    </xf>
    <xf numFmtId="203" fontId="59" fillId="6" borderId="21" xfId="48" applyNumberFormat="1" applyFont="1" applyFill="1" applyBorder="1" applyAlignment="1">
      <alignment horizontal="center" vertical="center" wrapText="1"/>
    </xf>
    <xf numFmtId="0" fontId="38" fillId="7" borderId="14" xfId="48" applyFont="1" applyFill="1" applyBorder="1" applyAlignment="1" applyProtection="1">
      <alignment horizontal="left" vertical="center"/>
      <protection locked="0"/>
    </xf>
    <xf numFmtId="0" fontId="38" fillId="7" borderId="16" xfId="48" applyFont="1" applyFill="1" applyBorder="1" applyAlignment="1" applyProtection="1">
      <alignment horizontal="left" vertical="center"/>
      <protection locked="0"/>
    </xf>
    <xf numFmtId="4" fontId="30" fillId="10" borderId="43" xfId="78" applyNumberFormat="1" applyFont="1" applyFill="1" applyBorder="1" applyAlignment="1">
      <alignment horizontal="center" vertical="center" wrapText="1"/>
    </xf>
    <xf numFmtId="0" fontId="37" fillId="5" borderId="22" xfId="48" applyFont="1" applyFill="1" applyBorder="1" applyAlignment="1">
      <alignment horizontal="center" vertical="center" wrapText="1"/>
    </xf>
    <xf numFmtId="0" fontId="38" fillId="7" borderId="0" xfId="48" applyFont="1" applyFill="1" applyAlignment="1">
      <alignment wrapText="1"/>
    </xf>
    <xf numFmtId="0" fontId="38" fillId="7" borderId="0" xfId="48" applyFont="1" applyFill="1" applyAlignment="1" applyProtection="1">
      <alignment wrapText="1"/>
    </xf>
    <xf numFmtId="0" fontId="37" fillId="5" borderId="44" xfId="48" applyFont="1" applyFill="1" applyBorder="1" applyAlignment="1">
      <alignment horizontal="center" vertical="center" wrapText="1"/>
    </xf>
    <xf numFmtId="0" fontId="37" fillId="5" borderId="45" xfId="48" applyFont="1" applyFill="1" applyBorder="1" applyAlignment="1">
      <alignment horizontal="center" vertical="center" wrapText="1"/>
    </xf>
    <xf numFmtId="0" fontId="37" fillId="5" borderId="0" xfId="0" applyFont="1" applyFill="1" applyBorder="1" applyAlignment="1">
      <alignment horizontal="right" vertical="center"/>
    </xf>
    <xf numFmtId="203" fontId="41" fillId="6" borderId="21" xfId="48" applyNumberFormat="1" applyFont="1" applyFill="1" applyBorder="1" applyAlignment="1">
      <alignment horizontal="center" vertical="center"/>
    </xf>
    <xf numFmtId="203" fontId="41" fillId="7" borderId="21" xfId="48" applyNumberFormat="1" applyFont="1" applyFill="1" applyBorder="1" applyAlignment="1">
      <alignment horizontal="center" vertical="center"/>
    </xf>
    <xf numFmtId="203" fontId="41" fillId="7" borderId="0" xfId="48" applyNumberFormat="1" applyFont="1" applyFill="1" applyAlignment="1">
      <alignment horizontal="center" vertical="center"/>
    </xf>
    <xf numFmtId="203" fontId="41" fillId="6" borderId="0" xfId="48" applyNumberFormat="1" applyFont="1" applyFill="1" applyAlignment="1">
      <alignment horizontal="center" vertical="center"/>
    </xf>
    <xf numFmtId="203" fontId="41" fillId="7" borderId="47" xfId="48" applyNumberFormat="1" applyFont="1" applyFill="1" applyBorder="1" applyAlignment="1">
      <alignment horizontal="center" vertical="center" wrapText="1"/>
    </xf>
    <xf numFmtId="203" fontId="41" fillId="7" borderId="47" xfId="48" applyNumberFormat="1" applyFont="1" applyFill="1" applyBorder="1" applyAlignment="1">
      <alignment horizontal="center" vertical="center"/>
    </xf>
    <xf numFmtId="203" fontId="41" fillId="7" borderId="48" xfId="48" applyNumberFormat="1" applyFont="1" applyFill="1" applyBorder="1" applyAlignment="1">
      <alignment horizontal="center" vertical="center" wrapText="1"/>
    </xf>
    <xf numFmtId="0" fontId="40" fillId="7" borderId="20" xfId="48" applyFont="1" applyFill="1" applyBorder="1" applyAlignment="1">
      <alignment horizontal="center" vertical="center" wrapText="1"/>
    </xf>
    <xf numFmtId="0" fontId="39" fillId="7" borderId="0" xfId="48" applyFont="1" applyFill="1" applyBorder="1" applyAlignment="1" applyProtection="1">
      <alignment horizontal="center" vertical="center"/>
    </xf>
    <xf numFmtId="0" fontId="40" fillId="6" borderId="20" xfId="48" applyFont="1" applyFill="1" applyBorder="1" applyAlignment="1">
      <alignment horizontal="center" vertical="center" wrapText="1"/>
    </xf>
    <xf numFmtId="0" fontId="40" fillId="7" borderId="46" xfId="48" applyFont="1" applyFill="1" applyBorder="1" applyAlignment="1">
      <alignment horizontal="center" vertical="center" wrapText="1"/>
    </xf>
    <xf numFmtId="0" fontId="38" fillId="7" borderId="0" xfId="48" applyFont="1" applyFill="1" applyAlignment="1" applyProtection="1">
      <alignment horizontal="center" vertical="center"/>
    </xf>
    <xf numFmtId="0" fontId="38" fillId="7" borderId="0" xfId="48" applyFont="1" applyFill="1" applyAlignment="1">
      <alignment horizontal="center" vertical="center"/>
    </xf>
    <xf numFmtId="0" fontId="87" fillId="7" borderId="0" xfId="48" quotePrefix="1" applyFont="1" applyFill="1" applyAlignment="1" applyProtection="1">
      <alignment horizontal="center"/>
    </xf>
    <xf numFmtId="0" fontId="88" fillId="7" borderId="0" xfId="48" quotePrefix="1" applyFont="1" applyFill="1" applyBorder="1" applyAlignment="1" applyProtection="1">
      <alignment horizontal="center"/>
    </xf>
    <xf numFmtId="0" fontId="69" fillId="8" borderId="19" xfId="49" applyFont="1" applyFill="1" applyBorder="1" applyAlignment="1">
      <alignment horizontal="right" vertical="center" wrapText="1"/>
    </xf>
    <xf numFmtId="0" fontId="87" fillId="7" borderId="0" xfId="48" applyFont="1" applyFill="1" applyBorder="1" applyProtection="1"/>
    <xf numFmtId="0" fontId="87" fillId="7" borderId="0" xfId="48" applyFont="1" applyFill="1" applyAlignment="1" applyProtection="1">
      <alignment horizontal="center"/>
    </xf>
    <xf numFmtId="0" fontId="88" fillId="7" borderId="0" xfId="48" applyFont="1" applyFill="1" applyBorder="1" applyAlignment="1" applyProtection="1">
      <alignment horizontal="center"/>
    </xf>
    <xf numFmtId="0" fontId="87" fillId="7" borderId="0" xfId="48" applyFont="1" applyFill="1" applyProtection="1"/>
    <xf numFmtId="0" fontId="88" fillId="7" borderId="0" xfId="48" applyFont="1" applyFill="1" applyBorder="1" applyAlignment="1" applyProtection="1"/>
    <xf numFmtId="0" fontId="71" fillId="8" borderId="30" xfId="48" applyFont="1" applyFill="1" applyBorder="1" applyAlignment="1">
      <alignment horizontal="left" vertical="center" wrapText="1"/>
    </xf>
    <xf numFmtId="0" fontId="71" fillId="8" borderId="30" xfId="48" applyFont="1" applyFill="1" applyBorder="1" applyAlignment="1">
      <alignment horizontal="center" vertical="center" wrapText="1"/>
    </xf>
    <xf numFmtId="200" fontId="71" fillId="8" borderId="31" xfId="48" applyNumberFormat="1" applyFont="1" applyFill="1" applyBorder="1" applyAlignment="1">
      <alignment horizontal="center" vertical="center"/>
    </xf>
    <xf numFmtId="208" fontId="74" fillId="0" borderId="0" xfId="77" applyNumberFormat="1" applyFont="1"/>
    <xf numFmtId="0" fontId="36" fillId="7" borderId="0" xfId="49" applyFont="1" applyFill="1" applyAlignment="1">
      <alignment vertical="center"/>
    </xf>
    <xf numFmtId="0" fontId="76" fillId="0" borderId="6" xfId="48" applyFont="1" applyBorder="1" applyAlignment="1">
      <alignment vertical="top" wrapText="1"/>
    </xf>
    <xf numFmtId="0" fontId="36" fillId="10" borderId="0" xfId="78" applyFont="1" applyFill="1" applyBorder="1" applyAlignment="1">
      <alignment horizontal="left" vertical="center"/>
    </xf>
    <xf numFmtId="0" fontId="2" fillId="10" borderId="0" xfId="78" applyFill="1" applyAlignment="1"/>
    <xf numFmtId="0" fontId="44" fillId="10" borderId="0" xfId="78" applyFont="1" applyFill="1" applyBorder="1" applyAlignment="1">
      <alignment vertical="top"/>
    </xf>
    <xf numFmtId="203" fontId="30" fillId="10" borderId="43" xfId="78" applyNumberFormat="1" applyFont="1" applyFill="1" applyBorder="1" applyAlignment="1">
      <alignment vertical="center" wrapText="1"/>
    </xf>
    <xf numFmtId="203" fontId="30" fillId="10" borderId="42" xfId="78" applyNumberFormat="1" applyFont="1" applyFill="1" applyBorder="1" applyAlignment="1">
      <alignment vertical="center" wrapText="1"/>
    </xf>
    <xf numFmtId="203" fontId="30" fillId="10" borderId="21" xfId="78" applyNumberFormat="1" applyFont="1" applyFill="1" applyBorder="1" applyAlignment="1">
      <alignment vertical="center" wrapText="1"/>
    </xf>
    <xf numFmtId="203" fontId="30" fillId="10" borderId="23" xfId="78" applyNumberFormat="1" applyFont="1" applyFill="1" applyBorder="1" applyAlignment="1">
      <alignment vertical="center" wrapText="1"/>
    </xf>
    <xf numFmtId="203" fontId="30" fillId="6" borderId="21" xfId="78" applyNumberFormat="1" applyFont="1" applyFill="1" applyBorder="1" applyAlignment="1">
      <alignment vertical="center" wrapText="1"/>
    </xf>
    <xf numFmtId="203" fontId="30" fillId="6" borderId="23" xfId="78" applyNumberFormat="1" applyFont="1" applyFill="1" applyBorder="1" applyAlignment="1">
      <alignment vertical="center" wrapText="1"/>
    </xf>
    <xf numFmtId="0" fontId="35" fillId="10" borderId="0" xfId="78" applyFont="1" applyFill="1" applyBorder="1" applyAlignment="1">
      <alignment vertical="top"/>
    </xf>
    <xf numFmtId="0" fontId="2" fillId="10" borderId="0" xfId="78" applyFill="1" applyAlignment="1">
      <alignment vertical="center"/>
    </xf>
    <xf numFmtId="0" fontId="2" fillId="10" borderId="0" xfId="78" applyFill="1" applyAlignment="1">
      <alignment horizontal="center" vertical="center"/>
    </xf>
    <xf numFmtId="0" fontId="33" fillId="8" borderId="26" xfId="49" applyNumberFormat="1" applyFont="1" applyFill="1" applyBorder="1" applyAlignment="1">
      <alignment horizontal="center" vertical="center" wrapText="1"/>
    </xf>
    <xf numFmtId="3" fontId="33" fillId="8" borderId="26" xfId="49" applyNumberFormat="1" applyFont="1" applyFill="1" applyBorder="1" applyAlignment="1">
      <alignment horizontal="right" vertical="center" wrapText="1" indent="2"/>
    </xf>
    <xf numFmtId="202" fontId="33" fillId="8" borderId="26" xfId="49" applyNumberFormat="1" applyFont="1" applyFill="1" applyBorder="1" applyAlignment="1">
      <alignment horizontal="right" vertical="center" wrapText="1"/>
    </xf>
    <xf numFmtId="202" fontId="33" fillId="8" borderId="27" xfId="49" applyNumberFormat="1" applyFont="1" applyFill="1" applyBorder="1" applyAlignment="1">
      <alignment horizontal="right" vertical="center" wrapText="1"/>
    </xf>
    <xf numFmtId="0" fontId="89" fillId="10" borderId="0" xfId="78" applyFont="1" applyFill="1" applyAlignment="1"/>
    <xf numFmtId="2" fontId="3" fillId="0" borderId="0" xfId="48" applyNumberFormat="1" applyBorder="1"/>
    <xf numFmtId="209" fontId="30" fillId="8" borderId="26" xfId="48" applyNumberFormat="1" applyFont="1" applyFill="1" applyBorder="1" applyAlignment="1">
      <alignment horizontal="center" vertical="center"/>
    </xf>
    <xf numFmtId="0" fontId="76" fillId="0" borderId="0" xfId="48" applyFont="1" applyBorder="1" applyAlignment="1">
      <alignment horizontal="right" vertical="top" wrapText="1"/>
    </xf>
    <xf numFmtId="203" fontId="41" fillId="6" borderId="21" xfId="48" applyNumberFormat="1" applyFont="1" applyFill="1" applyBorder="1" applyAlignment="1">
      <alignment horizontal="right" vertical="center" wrapText="1" indent="3"/>
    </xf>
    <xf numFmtId="203" fontId="41" fillId="6" borderId="23" xfId="48" applyNumberFormat="1" applyFont="1" applyFill="1" applyBorder="1" applyAlignment="1">
      <alignment horizontal="right" vertical="center" wrapText="1" indent="3"/>
    </xf>
    <xf numFmtId="203" fontId="41" fillId="7" borderId="21" xfId="48" applyNumberFormat="1" applyFont="1" applyFill="1" applyBorder="1" applyAlignment="1">
      <alignment horizontal="right" vertical="center" wrapText="1" indent="3"/>
    </xf>
    <xf numFmtId="203" fontId="41" fillId="7" borderId="23" xfId="48" applyNumberFormat="1" applyFont="1" applyFill="1" applyBorder="1" applyAlignment="1">
      <alignment horizontal="right" vertical="center" wrapText="1" indent="3"/>
    </xf>
    <xf numFmtId="0" fontId="36" fillId="7" borderId="0" xfId="49" applyFont="1" applyFill="1" applyBorder="1" applyAlignment="1">
      <alignment horizontal="left" vertical="center"/>
    </xf>
    <xf numFmtId="0" fontId="36" fillId="0" borderId="0" xfId="49" applyFont="1" applyFill="1" applyBorder="1" applyAlignment="1">
      <alignment horizontal="left" vertical="center"/>
    </xf>
    <xf numFmtId="203" fontId="57" fillId="7" borderId="23" xfId="48" applyNumberFormat="1" applyFont="1" applyFill="1" applyBorder="1" applyAlignment="1">
      <alignment horizontal="center" vertical="center" wrapText="1"/>
    </xf>
    <xf numFmtId="203" fontId="57" fillId="6" borderId="23" xfId="48" applyNumberFormat="1" applyFont="1" applyFill="1" applyBorder="1" applyAlignment="1">
      <alignment horizontal="center" vertical="center" wrapText="1"/>
    </xf>
    <xf numFmtId="0" fontId="34" fillId="7" borderId="0" xfId="0" applyFont="1" applyFill="1" applyBorder="1" applyAlignment="1" applyProtection="1">
      <alignment horizontal="left" vertical="top" wrapText="1"/>
    </xf>
    <xf numFmtId="0" fontId="3" fillId="0" borderId="50" xfId="48" applyFill="1" applyBorder="1"/>
    <xf numFmtId="0" fontId="3" fillId="0" borderId="51" xfId="48" applyBorder="1"/>
    <xf numFmtId="0" fontId="3" fillId="0" borderId="52" xfId="48" applyBorder="1"/>
    <xf numFmtId="0" fontId="3" fillId="0" borderId="49" xfId="48" applyFill="1" applyBorder="1"/>
    <xf numFmtId="0" fontId="3" fillId="0" borderId="32" xfId="48" applyBorder="1"/>
    <xf numFmtId="0" fontId="3" fillId="7" borderId="32" xfId="48" applyFill="1" applyBorder="1"/>
    <xf numFmtId="0" fontId="3" fillId="7" borderId="32" xfId="48" applyFill="1" applyBorder="1" applyProtection="1"/>
    <xf numFmtId="0" fontId="3" fillId="0" borderId="53" xfId="48" applyFill="1" applyBorder="1"/>
    <xf numFmtId="0" fontId="3" fillId="7" borderId="54" xfId="48" applyFill="1" applyBorder="1"/>
    <xf numFmtId="0" fontId="3" fillId="7" borderId="55" xfId="48" applyFill="1" applyBorder="1"/>
    <xf numFmtId="1" fontId="0" fillId="0" borderId="6" xfId="0" applyNumberFormat="1" applyBorder="1"/>
    <xf numFmtId="0" fontId="5" fillId="8" borderId="6" xfId="0" applyFont="1" applyFill="1" applyBorder="1" applyAlignment="1">
      <alignment horizontal="center" vertical="center" wrapText="1"/>
    </xf>
    <xf numFmtId="197" fontId="61" fillId="0" borderId="6" xfId="0" applyNumberFormat="1" applyFont="1" applyFill="1" applyBorder="1" applyAlignment="1">
      <alignment horizontal="right" vertical="center"/>
    </xf>
    <xf numFmtId="0" fontId="5" fillId="8" borderId="0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7" fillId="0" borderId="6" xfId="0" applyFont="1" applyBorder="1"/>
    <xf numFmtId="0" fontId="3" fillId="0" borderId="6" xfId="0" applyFont="1" applyFill="1" applyBorder="1" applyAlignment="1">
      <alignment horizontal="center" vertical="center" wrapText="1"/>
    </xf>
    <xf numFmtId="195" fontId="3" fillId="0" borderId="6" xfId="45" applyNumberFormat="1" applyFont="1" applyFill="1" applyBorder="1" applyAlignment="1">
      <alignment horizontal="right" vertical="center"/>
    </xf>
    <xf numFmtId="195" fontId="61" fillId="0" borderId="6" xfId="0" applyNumberFormat="1" applyFont="1" applyFill="1" applyBorder="1" applyAlignment="1">
      <alignment horizontal="right" vertical="center"/>
    </xf>
    <xf numFmtId="195" fontId="61" fillId="0" borderId="0" xfId="0" applyNumberFormat="1" applyFont="1" applyFill="1" applyBorder="1" applyAlignment="1">
      <alignment horizontal="right" vertical="center"/>
    </xf>
    <xf numFmtId="195" fontId="61" fillId="0" borderId="12" xfId="0" applyNumberFormat="1" applyFont="1" applyFill="1" applyBorder="1" applyAlignment="1">
      <alignment horizontal="right" vertical="center"/>
    </xf>
    <xf numFmtId="1" fontId="38" fillId="7" borderId="0" xfId="48" applyNumberFormat="1" applyFont="1" applyFill="1" applyProtection="1"/>
    <xf numFmtId="0" fontId="38" fillId="12" borderId="1" xfId="48" applyFont="1" applyFill="1" applyBorder="1" applyAlignment="1" applyProtection="1">
      <alignment horizontal="left"/>
      <protection locked="0"/>
    </xf>
    <xf numFmtId="0" fontId="38" fillId="12" borderId="1" xfId="48" applyFont="1" applyFill="1" applyBorder="1" applyAlignment="1" applyProtection="1">
      <alignment horizontal="left" vertical="center" wrapText="1"/>
      <protection locked="0"/>
    </xf>
    <xf numFmtId="0" fontId="38" fillId="12" borderId="1" xfId="48" applyFont="1" applyFill="1" applyBorder="1" applyAlignment="1" applyProtection="1">
      <alignment horizontal="left" vertical="center"/>
      <protection locked="0"/>
    </xf>
    <xf numFmtId="0" fontId="31" fillId="5" borderId="15" xfId="48" applyFont="1" applyFill="1" applyBorder="1" applyAlignment="1">
      <alignment horizontal="center" vertical="center"/>
    </xf>
    <xf numFmtId="0" fontId="31" fillId="5" borderId="14" xfId="48" applyFont="1" applyFill="1" applyBorder="1" applyAlignment="1">
      <alignment horizontal="center" vertical="center"/>
    </xf>
    <xf numFmtId="0" fontId="31" fillId="5" borderId="16" xfId="48" applyFont="1" applyFill="1" applyBorder="1" applyAlignment="1">
      <alignment horizontal="center" vertical="center"/>
    </xf>
    <xf numFmtId="0" fontId="43" fillId="7" borderId="0" xfId="49" applyFont="1" applyFill="1" applyBorder="1" applyAlignment="1">
      <alignment horizontal="left" vertical="top"/>
    </xf>
    <xf numFmtId="0" fontId="45" fillId="5" borderId="24" xfId="49" applyFont="1" applyFill="1" applyBorder="1" applyAlignment="1">
      <alignment horizontal="left" vertical="center" wrapText="1"/>
    </xf>
    <xf numFmtId="0" fontId="38" fillId="7" borderId="16" xfId="48" applyFont="1" applyFill="1" applyBorder="1" applyAlignment="1" applyProtection="1">
      <alignment horizontal="left"/>
      <protection locked="0"/>
    </xf>
    <xf numFmtId="0" fontId="38" fillId="7" borderId="1" xfId="48" applyFont="1" applyFill="1" applyBorder="1" applyAlignment="1" applyProtection="1">
      <alignment horizontal="left"/>
      <protection locked="0"/>
    </xf>
    <xf numFmtId="0" fontId="38" fillId="7" borderId="15" xfId="48" applyFont="1" applyFill="1" applyBorder="1" applyAlignment="1" applyProtection="1">
      <alignment horizontal="left" vertical="center"/>
      <protection locked="0"/>
    </xf>
    <xf numFmtId="0" fontId="38" fillId="7" borderId="14" xfId="48" applyFont="1" applyFill="1" applyBorder="1" applyAlignment="1" applyProtection="1">
      <alignment horizontal="left" vertical="center"/>
      <protection locked="0"/>
    </xf>
    <xf numFmtId="0" fontId="38" fillId="7" borderId="16" xfId="48" applyFont="1" applyFill="1" applyBorder="1" applyAlignment="1" applyProtection="1">
      <alignment horizontal="left" vertical="center"/>
      <protection locked="0"/>
    </xf>
    <xf numFmtId="0" fontId="38" fillId="7" borderId="1" xfId="48" applyFont="1" applyFill="1" applyBorder="1" applyAlignment="1" applyProtection="1">
      <alignment horizontal="left" vertical="center"/>
      <protection locked="0"/>
    </xf>
    <xf numFmtId="0" fontId="38" fillId="7" borderId="15" xfId="48" applyFont="1" applyFill="1" applyBorder="1" applyAlignment="1" applyProtection="1">
      <alignment horizontal="left" vertical="center" wrapText="1"/>
      <protection locked="0"/>
    </xf>
    <xf numFmtId="0" fontId="38" fillId="7" borderId="14" xfId="48" applyFont="1" applyFill="1" applyBorder="1" applyAlignment="1" applyProtection="1">
      <alignment horizontal="left" vertical="center" wrapText="1"/>
      <protection locked="0"/>
    </xf>
    <xf numFmtId="0" fontId="38" fillId="7" borderId="16" xfId="48" applyFont="1" applyFill="1" applyBorder="1" applyAlignment="1" applyProtection="1">
      <alignment horizontal="left" vertical="center" wrapText="1"/>
      <protection locked="0"/>
    </xf>
    <xf numFmtId="0" fontId="31" fillId="5" borderId="15" xfId="0" applyFont="1" applyFill="1" applyBorder="1" applyAlignment="1">
      <alignment horizontal="center" vertical="center"/>
    </xf>
    <xf numFmtId="0" fontId="31" fillId="5" borderId="14" xfId="0" applyFont="1" applyFill="1" applyBorder="1" applyAlignment="1">
      <alignment horizontal="center" vertical="center"/>
    </xf>
    <xf numFmtId="0" fontId="31" fillId="5" borderId="16" xfId="0" applyFont="1" applyFill="1" applyBorder="1" applyAlignment="1">
      <alignment horizontal="center" vertical="center"/>
    </xf>
    <xf numFmtId="0" fontId="36" fillId="0" borderId="0" xfId="0" applyFont="1" applyBorder="1"/>
    <xf numFmtId="0" fontId="34" fillId="7" borderId="0" xfId="0" applyFont="1" applyFill="1" applyBorder="1" applyAlignment="1" applyProtection="1">
      <alignment horizontal="left" vertical="top" wrapText="1"/>
    </xf>
    <xf numFmtId="0" fontId="38" fillId="7" borderId="1" xfId="48" applyFont="1" applyFill="1" applyBorder="1" applyAlignment="1" applyProtection="1">
      <alignment horizontal="left" vertical="center" wrapText="1"/>
      <protection locked="0"/>
    </xf>
    <xf numFmtId="0" fontId="38" fillId="7" borderId="15" xfId="48" applyFont="1" applyFill="1" applyBorder="1" applyAlignment="1" applyProtection="1">
      <alignment horizontal="left" vertical="top" wrapText="1"/>
      <protection locked="0"/>
    </xf>
    <xf numFmtId="0" fontId="38" fillId="7" borderId="14" xfId="48" applyFont="1" applyFill="1" applyBorder="1" applyAlignment="1" applyProtection="1">
      <alignment horizontal="left" vertical="top" wrapText="1"/>
      <protection locked="0"/>
    </xf>
    <xf numFmtId="0" fontId="38" fillId="7" borderId="14" xfId="48" applyFont="1" applyFill="1" applyBorder="1" applyAlignment="1" applyProtection="1">
      <alignment horizontal="left" vertical="top"/>
      <protection locked="0"/>
    </xf>
    <xf numFmtId="0" fontId="3" fillId="0" borderId="0" xfId="48" applyNumberFormat="1" applyFont="1" applyAlignment="1">
      <alignment vertical="center" wrapText="1"/>
    </xf>
    <xf numFmtId="0" fontId="76" fillId="0" borderId="6" xfId="48" applyFont="1" applyBorder="1" applyAlignment="1">
      <alignment horizontal="right" vertical="top" wrapText="1"/>
    </xf>
    <xf numFmtId="0" fontId="36" fillId="8" borderId="6" xfId="48" applyFont="1" applyFill="1" applyBorder="1" applyAlignment="1">
      <alignment horizontal="left" vertical="top" wrapText="1"/>
    </xf>
    <xf numFmtId="0" fontId="36" fillId="8" borderId="6" xfId="48" applyFont="1" applyFill="1" applyBorder="1" applyAlignment="1">
      <alignment horizontal="left" wrapText="1"/>
    </xf>
    <xf numFmtId="0" fontId="86" fillId="7" borderId="0" xfId="48" applyFont="1" applyFill="1" applyAlignment="1">
      <alignment horizontal="left" vertical="top" wrapText="1"/>
    </xf>
    <xf numFmtId="0" fontId="38" fillId="7" borderId="16" xfId="48" applyFont="1" applyFill="1" applyBorder="1" applyAlignment="1" applyProtection="1">
      <alignment horizontal="left" vertical="top"/>
      <protection locked="0"/>
    </xf>
    <xf numFmtId="0" fontId="33" fillId="10" borderId="20" xfId="78" applyFont="1" applyFill="1" applyBorder="1" applyAlignment="1">
      <alignment horizontal="left" vertical="center" wrapText="1"/>
    </xf>
    <xf numFmtId="0" fontId="36" fillId="10" borderId="0" xfId="78" applyFont="1" applyFill="1" applyBorder="1" applyAlignment="1">
      <alignment horizontal="left" vertical="center" wrapText="1"/>
    </xf>
    <xf numFmtId="0" fontId="89" fillId="10" borderId="0" xfId="78" applyFont="1" applyFill="1" applyAlignment="1">
      <alignment horizontal="left" vertical="center" wrapText="1"/>
    </xf>
  </cellXfs>
  <cellStyles count="105">
    <cellStyle name="0mitP" xfId="1" xr:uid="{00000000-0005-0000-0000-000000000000}"/>
    <cellStyle name="0mitP 2" xfId="51" xr:uid="{00000000-0005-0000-0000-000001000000}"/>
    <cellStyle name="0ohneP" xfId="2" xr:uid="{00000000-0005-0000-0000-000002000000}"/>
    <cellStyle name="0ohneP 2" xfId="52" xr:uid="{00000000-0005-0000-0000-000003000000}"/>
    <cellStyle name="10mitP" xfId="3" xr:uid="{00000000-0005-0000-0000-000004000000}"/>
    <cellStyle name="10mitP 2" xfId="53" xr:uid="{00000000-0005-0000-0000-000005000000}"/>
    <cellStyle name="12mitP" xfId="4" xr:uid="{00000000-0005-0000-0000-000006000000}"/>
    <cellStyle name="12mitP 2" xfId="54" xr:uid="{00000000-0005-0000-0000-000007000000}"/>
    <cellStyle name="12ohneP" xfId="5" xr:uid="{00000000-0005-0000-0000-000008000000}"/>
    <cellStyle name="12ohneP 2" xfId="55" xr:uid="{00000000-0005-0000-0000-000009000000}"/>
    <cellStyle name="13mitP" xfId="6" xr:uid="{00000000-0005-0000-0000-00000A000000}"/>
    <cellStyle name="13mitP 2" xfId="56" xr:uid="{00000000-0005-0000-0000-00000B000000}"/>
    <cellStyle name="1mitP" xfId="7" xr:uid="{00000000-0005-0000-0000-00000C000000}"/>
    <cellStyle name="1mitP 2" xfId="57" xr:uid="{00000000-0005-0000-0000-00000D000000}"/>
    <cellStyle name="1ohneP" xfId="8" xr:uid="{00000000-0005-0000-0000-00000E000000}"/>
    <cellStyle name="20% - Akzent1" xfId="87" xr:uid="{00000000-0005-0000-0000-000008000000}"/>
    <cellStyle name="20% - Akzent2" xfId="88" xr:uid="{00000000-0005-0000-0000-000009000000}"/>
    <cellStyle name="20% - Akzent3" xfId="89" xr:uid="{00000000-0005-0000-0000-00000A000000}"/>
    <cellStyle name="20% - Akzent4" xfId="90" xr:uid="{00000000-0005-0000-0000-00000B000000}"/>
    <cellStyle name="20% - Akzent5" xfId="91" xr:uid="{00000000-0005-0000-0000-00000C000000}"/>
    <cellStyle name="20% - Akzent6" xfId="92" xr:uid="{00000000-0005-0000-0000-00000D000000}"/>
    <cellStyle name="2mitP" xfId="9" xr:uid="{00000000-0005-0000-0000-00000F000000}"/>
    <cellStyle name="2ohneP" xfId="10" xr:uid="{00000000-0005-0000-0000-000010000000}"/>
    <cellStyle name="2x indented GHG Textfiels" xfId="11" xr:uid="{00000000-0005-0000-0000-000011000000}"/>
    <cellStyle name="3mitP" xfId="12" xr:uid="{00000000-0005-0000-0000-000012000000}"/>
    <cellStyle name="3mitP 2" xfId="58" xr:uid="{00000000-0005-0000-0000-000013000000}"/>
    <cellStyle name="3ohneP" xfId="13" xr:uid="{00000000-0005-0000-0000-000014000000}"/>
    <cellStyle name="3ohneP 2" xfId="59" xr:uid="{00000000-0005-0000-0000-000015000000}"/>
    <cellStyle name="40% - Akzent1" xfId="93" xr:uid="{00000000-0005-0000-0000-000012000000}"/>
    <cellStyle name="40% - Akzent2" xfId="94" xr:uid="{00000000-0005-0000-0000-000013000000}"/>
    <cellStyle name="40% - Akzent3" xfId="95" xr:uid="{00000000-0005-0000-0000-000014000000}"/>
    <cellStyle name="40% - Akzent4" xfId="96" xr:uid="{00000000-0005-0000-0000-000015000000}"/>
    <cellStyle name="40% - Akzent5" xfId="97" xr:uid="{00000000-0005-0000-0000-000016000000}"/>
    <cellStyle name="40% - Akzent6" xfId="98" xr:uid="{00000000-0005-0000-0000-000017000000}"/>
    <cellStyle name="4mitP" xfId="14" xr:uid="{00000000-0005-0000-0000-000016000000}"/>
    <cellStyle name="4mitP 2" xfId="60" xr:uid="{00000000-0005-0000-0000-000017000000}"/>
    <cellStyle name="4ohneP" xfId="15" xr:uid="{00000000-0005-0000-0000-000018000000}"/>
    <cellStyle name="5x indented GHG Textfiels" xfId="16" xr:uid="{00000000-0005-0000-0000-000019000000}"/>
    <cellStyle name="60% - Akzent1" xfId="99" xr:uid="{00000000-0005-0000-0000-00001A000000}"/>
    <cellStyle name="60% - Akzent2" xfId="100" xr:uid="{00000000-0005-0000-0000-00001B000000}"/>
    <cellStyle name="60% - Akzent3" xfId="101" xr:uid="{00000000-0005-0000-0000-00001C000000}"/>
    <cellStyle name="60% - Akzent4" xfId="102" xr:uid="{00000000-0005-0000-0000-00001D000000}"/>
    <cellStyle name="60% - Akzent5" xfId="103" xr:uid="{00000000-0005-0000-0000-00001E000000}"/>
    <cellStyle name="60% - Akzent6" xfId="104" xr:uid="{00000000-0005-0000-0000-00001F000000}"/>
    <cellStyle name="6mitP" xfId="17" xr:uid="{00000000-0005-0000-0000-00001A000000}"/>
    <cellStyle name="6mitP 2" xfId="61" xr:uid="{00000000-0005-0000-0000-00001B000000}"/>
    <cellStyle name="6ohneP" xfId="18" xr:uid="{00000000-0005-0000-0000-00001C000000}"/>
    <cellStyle name="6ohneP 2" xfId="62" xr:uid="{00000000-0005-0000-0000-00001D000000}"/>
    <cellStyle name="7mitP" xfId="19" xr:uid="{00000000-0005-0000-0000-00001E000000}"/>
    <cellStyle name="7mitP 2" xfId="63" xr:uid="{00000000-0005-0000-0000-00001F000000}"/>
    <cellStyle name="9mitP" xfId="20" xr:uid="{00000000-0005-0000-0000-000020000000}"/>
    <cellStyle name="9mitP 2" xfId="64" xr:uid="{00000000-0005-0000-0000-000021000000}"/>
    <cellStyle name="9ohneP" xfId="21" xr:uid="{00000000-0005-0000-0000-000022000000}"/>
    <cellStyle name="9ohneP 2" xfId="65" xr:uid="{00000000-0005-0000-0000-000023000000}"/>
    <cellStyle name="A4 Auto Format" xfId="22" xr:uid="{00000000-0005-0000-0000-000024000000}"/>
    <cellStyle name="A4 Gg" xfId="23" xr:uid="{00000000-0005-0000-0000-000025000000}"/>
    <cellStyle name="A4 Gg 2" xfId="66" xr:uid="{00000000-0005-0000-0000-000026000000}"/>
    <cellStyle name="A4 kg" xfId="24" xr:uid="{00000000-0005-0000-0000-000027000000}"/>
    <cellStyle name="A4 kg 2" xfId="67" xr:uid="{00000000-0005-0000-0000-000028000000}"/>
    <cellStyle name="A4 kt" xfId="25" xr:uid="{00000000-0005-0000-0000-000029000000}"/>
    <cellStyle name="A4 kt 2" xfId="68" xr:uid="{00000000-0005-0000-0000-00002A000000}"/>
    <cellStyle name="A4 No Format" xfId="26" xr:uid="{00000000-0005-0000-0000-00002B000000}"/>
    <cellStyle name="A4 Normal" xfId="27" xr:uid="{00000000-0005-0000-0000-00002C000000}"/>
    <cellStyle name="A4 Stck" xfId="28" xr:uid="{00000000-0005-0000-0000-00002D000000}"/>
    <cellStyle name="A4 Stck 2" xfId="69" xr:uid="{00000000-0005-0000-0000-00002E000000}"/>
    <cellStyle name="A4 Stk" xfId="29" xr:uid="{00000000-0005-0000-0000-00002F000000}"/>
    <cellStyle name="A4 Stk 2" xfId="70" xr:uid="{00000000-0005-0000-0000-000030000000}"/>
    <cellStyle name="A4 T.Stk" xfId="30" xr:uid="{00000000-0005-0000-0000-000031000000}"/>
    <cellStyle name="A4 T.Stk 2" xfId="71" xr:uid="{00000000-0005-0000-0000-000032000000}"/>
    <cellStyle name="A4 TJ" xfId="31" xr:uid="{00000000-0005-0000-0000-000033000000}"/>
    <cellStyle name="A4 TJ 2" xfId="72" xr:uid="{00000000-0005-0000-0000-000034000000}"/>
    <cellStyle name="A4 TStk" xfId="32" xr:uid="{00000000-0005-0000-0000-000035000000}"/>
    <cellStyle name="A4 TStk 2" xfId="73" xr:uid="{00000000-0005-0000-0000-000036000000}"/>
    <cellStyle name="A4 Year" xfId="33" xr:uid="{00000000-0005-0000-0000-000037000000}"/>
    <cellStyle name="A4 Year 2" xfId="74" xr:uid="{00000000-0005-0000-0000-000038000000}"/>
    <cellStyle name="Bold GHG Numbers (0.00)" xfId="34" xr:uid="{00000000-0005-0000-0000-000039000000}"/>
    <cellStyle name="Euro" xfId="35" xr:uid="{00000000-0005-0000-0000-00003A000000}"/>
    <cellStyle name="Fuss" xfId="81" xr:uid="{00000000-0005-0000-0000-00003B000000}"/>
    <cellStyle name="Headline" xfId="36" xr:uid="{00000000-0005-0000-0000-00003C000000}"/>
    <cellStyle name="Hyperlink 2" xfId="84" xr:uid="{00000000-0005-0000-0000-000026000000}"/>
    <cellStyle name="Link" xfId="82" builtinId="8"/>
    <cellStyle name="mitP" xfId="37" xr:uid="{00000000-0005-0000-0000-00003E000000}"/>
    <cellStyle name="Normal GHG Numbers (0.00)" xfId="38" xr:uid="{00000000-0005-0000-0000-00003F000000}"/>
    <cellStyle name="Normal GHG Textfiels Bold" xfId="39" xr:uid="{00000000-0005-0000-0000-000040000000}"/>
    <cellStyle name="Normal GHG whole table" xfId="40" xr:uid="{00000000-0005-0000-0000-000041000000}"/>
    <cellStyle name="Normal GHG-Shade" xfId="41" xr:uid="{00000000-0005-0000-0000-000042000000}"/>
    <cellStyle name="Normal_HELP" xfId="42" xr:uid="{00000000-0005-0000-0000-000043000000}"/>
    <cellStyle name="ohneP" xfId="43" xr:uid="{00000000-0005-0000-0000-000044000000}"/>
    <cellStyle name="Pattern" xfId="44" xr:uid="{00000000-0005-0000-0000-000045000000}"/>
    <cellStyle name="Prozent" xfId="45" builtinId="5"/>
    <cellStyle name="Prozent 2" xfId="50" xr:uid="{00000000-0005-0000-0000-000047000000}"/>
    <cellStyle name="Prozent 2 2" xfId="75" xr:uid="{00000000-0005-0000-0000-000048000000}"/>
    <cellStyle name="Prozent 3" xfId="76" xr:uid="{00000000-0005-0000-0000-000049000000}"/>
    <cellStyle name="Standard" xfId="0" builtinId="0"/>
    <cellStyle name="Standard 2" xfId="47" xr:uid="{00000000-0005-0000-0000-00004B000000}"/>
    <cellStyle name="Standard 2 2" xfId="77" xr:uid="{00000000-0005-0000-0000-00004C000000}"/>
    <cellStyle name="Standard 2 3" xfId="85" xr:uid="{00000000-0005-0000-0000-00002A000000}"/>
    <cellStyle name="Standard 3" xfId="48" xr:uid="{00000000-0005-0000-0000-00004D000000}"/>
    <cellStyle name="Standard 3 2" xfId="83" xr:uid="{00000000-0005-0000-0000-00004E000000}"/>
    <cellStyle name="Standard 3 3" xfId="86" xr:uid="{00000000-0005-0000-0000-00002B000000}"/>
    <cellStyle name="Standard 4" xfId="49" xr:uid="{00000000-0005-0000-0000-00004F000000}"/>
    <cellStyle name="Standard 4 2" xfId="78" xr:uid="{00000000-0005-0000-0000-000050000000}"/>
    <cellStyle name="Standard 5" xfId="79" xr:uid="{00000000-0005-0000-0000-000051000000}"/>
    <cellStyle name="Standard 6" xfId="80" xr:uid="{00000000-0005-0000-0000-000052000000}"/>
    <cellStyle name="Обычный_2++" xfId="46" xr:uid="{00000000-0005-0000-0000-000053000000}"/>
  </cellStyles>
  <dxfs count="11"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  <border>
        <left/>
        <right/>
        <top/>
        <bottom/>
      </border>
    </dxf>
    <dxf>
      <fill>
        <patternFill>
          <bgColor rgb="FFBFBFBF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FFFFFF"/>
      <rgbColor rgb="00FF0000"/>
      <rgbColor rgb="00C6FA55"/>
      <rgbColor rgb="006600CC"/>
      <rgbColor rgb="00FFFFCD"/>
      <rgbColor rgb="00FF5028"/>
      <rgbColor rgb="0099CCFF"/>
      <rgbColor rgb="00DD0806"/>
      <rgbColor rgb="00008000"/>
      <rgbColor rgb="00660066"/>
      <rgbColor rgb="00FFE400"/>
      <rgbColor rgb="00996600"/>
      <rgbColor rgb="000000FF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C66FF"/>
      <rgbColor rgb="00D5EEF7"/>
      <rgbColor rgb="00CCFFCC"/>
      <rgbColor rgb="00A2BE90"/>
      <rgbColor rgb="00DAC9FF"/>
      <rgbColor rgb="00FFD1A3"/>
      <rgbColor rgb="00FFF58C"/>
      <rgbColor rgb="00FFCC00"/>
      <rgbColor rgb="009933FF"/>
      <rgbColor rgb="0063AAFE"/>
      <rgbColor rgb="00FFFF00"/>
      <rgbColor rgb="00FFB461"/>
      <rgbColor rgb="00FF9900"/>
      <rgbColor rgb="00FF6600"/>
      <rgbColor rgb="00BC5D00"/>
      <rgbColor rgb="00C0C0C0"/>
      <rgbColor rgb="00003366"/>
      <rgbColor rgb="00ADCE64"/>
      <rgbColor rgb="00666600"/>
      <rgbColor rgb="00FFC000"/>
      <rgbColor rgb="00E26100"/>
      <rgbColor rgb="00EAC216"/>
      <rgbColor rgb="00800000"/>
      <rgbColor rgb="00000000"/>
    </indexedColors>
    <mruColors>
      <color rgb="FF004E6A"/>
      <color rgb="FF5EAD35"/>
      <color rgb="FF7ACA52"/>
      <color rgb="FF00668A"/>
      <color rgb="FF00B3F2"/>
      <color rgb="FF636365"/>
      <color rgb="FF009E35"/>
      <color rgb="FFB173AE"/>
      <color rgb="FFEF95B5"/>
      <color rgb="FFF1A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image" Target="../media/image3.pn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0.xml"/><Relationship Id="rId1" Type="http://schemas.openxmlformats.org/officeDocument/2006/relationships/image" Target="../media/image3.pn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charts/_rels/chart1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2.xml"/><Relationship Id="rId1" Type="http://schemas.openxmlformats.org/officeDocument/2006/relationships/image" Target="../media/image3.png"/></Relationships>
</file>

<file path=xl/charts/_rels/chart1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4.xml"/><Relationship Id="rId1" Type="http://schemas.openxmlformats.org/officeDocument/2006/relationships/image" Target="../media/image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038506664694901E-2"/>
          <c:y val="9.0777720746247625E-2"/>
          <c:w val="0.91346297972923829"/>
          <c:h val="0.65825642326091682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'1-3_2_Abb_Daten'!$D$9</c:f>
              <c:strCache>
                <c:ptCount val="1"/>
                <c:pt idx="0">
                  <c:v>Kohlendioxid (CO₂)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invertIfNegative val="0"/>
          <c:dPt>
            <c:idx val="2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9515-48B5-B53D-F46CF2DD2CD7}"/>
              </c:ext>
            </c:extLst>
          </c:dPt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515-48B5-B53D-F46CF2DD2CD7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515-48B5-B53D-F46CF2DD2CD7}"/>
              </c:ext>
            </c:extLst>
          </c:dPt>
          <c:cat>
            <c:strRef>
              <c:f>'1-3_2_Abb_Daten'!$C$10:$C$46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2019**</c:v>
                </c:pt>
                <c:pt idx="30">
                  <c:v>Ziel
2020*</c:v>
                </c:pt>
                <c:pt idx="32">
                  <c:v>Ziel
2030*</c:v>
                </c:pt>
                <c:pt idx="34">
                  <c:v>Ziel
2040*</c:v>
                </c:pt>
                <c:pt idx="36">
                  <c:v>Ziele
2050*</c:v>
                </c:pt>
              </c:strCache>
            </c:strRef>
          </c:cat>
          <c:val>
            <c:numRef>
              <c:f>'1-3_2_Abb_Daten'!$D$10:$D$46</c:f>
              <c:numCache>
                <c:formatCode>#,##0.0</c:formatCode>
                <c:ptCount val="37"/>
                <c:pt idx="0">
                  <c:v>1052.3485444345358</c:v>
                </c:pt>
                <c:pt idx="1">
                  <c:v>1014.1997152182132</c:v>
                </c:pt>
                <c:pt idx="2">
                  <c:v>965.88981279246002</c:v>
                </c:pt>
                <c:pt idx="3">
                  <c:v>956.23310765199631</c:v>
                </c:pt>
                <c:pt idx="4">
                  <c:v>939.63027925402139</c:v>
                </c:pt>
                <c:pt idx="5">
                  <c:v>939.17670360839077</c:v>
                </c:pt>
                <c:pt idx="6">
                  <c:v>959.12413027297225</c:v>
                </c:pt>
                <c:pt idx="7">
                  <c:v>931.23007006036937</c:v>
                </c:pt>
                <c:pt idx="8">
                  <c:v>923.27590872817757</c:v>
                </c:pt>
                <c:pt idx="9">
                  <c:v>895.64293095691846</c:v>
                </c:pt>
                <c:pt idx="10">
                  <c:v>899.78019820870816</c:v>
                </c:pt>
                <c:pt idx="11">
                  <c:v>916.36613518882359</c:v>
                </c:pt>
                <c:pt idx="12">
                  <c:v>899.82105289885658</c:v>
                </c:pt>
                <c:pt idx="13">
                  <c:v>900.86640540898236</c:v>
                </c:pt>
                <c:pt idx="14">
                  <c:v>886.96597366976141</c:v>
                </c:pt>
                <c:pt idx="15">
                  <c:v>866.38854867903785</c:v>
                </c:pt>
                <c:pt idx="16">
                  <c:v>877.99739097723716</c:v>
                </c:pt>
                <c:pt idx="17">
                  <c:v>851.38330486948132</c:v>
                </c:pt>
                <c:pt idx="18">
                  <c:v>854.70633435386151</c:v>
                </c:pt>
                <c:pt idx="19">
                  <c:v>790.19571733599582</c:v>
                </c:pt>
                <c:pt idx="20">
                  <c:v>832.66973513501034</c:v>
                </c:pt>
                <c:pt idx="21">
                  <c:v>809.42694983374406</c:v>
                </c:pt>
                <c:pt idx="22">
                  <c:v>813.89312080286811</c:v>
                </c:pt>
                <c:pt idx="23">
                  <c:v>831.31627897768703</c:v>
                </c:pt>
                <c:pt idx="24">
                  <c:v>792.68487399721744</c:v>
                </c:pt>
                <c:pt idx="25">
                  <c:v>795.81635871505455</c:v>
                </c:pt>
                <c:pt idx="26">
                  <c:v>800.51028847649798</c:v>
                </c:pt>
                <c:pt idx="27">
                  <c:v>786.65455141135919</c:v>
                </c:pt>
                <c:pt idx="28">
                  <c:v>759.9861646169237</c:v>
                </c:pt>
                <c:pt idx="29">
                  <c:v>705.61878492320466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15-48B5-B53D-F46CF2DD2CD7}"/>
            </c:ext>
          </c:extLst>
        </c:ser>
        <c:ser>
          <c:idx val="0"/>
          <c:order val="1"/>
          <c:tx>
            <c:strRef>
              <c:f>'1-3_2_Abb_Daten'!$E$9</c:f>
              <c:strCache>
                <c:ptCount val="1"/>
                <c:pt idx="0">
                  <c:v>Methan (CH₄)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Pt>
            <c:idx val="2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515-48B5-B53D-F46CF2DD2CD7}"/>
              </c:ext>
            </c:extLst>
          </c:dPt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515-48B5-B53D-F46CF2DD2CD7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515-48B5-B53D-F46CF2DD2CD7}"/>
              </c:ext>
            </c:extLst>
          </c:dPt>
          <c:cat>
            <c:strRef>
              <c:f>'1-3_2_Abb_Daten'!$C$10:$C$46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2019**</c:v>
                </c:pt>
                <c:pt idx="30">
                  <c:v>Ziel
2020*</c:v>
                </c:pt>
                <c:pt idx="32">
                  <c:v>Ziel
2030*</c:v>
                </c:pt>
                <c:pt idx="34">
                  <c:v>Ziel
2040*</c:v>
                </c:pt>
                <c:pt idx="36">
                  <c:v>Ziele
2050*</c:v>
                </c:pt>
              </c:strCache>
            </c:strRef>
          </c:cat>
          <c:val>
            <c:numRef>
              <c:f>'1-3_2_Abb_Daten'!$E$10:$E$46</c:f>
              <c:numCache>
                <c:formatCode>#,##0.0</c:formatCode>
                <c:ptCount val="37"/>
                <c:pt idx="0">
                  <c:v>121.19250541037445</c:v>
                </c:pt>
                <c:pt idx="1">
                  <c:v>115.01917688590297</c:v>
                </c:pt>
                <c:pt idx="2">
                  <c:v>111.43538083349134</c:v>
                </c:pt>
                <c:pt idx="3">
                  <c:v>112.04454671728119</c:v>
                </c:pt>
                <c:pt idx="4">
                  <c:v>108.08608715130774</c:v>
                </c:pt>
                <c:pt idx="5">
                  <c:v>105.61334621308427</c:v>
                </c:pt>
                <c:pt idx="6">
                  <c:v>103.24592202910446</c:v>
                </c:pt>
                <c:pt idx="7">
                  <c:v>98.73520615444788</c:v>
                </c:pt>
                <c:pt idx="8">
                  <c:v>93.625797733915363</c:v>
                </c:pt>
                <c:pt idx="9">
                  <c:v>92.729807543729422</c:v>
                </c:pt>
                <c:pt idx="10">
                  <c:v>88.605550985660102</c:v>
                </c:pt>
                <c:pt idx="11">
                  <c:v>85.0447720419739</c:v>
                </c:pt>
                <c:pt idx="12">
                  <c:v>80.969346526058985</c:v>
                </c:pt>
                <c:pt idx="13">
                  <c:v>77.513785014906134</c:v>
                </c:pt>
                <c:pt idx="14">
                  <c:v>72.528790022859894</c:v>
                </c:pt>
                <c:pt idx="15">
                  <c:v>69.368137235746246</c:v>
                </c:pt>
                <c:pt idx="16">
                  <c:v>65.595351811802345</c:v>
                </c:pt>
                <c:pt idx="17">
                  <c:v>63.569231895362279</c:v>
                </c:pt>
                <c:pt idx="18">
                  <c:v>62.652956874547982</c:v>
                </c:pt>
                <c:pt idx="19">
                  <c:v>60.18494018915829</c:v>
                </c:pt>
                <c:pt idx="20">
                  <c:v>59.181199695361641</c:v>
                </c:pt>
                <c:pt idx="21">
                  <c:v>58.067168289255065</c:v>
                </c:pt>
                <c:pt idx="22">
                  <c:v>58.804785457491533</c:v>
                </c:pt>
                <c:pt idx="23">
                  <c:v>58.21938578763428</c:v>
                </c:pt>
                <c:pt idx="24">
                  <c:v>56.991083874353507</c:v>
                </c:pt>
                <c:pt idx="25">
                  <c:v>56.767559463646265</c:v>
                </c:pt>
                <c:pt idx="26">
                  <c:v>55.506916934850238</c:v>
                </c:pt>
                <c:pt idx="27">
                  <c:v>54.73829330730301</c:v>
                </c:pt>
                <c:pt idx="28">
                  <c:v>53.80215769710837</c:v>
                </c:pt>
                <c:pt idx="29">
                  <c:v>50.156120698501752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15-48B5-B53D-F46CF2DD2CD7}"/>
            </c:ext>
          </c:extLst>
        </c:ser>
        <c:ser>
          <c:idx val="4"/>
          <c:order val="2"/>
          <c:tx>
            <c:strRef>
              <c:f>'1-3_2_Abb_Daten'!$F$9</c:f>
              <c:strCache>
                <c:ptCount val="1"/>
                <c:pt idx="0">
                  <c:v>Distickstoffoxid (Lachgas, N₂O)</c:v>
                </c:pt>
              </c:strCache>
            </c:strRef>
          </c:tx>
          <c:spPr>
            <a:solidFill>
              <a:srgbClr val="5EAD35"/>
            </a:solidFill>
          </c:spPr>
          <c:invertIfNegative val="0"/>
          <c:dPt>
            <c:idx val="2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9515-48B5-B53D-F46CF2DD2CD7}"/>
              </c:ext>
            </c:extLst>
          </c:dPt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515-48B5-B53D-F46CF2DD2CD7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9515-48B5-B53D-F46CF2DD2CD7}"/>
              </c:ext>
            </c:extLst>
          </c:dPt>
          <c:cat>
            <c:strRef>
              <c:f>'1-3_2_Abb_Daten'!$C$10:$C$46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2019**</c:v>
                </c:pt>
                <c:pt idx="30">
                  <c:v>Ziel
2020*</c:v>
                </c:pt>
                <c:pt idx="32">
                  <c:v>Ziel
2030*</c:v>
                </c:pt>
                <c:pt idx="34">
                  <c:v>Ziel
2040*</c:v>
                </c:pt>
                <c:pt idx="36">
                  <c:v>Ziele
2050*</c:v>
                </c:pt>
              </c:strCache>
            </c:strRef>
          </c:cat>
          <c:val>
            <c:numRef>
              <c:f>'1-3_2_Abb_Daten'!$F$10:$F$46</c:f>
              <c:numCache>
                <c:formatCode>#,##0.0</c:formatCode>
                <c:ptCount val="37"/>
                <c:pt idx="0">
                  <c:v>64.552065435185852</c:v>
                </c:pt>
                <c:pt idx="1">
                  <c:v>62.307156661230472</c:v>
                </c:pt>
                <c:pt idx="2">
                  <c:v>63.477757714196827</c:v>
                </c:pt>
                <c:pt idx="3">
                  <c:v>60.749924209403446</c:v>
                </c:pt>
                <c:pt idx="4">
                  <c:v>61.776745396216924</c:v>
                </c:pt>
                <c:pt idx="5">
                  <c:v>61.131654813092787</c:v>
                </c:pt>
                <c:pt idx="6">
                  <c:v>62.417950696859442</c:v>
                </c:pt>
                <c:pt idx="7">
                  <c:v>59.438833640618256</c:v>
                </c:pt>
                <c:pt idx="8">
                  <c:v>46.61516607626389</c:v>
                </c:pt>
                <c:pt idx="9">
                  <c:v>43.023738115465399</c:v>
                </c:pt>
                <c:pt idx="10">
                  <c:v>43.000796670023561</c:v>
                </c:pt>
                <c:pt idx="11">
                  <c:v>44.371460364775366</c:v>
                </c:pt>
                <c:pt idx="12">
                  <c:v>43.387258200620032</c:v>
                </c:pt>
                <c:pt idx="13">
                  <c:v>43.033124558977725</c:v>
                </c:pt>
                <c:pt idx="14">
                  <c:v>45.209793012323509</c:v>
                </c:pt>
                <c:pt idx="15">
                  <c:v>43.278881966429466</c:v>
                </c:pt>
                <c:pt idx="16">
                  <c:v>42.827006234615084</c:v>
                </c:pt>
                <c:pt idx="17">
                  <c:v>44.707957067371936</c:v>
                </c:pt>
                <c:pt idx="18">
                  <c:v>45.106704872989148</c:v>
                </c:pt>
                <c:pt idx="19">
                  <c:v>44.221498261132417</c:v>
                </c:pt>
                <c:pt idx="20">
                  <c:v>36.235584012908269</c:v>
                </c:pt>
                <c:pt idx="21">
                  <c:v>37.539205796572013</c:v>
                </c:pt>
                <c:pt idx="22">
                  <c:v>36.863342003215173</c:v>
                </c:pt>
                <c:pt idx="23">
                  <c:v>37.406737406948643</c:v>
                </c:pt>
                <c:pt idx="24">
                  <c:v>38.05034255340761</c:v>
                </c:pt>
                <c:pt idx="25">
                  <c:v>38.66706907920846</c:v>
                </c:pt>
                <c:pt idx="26">
                  <c:v>37.834299397396762</c:v>
                </c:pt>
                <c:pt idx="27">
                  <c:v>37.54090648418213</c:v>
                </c:pt>
                <c:pt idx="28">
                  <c:v>35.607868732114568</c:v>
                </c:pt>
                <c:pt idx="29">
                  <c:v>34.282022276596976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515-48B5-B53D-F46CF2DD2CD7}"/>
            </c:ext>
          </c:extLst>
        </c:ser>
        <c:ser>
          <c:idx val="13"/>
          <c:order val="3"/>
          <c:tx>
            <c:strRef>
              <c:f>'1-3_2_Abb_Daten'!$G$9</c:f>
              <c:strCache>
                <c:ptCount val="1"/>
                <c:pt idx="0">
                  <c:v>F-Gase (HFC, PFC, SF6, NF3 &amp; Mix)</c:v>
                </c:pt>
              </c:strCache>
            </c:strRef>
          </c:tx>
          <c:spPr>
            <a:solidFill>
              <a:schemeClr val="bg2"/>
            </a:solidFill>
          </c:spPr>
          <c:invertIfNegative val="0"/>
          <c:val>
            <c:numRef>
              <c:f>'1-3_2_Abb_Daten'!$G$10:$G$46</c:f>
              <c:numCache>
                <c:formatCode>#,##0.0</c:formatCode>
                <c:ptCount val="37"/>
                <c:pt idx="0">
                  <c:v>13.394667384156602</c:v>
                </c:pt>
                <c:pt idx="1">
                  <c:v>12.832055123778728</c:v>
                </c:pt>
                <c:pt idx="2">
                  <c:v>13.300169740414963</c:v>
                </c:pt>
                <c:pt idx="3">
                  <c:v>16.083863712578403</c:v>
                </c:pt>
                <c:pt idx="4">
                  <c:v>16.486813149001595</c:v>
                </c:pt>
                <c:pt idx="5">
                  <c:v>17.079526772643277</c:v>
                </c:pt>
                <c:pt idx="6">
                  <c:v>16.074409354215145</c:v>
                </c:pt>
                <c:pt idx="7">
                  <c:v>16.270127091888451</c:v>
                </c:pt>
                <c:pt idx="8">
                  <c:v>16.788829068641171</c:v>
                </c:pt>
                <c:pt idx="9">
                  <c:v>15.060793389976537</c:v>
                </c:pt>
                <c:pt idx="10">
                  <c:v>13.277586362458816</c:v>
                </c:pt>
                <c:pt idx="11">
                  <c:v>14.009514227529174</c:v>
                </c:pt>
                <c:pt idx="12">
                  <c:v>14.133842326652866</c:v>
                </c:pt>
                <c:pt idx="13">
                  <c:v>13.532408355553386</c:v>
                </c:pt>
                <c:pt idx="14">
                  <c:v>13.971667999077463</c:v>
                </c:pt>
                <c:pt idx="15">
                  <c:v>14.163181308742162</c:v>
                </c:pt>
                <c:pt idx="16">
                  <c:v>14.100152429538269</c:v>
                </c:pt>
                <c:pt idx="17">
                  <c:v>14.178246564459428</c:v>
                </c:pt>
                <c:pt idx="18">
                  <c:v>14.20616977547243</c:v>
                </c:pt>
                <c:pt idx="19">
                  <c:v>14.657983391057797</c:v>
                </c:pt>
                <c:pt idx="20">
                  <c:v>14.25147478732584</c:v>
                </c:pt>
                <c:pt idx="21">
                  <c:v>14.401320263413925</c:v>
                </c:pt>
                <c:pt idx="22">
                  <c:v>14.586153658607072</c:v>
                </c:pt>
                <c:pt idx="23">
                  <c:v>14.627857348011318</c:v>
                </c:pt>
                <c:pt idx="24">
                  <c:v>14.662438259811868</c:v>
                </c:pt>
                <c:pt idx="25">
                  <c:v>15.069048634997715</c:v>
                </c:pt>
                <c:pt idx="26">
                  <c:v>15.200974545731389</c:v>
                </c:pt>
                <c:pt idx="27">
                  <c:v>15.362529253965306</c:v>
                </c:pt>
                <c:pt idx="28">
                  <c:v>14.846160108822504</c:v>
                </c:pt>
                <c:pt idx="29">
                  <c:v>14.562518051599458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515-48B5-B53D-F46CF2DD2CD7}"/>
            </c:ext>
          </c:extLst>
        </c:ser>
        <c:ser>
          <c:idx val="7"/>
          <c:order val="4"/>
          <c:tx>
            <c:strRef>
              <c:f>'1-3_2_Abb_Daten'!$J$9</c:f>
              <c:strCache>
                <c:ptCount val="1"/>
                <c:pt idx="0">
                  <c:v>Ziel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9515-48B5-B53D-F46CF2DD2CD7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9515-48B5-B53D-F46CF2DD2CD7}"/>
              </c:ext>
            </c:extLst>
          </c:dPt>
          <c:dLbls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515-48B5-B53D-F46CF2DD2CD7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515-48B5-B53D-F46CF2DD2CD7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515-48B5-B53D-F46CF2DD2CD7}"/>
                </c:ext>
              </c:extLst>
            </c:dLbl>
            <c:dLbl>
              <c:idx val="30"/>
              <c:layout>
                <c:manualLayout>
                  <c:x val="1.1787740829907856E-4"/>
                  <c:y val="-0.197941767882421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515-48B5-B53D-F46CF2DD2CD7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515-48B5-B53D-F46CF2DD2CD7}"/>
                </c:ext>
              </c:extLst>
            </c:dLbl>
            <c:dLbl>
              <c:idx val="32"/>
              <c:layout>
                <c:manualLayout>
                  <c:x val="0"/>
                  <c:y val="-0.156072387123380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515-48B5-B53D-F46CF2DD2CD7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515-48B5-B53D-F46CF2DD2CD7}"/>
                </c:ext>
              </c:extLst>
            </c:dLbl>
            <c:dLbl>
              <c:idx val="34"/>
              <c:layout>
                <c:manualLayout>
                  <c:x val="0"/>
                  <c:y val="-0.1096363183336665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515-48B5-B53D-F46CF2DD2CD7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515-48B5-B53D-F46CF2DD2CD7}"/>
                </c:ext>
              </c:extLst>
            </c:dLbl>
            <c:numFmt formatCode="#,##0" sourceLinked="0"/>
            <c:spPr>
              <a:solidFill>
                <a:schemeClr val="accent2"/>
              </a:solidFill>
              <a:ln>
                <a:solidFill>
                  <a:srgbClr val="FFFFFF"/>
                </a:solidFill>
              </a:ln>
            </c:spPr>
            <c:txPr>
              <a:bodyPr/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'1-3_2_Abb_Daten'!$C$10:$C$46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2019**</c:v>
                </c:pt>
                <c:pt idx="30">
                  <c:v>Ziel
2020*</c:v>
                </c:pt>
                <c:pt idx="32">
                  <c:v>Ziel
2030*</c:v>
                </c:pt>
                <c:pt idx="34">
                  <c:v>Ziel
2040*</c:v>
                </c:pt>
                <c:pt idx="36">
                  <c:v>Ziele
2050*</c:v>
                </c:pt>
              </c:strCache>
            </c:strRef>
          </c:cat>
          <c:val>
            <c:numRef>
              <c:f>'1-3_2_Abb_Daten'!$J$10:$J$46</c:f>
              <c:numCache>
                <c:formatCode>#,##0.0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750.89266959855149</c:v>
                </c:pt>
                <c:pt idx="31">
                  <c:v>#N/A</c:v>
                </c:pt>
                <c:pt idx="32">
                  <c:v>563.16950219891362</c:v>
                </c:pt>
                <c:pt idx="33">
                  <c:v>#N/A</c:v>
                </c:pt>
                <c:pt idx="34">
                  <c:v>375.4463347992758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515-48B5-B53D-F46CF2DD2CD7}"/>
            </c:ext>
          </c:extLst>
        </c:ser>
        <c:ser>
          <c:idx val="9"/>
          <c:order val="5"/>
          <c:tx>
            <c:strRef>
              <c:f>'1-3_2_Abb_Daten'!$L$9</c:f>
              <c:strCache>
                <c:ptCount val="1"/>
                <c:pt idx="0">
                  <c:v>Ziel 2050 minimal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2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0-9515-48B5-B53D-F46CF2DD2CD7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2-9515-48B5-B53D-F46CF2DD2CD7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24-9515-48B5-B53D-F46CF2DD2CD7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6-9515-48B5-B53D-F46CF2DD2CD7}"/>
              </c:ext>
            </c:extLst>
          </c:dPt>
          <c:dPt>
            <c:idx val="34"/>
            <c:invertIfNegative val="0"/>
            <c:bubble3D val="0"/>
            <c:spPr>
              <a:solidFill>
                <a:srgbClr val="EE92B3"/>
              </a:solidFill>
            </c:spPr>
            <c:extLst>
              <c:ext xmlns:c16="http://schemas.microsoft.com/office/drawing/2014/chart" uri="{C3380CC4-5D6E-409C-BE32-E72D297353CC}">
                <c16:uniqueId val="{00000028-9515-48B5-B53D-F46CF2DD2CD7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A-9515-48B5-B53D-F46CF2DD2CD7}"/>
              </c:ext>
            </c:extLst>
          </c:dPt>
          <c:cat>
            <c:strRef>
              <c:f>'1-3_2_Abb_Daten'!$C$10:$C$46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2019**</c:v>
                </c:pt>
                <c:pt idx="30">
                  <c:v>Ziel
2020*</c:v>
                </c:pt>
                <c:pt idx="32">
                  <c:v>Ziel
2030*</c:v>
                </c:pt>
                <c:pt idx="34">
                  <c:v>Ziel
2040*</c:v>
                </c:pt>
                <c:pt idx="36">
                  <c:v>Ziele
2050*</c:v>
                </c:pt>
              </c:strCache>
            </c:strRef>
          </c:cat>
          <c:val>
            <c:numRef>
              <c:f>'1-3_2_Abb_Daten'!$L$10:$L$46</c:f>
              <c:numCache>
                <c:formatCode>#,##0.0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62.574389133212684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515-48B5-B53D-F46CF2DD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214712664"/>
        <c:axId val="214713056"/>
      </c:barChart>
      <c:lineChart>
        <c:grouping val="standard"/>
        <c:varyColors val="0"/>
        <c:ser>
          <c:idx val="12"/>
          <c:order val="6"/>
          <c:tx>
            <c:strRef>
              <c:f>'1-3_2_Abb_Daten'!$M$9</c:f>
              <c:strCache>
                <c:ptCount val="1"/>
                <c:pt idx="0">
                  <c:v>THG Gesamt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0182688930064434E-2"/>
                  <c:y val="-2.7168176974539073E-2"/>
                </c:manualLayout>
              </c:layout>
              <c:numFmt formatCode="#,##0" sourceLinked="0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700" b="1">
                      <a:solidFill>
                        <a:schemeClr val="bg1"/>
                      </a:solidFill>
                      <a:latin typeface="Meta Offc" pitchFamily="34" charset="0"/>
                      <a:cs typeface="Meta Offc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9515-48B5-B53D-F46CF2DD2CD7}"/>
                </c:ext>
              </c:extLst>
            </c:dLbl>
            <c:dLbl>
              <c:idx val="28"/>
              <c:layout>
                <c:manualLayout>
                  <c:x val="-2.2164167883838817E-2"/>
                  <c:y val="-4.30456217921002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9515-48B5-B53D-F46CF2DD2CD7}"/>
                </c:ext>
              </c:extLst>
            </c:dLbl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BD5-4D1D-B234-619FAE3F99EF}"/>
                </c:ext>
              </c:extLst>
            </c:dLbl>
            <c:numFmt formatCode="#,##0" sourceLinked="0"/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/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cat>
            <c:strRef>
              <c:f>'1-3_2_Abb_Daten'!$C$10:$C$46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2019**</c:v>
                </c:pt>
                <c:pt idx="30">
                  <c:v>Ziel
2020*</c:v>
                </c:pt>
                <c:pt idx="32">
                  <c:v>Ziel
2030*</c:v>
                </c:pt>
                <c:pt idx="34">
                  <c:v>Ziel
2040*</c:v>
                </c:pt>
                <c:pt idx="36">
                  <c:v>Ziele
2050*</c:v>
                </c:pt>
              </c:strCache>
            </c:strRef>
          </c:cat>
          <c:val>
            <c:numRef>
              <c:f>'1-3_2_Abb_Daten'!$M$10:$M$46</c:f>
              <c:numCache>
                <c:formatCode>#,##0.0</c:formatCode>
                <c:ptCount val="37"/>
                <c:pt idx="0">
                  <c:v>1251.4877826642526</c:v>
                </c:pt>
                <c:pt idx="1">
                  <c:v>1204.3581038891252</c:v>
                </c:pt>
                <c:pt idx="2">
                  <c:v>1154.1031210805631</c:v>
                </c:pt>
                <c:pt idx="3">
                  <c:v>1145.1114422912594</c:v>
                </c:pt>
                <c:pt idx="4">
                  <c:v>1125.9799249505477</c:v>
                </c:pt>
                <c:pt idx="5">
                  <c:v>1123.0012314072112</c:v>
                </c:pt>
                <c:pt idx="6">
                  <c:v>1140.8624123531511</c:v>
                </c:pt>
                <c:pt idx="7">
                  <c:v>1105.6742369473241</c:v>
                </c:pt>
                <c:pt idx="8">
                  <c:v>1080.3057016069981</c:v>
                </c:pt>
                <c:pt idx="9">
                  <c:v>1046.4572700060896</c:v>
                </c:pt>
                <c:pt idx="10">
                  <c:v>1044.6641322268506</c:v>
                </c:pt>
                <c:pt idx="11">
                  <c:v>1059.7918818231021</c:v>
                </c:pt>
                <c:pt idx="12">
                  <c:v>1038.3114999521886</c:v>
                </c:pt>
                <c:pt idx="13">
                  <c:v>1034.9457233384196</c:v>
                </c:pt>
                <c:pt idx="14">
                  <c:v>1018.6762247040223</c:v>
                </c:pt>
                <c:pt idx="15">
                  <c:v>993.19874918995583</c:v>
                </c:pt>
                <c:pt idx="16">
                  <c:v>1000.5199014531928</c:v>
                </c:pt>
                <c:pt idx="17">
                  <c:v>973.83874039667489</c:v>
                </c:pt>
                <c:pt idx="18">
                  <c:v>976.67216587687096</c:v>
                </c:pt>
                <c:pt idx="19">
                  <c:v>909.26013917734429</c:v>
                </c:pt>
                <c:pt idx="20">
                  <c:v>942.33799363060609</c:v>
                </c:pt>
                <c:pt idx="21">
                  <c:v>919.43464418298504</c:v>
                </c:pt>
                <c:pt idx="22">
                  <c:v>924.14740192218187</c:v>
                </c:pt>
                <c:pt idx="23">
                  <c:v>941.5702595202813</c:v>
                </c:pt>
                <c:pt idx="24">
                  <c:v>902.3887386847905</c:v>
                </c:pt>
                <c:pt idx="25">
                  <c:v>906.32003589290696</c:v>
                </c:pt>
                <c:pt idx="26">
                  <c:v>909.0524793544763</c:v>
                </c:pt>
                <c:pt idx="27">
                  <c:v>894.29628045680965</c:v>
                </c:pt>
                <c:pt idx="28">
                  <c:v>864.24235115496901</c:v>
                </c:pt>
                <c:pt idx="29">
                  <c:v>804.61944594990291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515-48B5-B53D-F46CF2DD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12664"/>
        <c:axId val="214713056"/>
      </c:lineChart>
      <c:catAx>
        <c:axId val="214712664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 vert="horz"/>
          <a:lstStyle/>
          <a:p>
            <a:pPr>
              <a:defRPr sz="70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14713056"/>
        <c:crosses val="autoZero"/>
        <c:auto val="1"/>
        <c:lblAlgn val="ctr"/>
        <c:lblOffset val="100"/>
        <c:noMultiLvlLbl val="0"/>
      </c:catAx>
      <c:valAx>
        <c:axId val="214713056"/>
        <c:scaling>
          <c:orientation val="minMax"/>
          <c:max val="1400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14712664"/>
        <c:crosses val="autoZero"/>
        <c:crossBetween val="between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16171720616032306"/>
          <c:y val="0.82399231990995525"/>
          <c:w val="0.69880466534925689"/>
          <c:h val="0.13320946000735912"/>
        </c:manualLayout>
      </c:layout>
      <c:overlay val="0"/>
      <c:txPr>
        <a:bodyPr/>
        <a:lstStyle/>
        <a:p>
          <a:pPr>
            <a:defRPr sz="700">
              <a:latin typeface="Meta Offc" panose="020B0604030101020102" pitchFamily="34" charset="0"/>
              <a:cs typeface="Meta Offc" panose="020B0604030101020102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394" footer="0.31496062992127394"/>
    <c:pageSetup orientation="portrait"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16686784954621E-2"/>
          <c:y val="6.8427081213373819E-2"/>
          <c:w val="0.85117557055028059"/>
          <c:h val="0.68060686945222848"/>
        </c:manualLayout>
      </c:layout>
      <c:lineChart>
        <c:grouping val="standard"/>
        <c:varyColors val="0"/>
        <c:ser>
          <c:idx val="0"/>
          <c:order val="0"/>
          <c:tx>
            <c:strRef>
              <c:f>'1-3_5-Abb_Daten'!$C$9</c:f>
              <c:strCache>
                <c:ptCount val="1"/>
                <c:pt idx="0">
                  <c:v>Kohlendioxid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dLbls>
            <c:dLbl>
              <c:idx val="2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0A-4F7A-BF7F-E7567F875B60}"/>
                </c:ext>
              </c:extLst>
            </c:dLbl>
            <c:numFmt formatCode="0.0%" sourceLinked="0"/>
            <c:spPr>
              <a:solidFill>
                <a:srgbClr val="080808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'1-3_5-Abb_Daten'!$B$10:$B$38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'1-3_5-Abb_Daten'!$C$10:$C$38</c:f>
              <c:numCache>
                <c:formatCode>0.0\ %</c:formatCode>
                <c:ptCount val="29"/>
                <c:pt idx="0">
                  <c:v>1</c:v>
                </c:pt>
                <c:pt idx="1">
                  <c:v>0.96374886493825951</c:v>
                </c:pt>
                <c:pt idx="2">
                  <c:v>0.91784211409867722</c:v>
                </c:pt>
                <c:pt idx="3">
                  <c:v>0.9086657768561025</c:v>
                </c:pt>
                <c:pt idx="4">
                  <c:v>0.89288884773335053</c:v>
                </c:pt>
                <c:pt idx="5">
                  <c:v>0.8924578349780905</c:v>
                </c:pt>
                <c:pt idx="6">
                  <c:v>0.91141298702355655</c:v>
                </c:pt>
                <c:pt idx="7">
                  <c:v>0.88490650268419602</c:v>
                </c:pt>
                <c:pt idx="8">
                  <c:v>0.87734801707193544</c:v>
                </c:pt>
                <c:pt idx="9">
                  <c:v>0.85108962776033403</c:v>
                </c:pt>
                <c:pt idx="10">
                  <c:v>0.85502108875172356</c:v>
                </c:pt>
                <c:pt idx="11">
                  <c:v>0.87078196671162744</c:v>
                </c:pt>
                <c:pt idx="12">
                  <c:v>0.85505991114603797</c:v>
                </c:pt>
                <c:pt idx="13">
                  <c:v>0.85605326312590646</c:v>
                </c:pt>
                <c:pt idx="14">
                  <c:v>0.84284430131117805</c:v>
                </c:pt>
                <c:pt idx="15">
                  <c:v>0.8232904898866743</c:v>
                </c:pt>
                <c:pt idx="16">
                  <c:v>0.83432185621448873</c:v>
                </c:pt>
                <c:pt idx="17">
                  <c:v>0.80903167431752343</c:v>
                </c:pt>
                <c:pt idx="18">
                  <c:v>0.81218940138614015</c:v>
                </c:pt>
                <c:pt idx="19">
                  <c:v>0.75088783228240785</c:v>
                </c:pt>
                <c:pt idx="20">
                  <c:v>0.79124900161517597</c:v>
                </c:pt>
                <c:pt idx="21">
                  <c:v>0.7691624168765091</c:v>
                </c:pt>
                <c:pt idx="22">
                  <c:v>0.77340642043668295</c:v>
                </c:pt>
                <c:pt idx="23">
                  <c:v>0.78996287244772356</c:v>
                </c:pt>
                <c:pt idx="24">
                  <c:v>0.75325316710838908</c:v>
                </c:pt>
                <c:pt idx="25">
                  <c:v>0.75622887770769409</c:v>
                </c:pt>
                <c:pt idx="26">
                  <c:v>0.76068931031461695</c:v>
                </c:pt>
                <c:pt idx="27">
                  <c:v>0.74752281986008418</c:v>
                </c:pt>
                <c:pt idx="28">
                  <c:v>0.71778722596269062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1-43AD-A5EF-1DE4A4EA356D}"/>
            </c:ext>
          </c:extLst>
        </c:ser>
        <c:ser>
          <c:idx val="1"/>
          <c:order val="1"/>
          <c:tx>
            <c:strRef>
              <c:f>'1-3_5-Abb_Daten'!$D$9</c:f>
              <c:strCache>
                <c:ptCount val="1"/>
                <c:pt idx="0">
                  <c:v>Methan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dLbl>
              <c:idx val="2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0A-4F7A-BF7F-E7567F875B60}"/>
                </c:ext>
              </c:extLst>
            </c:dLbl>
            <c:spPr>
              <a:solidFill>
                <a:srgbClr val="080808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'1-3_5-Abb_Daten'!$B$10:$B$38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'1-3_5-Abb_Daten'!$D$10:$D$38</c:f>
              <c:numCache>
                <c:formatCode>0.0\ %</c:formatCode>
                <c:ptCount val="29"/>
                <c:pt idx="0">
                  <c:v>1</c:v>
                </c:pt>
                <c:pt idx="1">
                  <c:v>0.94906179632504717</c:v>
                </c:pt>
                <c:pt idx="2">
                  <c:v>0.91949069339028733</c:v>
                </c:pt>
                <c:pt idx="3">
                  <c:v>0.92451712536087105</c:v>
                </c:pt>
                <c:pt idx="4">
                  <c:v>0.89185454814481657</c:v>
                </c:pt>
                <c:pt idx="5">
                  <c:v>0.87145113351244785</c:v>
                </c:pt>
                <c:pt idx="6">
                  <c:v>0.85191672273379948</c:v>
                </c:pt>
                <c:pt idx="7">
                  <c:v>0.81469729353409204</c:v>
                </c:pt>
                <c:pt idx="8">
                  <c:v>0.77253785138681275</c:v>
                </c:pt>
                <c:pt idx="9">
                  <c:v>0.76514473588720333</c:v>
                </c:pt>
                <c:pt idx="10">
                  <c:v>0.73111411209488197</c:v>
                </c:pt>
                <c:pt idx="11">
                  <c:v>0.70173293104223433</c:v>
                </c:pt>
                <c:pt idx="12">
                  <c:v>0.66810522855258814</c:v>
                </c:pt>
                <c:pt idx="13">
                  <c:v>0.63959223181692493</c:v>
                </c:pt>
                <c:pt idx="14">
                  <c:v>0.59845936658597387</c:v>
                </c:pt>
                <c:pt idx="15">
                  <c:v>0.57237976062014895</c:v>
                </c:pt>
                <c:pt idx="16">
                  <c:v>0.54124924300960275</c:v>
                </c:pt>
                <c:pt idx="17">
                  <c:v>0.52453104818741181</c:v>
                </c:pt>
                <c:pt idx="18">
                  <c:v>0.51697055574844719</c:v>
                </c:pt>
                <c:pt idx="19">
                  <c:v>0.49660612251033037</c:v>
                </c:pt>
                <c:pt idx="20">
                  <c:v>0.48832392312516332</c:v>
                </c:pt>
                <c:pt idx="21">
                  <c:v>0.47913167644015331</c:v>
                </c:pt>
                <c:pt idx="22">
                  <c:v>0.48521800303055429</c:v>
                </c:pt>
                <c:pt idx="23">
                  <c:v>0.48038767406033434</c:v>
                </c:pt>
                <c:pt idx="24">
                  <c:v>0.47025254310383197</c:v>
                </c:pt>
                <c:pt idx="25">
                  <c:v>0.46840816823964088</c:v>
                </c:pt>
                <c:pt idx="26">
                  <c:v>0.45800618402017679</c:v>
                </c:pt>
                <c:pt idx="27">
                  <c:v>0.45166401273702234</c:v>
                </c:pt>
                <c:pt idx="28">
                  <c:v>0.43436589866697722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1-43AD-A5EF-1DE4A4EA356D}"/>
            </c:ext>
          </c:extLst>
        </c:ser>
        <c:ser>
          <c:idx val="2"/>
          <c:order val="2"/>
          <c:tx>
            <c:strRef>
              <c:f>'1-3_5-Abb_Daten'!$E$9</c:f>
              <c:strCache>
                <c:ptCount val="1"/>
                <c:pt idx="0">
                  <c:v>Distickstoffoxid</c:v>
                </c:pt>
              </c:strCache>
            </c:strRef>
          </c:tx>
          <c:spPr>
            <a:ln>
              <a:solidFill>
                <a:srgbClr val="5EAD35"/>
              </a:solidFill>
            </a:ln>
          </c:spPr>
          <c:marker>
            <c:spPr>
              <a:solidFill>
                <a:srgbClr val="5EAD35"/>
              </a:solidFill>
              <a:ln>
                <a:solidFill>
                  <a:srgbClr val="5EAD35"/>
                </a:solidFill>
              </a:ln>
            </c:spPr>
          </c:marker>
          <c:dLbls>
            <c:dLbl>
              <c:idx val="2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0A-4F7A-BF7F-E7567F875B60}"/>
                </c:ext>
              </c:extLst>
            </c:dLbl>
            <c:spPr>
              <a:solidFill>
                <a:srgbClr val="080808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'1-3_5-Abb_Daten'!$B$10:$B$38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'1-3_5-Abb_Daten'!$E$10:$E$38</c:f>
              <c:numCache>
                <c:formatCode>0.0\ %</c:formatCode>
                <c:ptCount val="29"/>
                <c:pt idx="0">
                  <c:v>1</c:v>
                </c:pt>
                <c:pt idx="1">
                  <c:v>0.96522328512928224</c:v>
                </c:pt>
                <c:pt idx="2">
                  <c:v>0.98335750043400716</c:v>
                </c:pt>
                <c:pt idx="3">
                  <c:v>0.94109961935145214</c:v>
                </c:pt>
                <c:pt idx="4">
                  <c:v>0.95700648739496152</c:v>
                </c:pt>
                <c:pt idx="5">
                  <c:v>0.94701314978794349</c:v>
                </c:pt>
                <c:pt idx="6">
                  <c:v>0.9669396366492844</c:v>
                </c:pt>
                <c:pt idx="7">
                  <c:v>0.92078902882353819</c:v>
                </c:pt>
                <c:pt idx="8">
                  <c:v>0.72213283590543376</c:v>
                </c:pt>
                <c:pt idx="9">
                  <c:v>0.66649669263741551</c:v>
                </c:pt>
                <c:pt idx="10">
                  <c:v>0.66614129819283541</c:v>
                </c:pt>
                <c:pt idx="11">
                  <c:v>0.68737475812182935</c:v>
                </c:pt>
                <c:pt idx="12">
                  <c:v>0.67212811717362397</c:v>
                </c:pt>
                <c:pt idx="13">
                  <c:v>0.66664210151703929</c:v>
                </c:pt>
                <c:pt idx="14">
                  <c:v>0.70036168025819179</c:v>
                </c:pt>
                <c:pt idx="15">
                  <c:v>0.67044922071291524</c:v>
                </c:pt>
                <c:pt idx="16">
                  <c:v>0.66344904606679056</c:v>
                </c:pt>
                <c:pt idx="17">
                  <c:v>0.69258755341084199</c:v>
                </c:pt>
                <c:pt idx="18">
                  <c:v>0.69876470363723664</c:v>
                </c:pt>
                <c:pt idx="19">
                  <c:v>0.68505163952551551</c:v>
                </c:pt>
                <c:pt idx="20">
                  <c:v>0.56133887844829655</c:v>
                </c:pt>
                <c:pt idx="21">
                  <c:v>0.58153376725433559</c:v>
                </c:pt>
                <c:pt idx="22">
                  <c:v>0.57106371042810677</c:v>
                </c:pt>
                <c:pt idx="23">
                  <c:v>0.57948165027356491</c:v>
                </c:pt>
                <c:pt idx="24">
                  <c:v>0.58945197642997871</c:v>
                </c:pt>
                <c:pt idx="25">
                  <c:v>0.5990059158995078</c:v>
                </c:pt>
                <c:pt idx="26">
                  <c:v>0.586105171729705</c:v>
                </c:pt>
                <c:pt idx="27">
                  <c:v>0.58156011323720469</c:v>
                </c:pt>
                <c:pt idx="28">
                  <c:v>0.55022695617342765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51-43AD-A5EF-1DE4A4EA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14624"/>
        <c:axId val="214715408"/>
      </c:lineChart>
      <c:catAx>
        <c:axId val="214714624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/>
          <a:lstStyle/>
          <a:p>
            <a:pPr>
              <a:defRPr sz="65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14715408"/>
        <c:crosses val="autoZero"/>
        <c:auto val="1"/>
        <c:lblAlgn val="ctr"/>
        <c:lblOffset val="100"/>
        <c:noMultiLvlLbl val="0"/>
      </c:catAx>
      <c:valAx>
        <c:axId val="214715408"/>
        <c:scaling>
          <c:orientation val="minMax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title>
          <c:tx>
            <c:strRef>
              <c:f>'1-3_5-Abb_Daten'!$B$5:$E$5</c:f>
              <c:strCache>
                <c:ptCount val="4"/>
                <c:pt idx="0">
                  <c:v>1990 = 100</c:v>
                </c:pt>
              </c:strCache>
            </c:strRef>
          </c:tx>
          <c:layout>
            <c:manualLayout>
              <c:xMode val="edge"/>
              <c:yMode val="edge"/>
              <c:x val="7.515119659796321E-2"/>
              <c:y val="1.2606338720107656E-3"/>
            </c:manualLayout>
          </c:layout>
          <c:overlay val="0"/>
          <c:txPr>
            <a:bodyPr rot="0" vert="horz"/>
            <a:lstStyle/>
            <a:p>
              <a:pPr>
                <a:defRPr sz="900">
                  <a:solidFill>
                    <a:srgbClr val="080808"/>
                  </a:solidFill>
                  <a:latin typeface="Meta Offc" pitchFamily="34" charset="0"/>
                  <a:cs typeface="Meta Offc" pitchFamily="34" charset="0"/>
                </a:defRPr>
              </a:pPr>
              <a:endParaRPr lang="de-DE"/>
            </a:p>
          </c:txPr>
        </c:title>
        <c:numFmt formatCode="0\ 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14714624"/>
        <c:crosses val="autoZero"/>
        <c:crossBetween val="between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ayout>
        <c:manualLayout>
          <c:xMode val="edge"/>
          <c:yMode val="edge"/>
          <c:x val="0"/>
          <c:y val="0.83178912954103545"/>
          <c:w val="0.99808165299431073"/>
          <c:h val="4.9454361455137895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700">
              <a:solidFill>
                <a:srgbClr val="080808"/>
              </a:solidFill>
              <a:latin typeface="Meta Offc" pitchFamily="34" charset="0"/>
              <a:cs typeface="Meta Offc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294" footer="0.31496062992127294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79041147997569"/>
          <c:y val="8.7756765171955728E-2"/>
          <c:w val="0.56531710012405756"/>
          <c:h val="0.79106220635840063"/>
        </c:manualLayout>
      </c:layout>
      <c:doughnutChart>
        <c:varyColors val="1"/>
        <c:ser>
          <c:idx val="0"/>
          <c:order val="0"/>
          <c:tx>
            <c:strRef>
              <c:f>'1-3_6-Abb_Daten'!$C$9</c:f>
              <c:strCache>
                <c:ptCount val="1"/>
                <c:pt idx="0">
                  <c:v>2018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9C1-4984-B038-487886E755E4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9C1-4984-B038-487886E755E4}"/>
              </c:ext>
            </c:extLst>
          </c:dPt>
          <c:dPt>
            <c:idx val="2"/>
            <c:bubble3D val="0"/>
            <c:spPr>
              <a:solidFill>
                <a:srgbClr val="5EAD35"/>
              </a:solidFill>
              <a:ln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99C1-4984-B038-487886E755E4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99C1-4984-B038-487886E755E4}"/>
              </c:ext>
            </c:extLst>
          </c:dPt>
          <c:dPt>
            <c:idx val="4"/>
            <c:bubble3D val="0"/>
            <c:spPr>
              <a:solidFill>
                <a:schemeClr val="tx2"/>
              </a:solidFill>
              <a:ln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99C1-4984-B038-487886E755E4}"/>
              </c:ext>
            </c:extLst>
          </c:dPt>
          <c:dPt>
            <c:idx val="5"/>
            <c:bubble3D val="0"/>
            <c:spPr>
              <a:solidFill>
                <a:schemeClr val="bg2"/>
              </a:solidFill>
              <a:ln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99C1-4984-B038-487886E755E4}"/>
              </c:ext>
            </c:extLst>
          </c:dPt>
          <c:dPt>
            <c:idx val="6"/>
            <c:bubble3D val="0"/>
            <c:spPr>
              <a:solidFill>
                <a:srgbClr val="D9BBD8"/>
              </a:solidFill>
              <a:ln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99C1-4984-B038-487886E755E4}"/>
              </c:ext>
            </c:extLst>
          </c:dPt>
          <c:dLbls>
            <c:dLbl>
              <c:idx val="0"/>
              <c:layout>
                <c:manualLayout>
                  <c:x val="0.17368410219819411"/>
                  <c:y val="6.6194584101294543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C1-4984-B038-487886E755E4}"/>
                </c:ext>
              </c:extLst>
            </c:dLbl>
            <c:dLbl>
              <c:idx val="1"/>
              <c:layout>
                <c:manualLayout>
                  <c:x val="-0.12234884929306732"/>
                  <c:y val="-8.2841502679629225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C1-4984-B038-487886E755E4}"/>
                </c:ext>
              </c:extLst>
            </c:dLbl>
            <c:dLbl>
              <c:idx val="2"/>
              <c:layout>
                <c:manualLayout>
                  <c:x val="-0.11639424168410981"/>
                  <c:y val="-0.11042914944434144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9C1-4984-B038-487886E755E4}"/>
                </c:ext>
              </c:extLst>
            </c:dLbl>
            <c:dLbl>
              <c:idx val="3"/>
              <c:layout>
                <c:manualLayout>
                  <c:x val="-5.3280950498594055E-2"/>
                  <c:y val="-0.13806938856448414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9C1-4984-B038-487886E755E4}"/>
                </c:ext>
              </c:extLst>
            </c:dLbl>
            <c:dLbl>
              <c:idx val="4"/>
              <c:layout>
                <c:manualLayout>
                  <c:x val="2.9600528054774495E-2"/>
                  <c:y val="-0.13806938856448414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9C1-4984-B038-487886E755E4}"/>
                </c:ext>
              </c:extLst>
            </c:dLbl>
            <c:dLbl>
              <c:idx val="5"/>
              <c:layout>
                <c:manualLayout>
                  <c:x val="0.17365643125467711"/>
                  <c:y val="-9.9409803215554884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9C1-4984-B038-487886E755E4}"/>
                </c:ext>
              </c:extLst>
            </c:dLbl>
            <c:dLbl>
              <c:idx val="6"/>
              <c:layout>
                <c:manualLayout>
                  <c:x val="0.2594154864044268"/>
                  <c:y val="-2.7701133129028572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9C1-4984-B038-487886E755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solidFill>
                      <a:sysClr val="windowText" lastClr="000000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'1-3_6-Abb_Daten'!$B$10:$B$14</c:f>
              <c:strCache>
                <c:ptCount val="5"/>
                <c:pt idx="0">
                  <c:v>Kohlendioxid</c:v>
                </c:pt>
                <c:pt idx="1">
                  <c:v>Methan</c:v>
                </c:pt>
                <c:pt idx="2">
                  <c:v>Distickstoffoxid</c:v>
                </c:pt>
                <c:pt idx="3">
                  <c:v>F-Gase</c:v>
                </c:pt>
                <c:pt idx="4">
                  <c:v>Gesamtemissionen</c:v>
                </c:pt>
              </c:strCache>
            </c:strRef>
          </c:cat>
          <c:val>
            <c:numRef>
              <c:f>'1-3_6-Abb_Daten'!$C$10:$C$13</c:f>
              <c:numCache>
                <c:formatCode>0.0\ %</c:formatCode>
                <c:ptCount val="4"/>
                <c:pt idx="0">
                  <c:v>0.87999755764145449</c:v>
                </c:pt>
                <c:pt idx="1">
                  <c:v>6.1327833500938927E-2</c:v>
                </c:pt>
                <c:pt idx="2">
                  <c:v>4.1378823905384422E-2</c:v>
                </c:pt>
                <c:pt idx="3">
                  <c:v>1.7295784952222122E-2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9C1-4984-B038-487886E75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316" footer="0.31496062992127316"/>
    <c:pageSetup orientation="portrait"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126677804761769E-2"/>
          <c:y val="8.2233998326645144E-2"/>
          <c:w val="0.89939522515493009"/>
          <c:h val="0.666799952338992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'1-3-1_4-Abb_Daten'!$C$9</c:f>
              <c:strCache>
                <c:ptCount val="1"/>
                <c:pt idx="0">
                  <c:v>Energiewirtschaft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</c:spPr>
          <c:invertIfNegative val="0"/>
          <c:cat>
            <c:numRef>
              <c:f>'1-3-1_4-Abb_Daten'!$B$10:$B$38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'1-3-1_4-Abb_Daten'!$C$10:$C$38</c:f>
              <c:numCache>
                <c:formatCode>#,##0.0</c:formatCode>
                <c:ptCount val="29"/>
                <c:pt idx="0">
                  <c:v>423.90577852278921</c:v>
                </c:pt>
                <c:pt idx="1">
                  <c:v>409.87486968937066</c:v>
                </c:pt>
                <c:pt idx="2">
                  <c:v>387.4853902760405</c:v>
                </c:pt>
                <c:pt idx="3">
                  <c:v>376.74015374353996</c:v>
                </c:pt>
                <c:pt idx="4">
                  <c:v>373.99560565341312</c:v>
                </c:pt>
                <c:pt idx="5">
                  <c:v>364.60889243846941</c:v>
                </c:pt>
                <c:pt idx="6">
                  <c:v>371.62504628500619</c:v>
                </c:pt>
                <c:pt idx="7">
                  <c:v>350.83087738382608</c:v>
                </c:pt>
                <c:pt idx="8">
                  <c:v>353.48436679658073</c:v>
                </c:pt>
                <c:pt idx="9">
                  <c:v>341.92828111277146</c:v>
                </c:pt>
                <c:pt idx="10">
                  <c:v>355.1679979924225</c:v>
                </c:pt>
                <c:pt idx="11">
                  <c:v>368.37272693374052</c:v>
                </c:pt>
                <c:pt idx="12">
                  <c:v>369.60421802252353</c:v>
                </c:pt>
                <c:pt idx="13">
                  <c:v>383.44905092487409</c:v>
                </c:pt>
                <c:pt idx="14">
                  <c:v>380.7917089083507</c:v>
                </c:pt>
                <c:pt idx="15">
                  <c:v>375.87817301951253</c:v>
                </c:pt>
                <c:pt idx="16">
                  <c:v>377.47036688146449</c:v>
                </c:pt>
                <c:pt idx="17">
                  <c:v>384.35098279884733</c:v>
                </c:pt>
                <c:pt idx="18">
                  <c:v>364.26305724993256</c:v>
                </c:pt>
                <c:pt idx="19">
                  <c:v>339.86486385004406</c:v>
                </c:pt>
                <c:pt idx="20">
                  <c:v>351.64217916040707</c:v>
                </c:pt>
                <c:pt idx="21">
                  <c:v>349.07411214796099</c:v>
                </c:pt>
                <c:pt idx="22">
                  <c:v>358.56130758751829</c:v>
                </c:pt>
                <c:pt idx="23">
                  <c:v>361.5368612120314</c:v>
                </c:pt>
                <c:pt idx="24">
                  <c:v>342.75147385490737</c:v>
                </c:pt>
                <c:pt idx="25">
                  <c:v>330.48654659195734</c:v>
                </c:pt>
                <c:pt idx="26">
                  <c:v>327.24818668322393</c:v>
                </c:pt>
                <c:pt idx="27">
                  <c:v>306.32997233287938</c:v>
                </c:pt>
                <c:pt idx="28">
                  <c:v>290.1185365323106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F-4DD3-86CC-CC3F5BACD157}"/>
            </c:ext>
          </c:extLst>
        </c:ser>
        <c:ser>
          <c:idx val="1"/>
          <c:order val="1"/>
          <c:tx>
            <c:strRef>
              <c:f>'1-3-1_4-Abb_Daten'!$D$9</c:f>
              <c:strCache>
                <c:ptCount val="1"/>
                <c:pt idx="0">
                  <c:v>Verarbeitendes Gewerbe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'1-3-1_4-Abb_Daten'!$B$10:$B$38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'1-3-1_4-Abb_Daten'!$D$10:$D$38</c:f>
              <c:numCache>
                <c:formatCode>#,##0.0</c:formatCode>
                <c:ptCount val="29"/>
                <c:pt idx="0">
                  <c:v>185.10755710131335</c:v>
                </c:pt>
                <c:pt idx="1">
                  <c:v>163.90133146538213</c:v>
                </c:pt>
                <c:pt idx="2">
                  <c:v>153.45637111156236</c:v>
                </c:pt>
                <c:pt idx="3">
                  <c:v>142.6917032205244</c:v>
                </c:pt>
                <c:pt idx="4">
                  <c:v>141.10264289054268</c:v>
                </c:pt>
                <c:pt idx="5">
                  <c:v>144.47640896644754</c:v>
                </c:pt>
                <c:pt idx="6">
                  <c:v>135.2838509934513</c:v>
                </c:pt>
                <c:pt idx="7">
                  <c:v>139.30049016063404</c:v>
                </c:pt>
                <c:pt idx="8">
                  <c:v>134.94531707528958</c:v>
                </c:pt>
                <c:pt idx="9">
                  <c:v>132.5227380608566</c:v>
                </c:pt>
                <c:pt idx="10">
                  <c:v>129.04282445041241</c:v>
                </c:pt>
                <c:pt idx="11">
                  <c:v>121.86901382308058</c:v>
                </c:pt>
                <c:pt idx="12">
                  <c:v>120.9733930082632</c:v>
                </c:pt>
                <c:pt idx="13">
                  <c:v>117.76368731759841</c:v>
                </c:pt>
                <c:pt idx="14">
                  <c:v>117.47566264791872</c:v>
                </c:pt>
                <c:pt idx="15">
                  <c:v>114.363505407799</c:v>
                </c:pt>
                <c:pt idx="16">
                  <c:v>119.22436317657198</c:v>
                </c:pt>
                <c:pt idx="17">
                  <c:v>127.0344124483006</c:v>
                </c:pt>
                <c:pt idx="18">
                  <c:v>127.19133145372992</c:v>
                </c:pt>
                <c:pt idx="19">
                  <c:v>109.11062604437615</c:v>
                </c:pt>
                <c:pt idx="20">
                  <c:v>124.50286024556578</c:v>
                </c:pt>
                <c:pt idx="21">
                  <c:v>121.57324399386269</c:v>
                </c:pt>
                <c:pt idx="22">
                  <c:v>116.72715398987208</c:v>
                </c:pt>
                <c:pt idx="23">
                  <c:v>117.4800868564333</c:v>
                </c:pt>
                <c:pt idx="24">
                  <c:v>117.26536781457045</c:v>
                </c:pt>
                <c:pt idx="25">
                  <c:v>125.88912693105583</c:v>
                </c:pt>
                <c:pt idx="26">
                  <c:v>128.21886187334638</c:v>
                </c:pt>
                <c:pt idx="27">
                  <c:v>130.85940541716008</c:v>
                </c:pt>
                <c:pt idx="28">
                  <c:v>128.96125549008286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F-4DD3-86CC-CC3F5BACD157}"/>
            </c:ext>
          </c:extLst>
        </c:ser>
        <c:ser>
          <c:idx val="2"/>
          <c:order val="2"/>
          <c:tx>
            <c:strRef>
              <c:f>'1-3-1_4-Abb_Daten'!$E$9</c:f>
              <c:strCache>
                <c:ptCount val="1"/>
                <c:pt idx="0">
                  <c:v>Verkehr</c:v>
                </c:pt>
              </c:strCache>
            </c:strRef>
          </c:tx>
          <c:spPr>
            <a:solidFill>
              <a:srgbClr val="125D86"/>
            </a:solidFill>
            <a:ln>
              <a:noFill/>
            </a:ln>
          </c:spPr>
          <c:invertIfNegative val="0"/>
          <c:cat>
            <c:numRef>
              <c:f>'1-3-1_4-Abb_Daten'!$B$10:$B$38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'1-3-1_4-Abb_Daten'!$E$10:$E$38</c:f>
              <c:numCache>
                <c:formatCode>#,##0.0</c:formatCode>
                <c:ptCount val="29"/>
                <c:pt idx="0">
                  <c:v>161.80718898547343</c:v>
                </c:pt>
                <c:pt idx="1">
                  <c:v>164.95129862674162</c:v>
                </c:pt>
                <c:pt idx="2">
                  <c:v>170.83421101717047</c:v>
                </c:pt>
                <c:pt idx="3">
                  <c:v>175.24151284321943</c:v>
                </c:pt>
                <c:pt idx="4">
                  <c:v>171.40722346362818</c:v>
                </c:pt>
                <c:pt idx="5">
                  <c:v>175.20801050730174</c:v>
                </c:pt>
                <c:pt idx="6">
                  <c:v>175.11225831448755</c:v>
                </c:pt>
                <c:pt idx="7">
                  <c:v>175.56680082956782</c:v>
                </c:pt>
                <c:pt idx="8">
                  <c:v>179.01947120592598</c:v>
                </c:pt>
                <c:pt idx="9">
                  <c:v>184.18004444873392</c:v>
                </c:pt>
                <c:pt idx="10">
                  <c:v>180.38419588128136</c:v>
                </c:pt>
                <c:pt idx="11">
                  <c:v>176.70830764973402</c:v>
                </c:pt>
                <c:pt idx="12">
                  <c:v>174.79147668906285</c:v>
                </c:pt>
                <c:pt idx="13">
                  <c:v>168.48321706430667</c:v>
                </c:pt>
                <c:pt idx="14">
                  <c:v>168.0607612708522</c:v>
                </c:pt>
                <c:pt idx="15">
                  <c:v>160.07165079244851</c:v>
                </c:pt>
                <c:pt idx="16">
                  <c:v>156.33462322624257</c:v>
                </c:pt>
                <c:pt idx="17">
                  <c:v>153.18212427604442</c:v>
                </c:pt>
                <c:pt idx="18">
                  <c:v>152.90057368610283</c:v>
                </c:pt>
                <c:pt idx="19">
                  <c:v>152.11203526189925</c:v>
                </c:pt>
                <c:pt idx="20">
                  <c:v>152.95637159339071</c:v>
                </c:pt>
                <c:pt idx="21">
                  <c:v>155.01545323647215</c:v>
                </c:pt>
                <c:pt idx="22">
                  <c:v>153.51631163871039</c:v>
                </c:pt>
                <c:pt idx="23">
                  <c:v>157.79325167828333</c:v>
                </c:pt>
                <c:pt idx="24">
                  <c:v>158.74568468078604</c:v>
                </c:pt>
                <c:pt idx="25">
                  <c:v>161.28982991950934</c:v>
                </c:pt>
                <c:pt idx="26">
                  <c:v>164.54453410168568</c:v>
                </c:pt>
                <c:pt idx="27">
                  <c:v>167.21729991788959</c:v>
                </c:pt>
                <c:pt idx="28">
                  <c:v>161.66410618425334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CF-4DD3-86CC-CC3F5BACD157}"/>
            </c:ext>
          </c:extLst>
        </c:ser>
        <c:ser>
          <c:idx val="3"/>
          <c:order val="3"/>
          <c:tx>
            <c:strRef>
              <c:f>'1-3-1_4-Abb_Daten'!$F$9</c:f>
              <c:strCache>
                <c:ptCount val="1"/>
                <c:pt idx="0">
                  <c:v>Haushalte und Kleinverbraucher</c:v>
                </c:pt>
              </c:strCache>
            </c:strRef>
          </c:tx>
          <c:spPr>
            <a:solidFill>
              <a:srgbClr val="5EAD35"/>
            </a:solidFill>
            <a:ln w="9525">
              <a:noFill/>
            </a:ln>
          </c:spPr>
          <c:invertIfNegative val="0"/>
          <c:cat>
            <c:numRef>
              <c:f>'1-3-1_4-Abb_Daten'!$B$10:$B$38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'1-3-1_4-Abb_Daten'!$F$10:$F$38</c:f>
              <c:numCache>
                <c:formatCode>#,##0.0</c:formatCode>
                <c:ptCount val="29"/>
                <c:pt idx="0">
                  <c:v>203.01173657737866</c:v>
                </c:pt>
                <c:pt idx="1">
                  <c:v>204.62674785800155</c:v>
                </c:pt>
                <c:pt idx="2">
                  <c:v>188.40459492035691</c:v>
                </c:pt>
                <c:pt idx="3">
                  <c:v>197.11276694978642</c:v>
                </c:pt>
                <c:pt idx="4">
                  <c:v>186.94653909301249</c:v>
                </c:pt>
                <c:pt idx="5">
                  <c:v>189.80863362648643</c:v>
                </c:pt>
                <c:pt idx="6">
                  <c:v>214.89167004032097</c:v>
                </c:pt>
                <c:pt idx="7">
                  <c:v>200.59877565260047</c:v>
                </c:pt>
                <c:pt idx="8">
                  <c:v>192.27597817950479</c:v>
                </c:pt>
                <c:pt idx="9">
                  <c:v>176.17127797622365</c:v>
                </c:pt>
                <c:pt idx="10">
                  <c:v>169.56286756287599</c:v>
                </c:pt>
                <c:pt idx="11">
                  <c:v>190.45319524567086</c:v>
                </c:pt>
                <c:pt idx="12">
                  <c:v>177.27075015733635</c:v>
                </c:pt>
                <c:pt idx="13">
                  <c:v>169.70358812758164</c:v>
                </c:pt>
                <c:pt idx="14">
                  <c:v>159.3371077006625</c:v>
                </c:pt>
                <c:pt idx="15">
                  <c:v>156.81879480696517</c:v>
                </c:pt>
                <c:pt idx="16">
                  <c:v>165.34903648383886</c:v>
                </c:pt>
                <c:pt idx="17">
                  <c:v>128.86424503804093</c:v>
                </c:pt>
                <c:pt idx="18">
                  <c:v>154.75078372299467</c:v>
                </c:pt>
                <c:pt idx="19">
                  <c:v>141.96214711372846</c:v>
                </c:pt>
                <c:pt idx="20">
                  <c:v>151.39556666517123</c:v>
                </c:pt>
                <c:pt idx="21">
                  <c:v>131.18949553319334</c:v>
                </c:pt>
                <c:pt idx="22">
                  <c:v>133.55980406414244</c:v>
                </c:pt>
                <c:pt idx="23">
                  <c:v>143.08776820973105</c:v>
                </c:pt>
                <c:pt idx="24">
                  <c:v>122.59427475650837</c:v>
                </c:pt>
                <c:pt idx="25">
                  <c:v>128.25657404212666</c:v>
                </c:pt>
                <c:pt idx="26">
                  <c:v>129.10263893608604</c:v>
                </c:pt>
                <c:pt idx="27">
                  <c:v>127.59418777522815</c:v>
                </c:pt>
                <c:pt idx="28">
                  <c:v>120.60987896639834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CF-4DD3-86CC-CC3F5BACD157}"/>
            </c:ext>
          </c:extLst>
        </c:ser>
        <c:ser>
          <c:idx val="4"/>
          <c:order val="4"/>
          <c:tx>
            <c:strRef>
              <c:f>'1-3-1_4-Abb_Daten'!$G$9</c:f>
              <c:strCache>
                <c:ptCount val="1"/>
                <c:pt idx="0">
                  <c:v>Militär und weitere kleine Quellen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'1-3-1_4-Abb_Daten'!$B$10:$B$38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'1-3-1_4-Abb_Daten'!$G$10:$G$38</c:f>
              <c:numCache>
                <c:formatCode>#,##0.0</c:formatCode>
                <c:ptCount val="29"/>
                <c:pt idx="0">
                  <c:v>11.797497419475365</c:v>
                </c:pt>
                <c:pt idx="1">
                  <c:v>8.444133982886429</c:v>
                </c:pt>
                <c:pt idx="2">
                  <c:v>6.428061187574948</c:v>
                </c:pt>
                <c:pt idx="3">
                  <c:v>5.1626322515092564</c:v>
                </c:pt>
                <c:pt idx="4">
                  <c:v>4.7843463601355456</c:v>
                </c:pt>
                <c:pt idx="5">
                  <c:v>4.0046182683518685</c:v>
                </c:pt>
                <c:pt idx="6">
                  <c:v>3.1406215974914273</c:v>
                </c:pt>
                <c:pt idx="7">
                  <c:v>3.0332746081662778</c:v>
                </c:pt>
                <c:pt idx="8">
                  <c:v>3.0433230937776274</c:v>
                </c:pt>
                <c:pt idx="9">
                  <c:v>2.6007169181076781</c:v>
                </c:pt>
                <c:pt idx="10">
                  <c:v>2.3313763203842734</c:v>
                </c:pt>
                <c:pt idx="11">
                  <c:v>1.9123403527070497</c:v>
                </c:pt>
                <c:pt idx="12">
                  <c:v>1.9494910838855808</c:v>
                </c:pt>
                <c:pt idx="13">
                  <c:v>1.9689374325851767</c:v>
                </c:pt>
                <c:pt idx="14">
                  <c:v>1.6887703314610223</c:v>
                </c:pt>
                <c:pt idx="15">
                  <c:v>1.7296641891543061</c:v>
                </c:pt>
                <c:pt idx="16">
                  <c:v>1.5744780652901182</c:v>
                </c:pt>
                <c:pt idx="17">
                  <c:v>1.3107768771750012</c:v>
                </c:pt>
                <c:pt idx="18">
                  <c:v>1.3295722680713862</c:v>
                </c:pt>
                <c:pt idx="19">
                  <c:v>1.3545286755454031</c:v>
                </c:pt>
                <c:pt idx="20">
                  <c:v>1.3100423495370763</c:v>
                </c:pt>
                <c:pt idx="21">
                  <c:v>1.2145355502698003</c:v>
                </c:pt>
                <c:pt idx="22">
                  <c:v>1.0027831826265809</c:v>
                </c:pt>
                <c:pt idx="23">
                  <c:v>1.0416339262509986</c:v>
                </c:pt>
                <c:pt idx="24">
                  <c:v>0.98291340566200058</c:v>
                </c:pt>
                <c:pt idx="25">
                  <c:v>0.97865022827899395</c:v>
                </c:pt>
                <c:pt idx="26">
                  <c:v>1.0169568344199313</c:v>
                </c:pt>
                <c:pt idx="27">
                  <c:v>0.84090463857738407</c:v>
                </c:pt>
                <c:pt idx="28">
                  <c:v>0.74833332776783534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CF-4DD3-86CC-CC3F5BACD157}"/>
            </c:ext>
          </c:extLst>
        </c:ser>
        <c:ser>
          <c:idx val="5"/>
          <c:order val="5"/>
          <c:tx>
            <c:strRef>
              <c:f>'1-3-1_4-Abb_Daten'!$H$9</c:f>
              <c:strCache>
                <c:ptCount val="1"/>
                <c:pt idx="0">
                  <c:v>Diffuse Emissionen aus Brennstoffen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'1-3-1_4-Abb_Daten'!$B$10:$B$38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'1-3-1_4-Abb_Daten'!$H$10:$H$38</c:f>
              <c:numCache>
                <c:formatCode>#,##0.0</c:formatCode>
                <c:ptCount val="29"/>
                <c:pt idx="0">
                  <c:v>3.840457889244949</c:v>
                </c:pt>
                <c:pt idx="1">
                  <c:v>3.6190139888961541</c:v>
                </c:pt>
                <c:pt idx="2">
                  <c:v>3.5397610365463481</c:v>
                </c:pt>
                <c:pt idx="3">
                  <c:v>3.3173623738234208</c:v>
                </c:pt>
                <c:pt idx="4">
                  <c:v>3.2198871621340799</c:v>
                </c:pt>
                <c:pt idx="5">
                  <c:v>3.0596233579841727</c:v>
                </c:pt>
                <c:pt idx="6">
                  <c:v>3.2126884599735788</c:v>
                </c:pt>
                <c:pt idx="7">
                  <c:v>3.2387292085111987</c:v>
                </c:pt>
                <c:pt idx="8">
                  <c:v>3.1676098687278773</c:v>
                </c:pt>
                <c:pt idx="9">
                  <c:v>3.1125002025677384</c:v>
                </c:pt>
                <c:pt idx="10">
                  <c:v>2.9918380664396738</c:v>
                </c:pt>
                <c:pt idx="11">
                  <c:v>2.9688376919090471</c:v>
                </c:pt>
                <c:pt idx="12">
                  <c:v>2.9652125277244084</c:v>
                </c:pt>
                <c:pt idx="13">
                  <c:v>3.0024075232133884</c:v>
                </c:pt>
                <c:pt idx="14">
                  <c:v>2.9276932392112469</c:v>
                </c:pt>
                <c:pt idx="15">
                  <c:v>2.9532964959039072</c:v>
                </c:pt>
                <c:pt idx="16">
                  <c:v>3.0686417868891587</c:v>
                </c:pt>
                <c:pt idx="17">
                  <c:v>2.9883418847091621</c:v>
                </c:pt>
                <c:pt idx="18">
                  <c:v>2.9444026292115177</c:v>
                </c:pt>
                <c:pt idx="19">
                  <c:v>2.5748758528700488</c:v>
                </c:pt>
                <c:pt idx="20">
                  <c:v>2.5813077348118902</c:v>
                </c:pt>
                <c:pt idx="21">
                  <c:v>2.6725880567248432</c:v>
                </c:pt>
                <c:pt idx="22">
                  <c:v>2.6570508814010783</c:v>
                </c:pt>
                <c:pt idx="23">
                  <c:v>2.6887883782273794</c:v>
                </c:pt>
                <c:pt idx="24">
                  <c:v>2.4783341611246055</c:v>
                </c:pt>
                <c:pt idx="25">
                  <c:v>2.3737915533311176</c:v>
                </c:pt>
                <c:pt idx="26">
                  <c:v>2.3438514508051997</c:v>
                </c:pt>
                <c:pt idx="27">
                  <c:v>2.266987763316628</c:v>
                </c:pt>
                <c:pt idx="28">
                  <c:v>2.0067451156996818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CF-4DD3-86CC-CC3F5BACD157}"/>
            </c:ext>
          </c:extLst>
        </c:ser>
        <c:ser>
          <c:idx val="6"/>
          <c:order val="6"/>
          <c:tx>
            <c:strRef>
              <c:f>'1-3-1_4-Abb_Daten'!$I$9</c:f>
              <c:strCache>
                <c:ptCount val="1"/>
                <c:pt idx="0">
                  <c:v>Industrieprozesse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invertIfNegative val="0"/>
          <c:cat>
            <c:numRef>
              <c:f>'1-3-1_4-Abb_Daten'!$B$10:$B$38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'1-3-1_4-Abb_Daten'!$I$10:$I$38</c:f>
              <c:numCache>
                <c:formatCode>#,##0.0</c:formatCode>
                <c:ptCount val="29"/>
                <c:pt idx="0">
                  <c:v>59.694713887914816</c:v>
                </c:pt>
                <c:pt idx="1">
                  <c:v>55.877756428585329</c:v>
                </c:pt>
                <c:pt idx="2">
                  <c:v>53.13767220242319</c:v>
                </c:pt>
                <c:pt idx="3">
                  <c:v>53.599243830540011</c:v>
                </c:pt>
                <c:pt idx="4">
                  <c:v>56.237814055148625</c:v>
                </c:pt>
                <c:pt idx="5">
                  <c:v>55.788371055674446</c:v>
                </c:pt>
                <c:pt idx="6">
                  <c:v>53.633049781860244</c:v>
                </c:pt>
                <c:pt idx="7">
                  <c:v>56.341083996503244</c:v>
                </c:pt>
                <c:pt idx="8">
                  <c:v>54.818820613458385</c:v>
                </c:pt>
                <c:pt idx="9">
                  <c:v>52.519598952337411</c:v>
                </c:pt>
                <c:pt idx="10">
                  <c:v>57.495630768892788</c:v>
                </c:pt>
                <c:pt idx="11">
                  <c:v>51.527505646694173</c:v>
                </c:pt>
                <c:pt idx="12">
                  <c:v>49.629316963995187</c:v>
                </c:pt>
                <c:pt idx="13">
                  <c:v>54.031314024878668</c:v>
                </c:pt>
                <c:pt idx="14">
                  <c:v>54.194148546543403</c:v>
                </c:pt>
                <c:pt idx="15">
                  <c:v>52.248115904212966</c:v>
                </c:pt>
                <c:pt idx="16">
                  <c:v>52.662933649361975</c:v>
                </c:pt>
                <c:pt idx="17">
                  <c:v>51.22514291677993</c:v>
                </c:pt>
                <c:pt idx="18">
                  <c:v>48.84402457234971</c:v>
                </c:pt>
                <c:pt idx="19">
                  <c:v>40.62629872773789</c:v>
                </c:pt>
                <c:pt idx="20">
                  <c:v>45.956363091728463</c:v>
                </c:pt>
                <c:pt idx="21">
                  <c:v>46.05193444898287</c:v>
                </c:pt>
                <c:pt idx="22">
                  <c:v>45.295153659247468</c:v>
                </c:pt>
                <c:pt idx="23">
                  <c:v>44.98931735663075</c:v>
                </c:pt>
                <c:pt idx="24">
                  <c:v>44.92684706544226</c:v>
                </c:pt>
                <c:pt idx="25">
                  <c:v>43.470837829974215</c:v>
                </c:pt>
                <c:pt idx="26">
                  <c:v>45.262368621077357</c:v>
                </c:pt>
                <c:pt idx="27">
                  <c:v>48.621798236171919</c:v>
                </c:pt>
                <c:pt idx="28">
                  <c:v>48.339669547243233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CF-4DD3-86CC-CC3F5BACD157}"/>
            </c:ext>
          </c:extLst>
        </c:ser>
        <c:ser>
          <c:idx val="7"/>
          <c:order val="7"/>
          <c:tx>
            <c:strRef>
              <c:f>'1-3-1_4-Abb_Daten'!$J$9</c:f>
              <c:strCache>
                <c:ptCount val="1"/>
                <c:pt idx="0">
                  <c:v>Landwirtschaft</c:v>
                </c:pt>
              </c:strCache>
            </c:strRef>
          </c:tx>
          <c:spPr>
            <a:solidFill>
              <a:schemeClr val="accent5"/>
            </a:solidFill>
            <a:ln w="28575">
              <a:noFill/>
            </a:ln>
          </c:spPr>
          <c:invertIfNegative val="0"/>
          <c:cat>
            <c:numRef>
              <c:f>'1-3-1_4-Abb_Daten'!$B$10:$B$38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'1-3-1_4-Abb_Daten'!$J$10:$J$38</c:f>
              <c:numCache>
                <c:formatCode>#,##0.0</c:formatCode>
                <c:ptCount val="29"/>
                <c:pt idx="0">
                  <c:v>3.1836140509461357</c:v>
                </c:pt>
                <c:pt idx="1">
                  <c:v>2.9045631783492802</c:v>
                </c:pt>
                <c:pt idx="2">
                  <c:v>2.6037510407853977</c:v>
                </c:pt>
                <c:pt idx="3">
                  <c:v>2.3677324390534022</c:v>
                </c:pt>
                <c:pt idx="4">
                  <c:v>1.9362205760066209</c:v>
                </c:pt>
                <c:pt idx="5">
                  <c:v>2.222145387675118</c:v>
                </c:pt>
                <c:pt idx="6">
                  <c:v>2.2249448003809267</c:v>
                </c:pt>
                <c:pt idx="7">
                  <c:v>2.3200382205602201</c:v>
                </c:pt>
                <c:pt idx="8">
                  <c:v>2.521021894912538</c:v>
                </c:pt>
                <c:pt idx="9">
                  <c:v>2.6077732853198872</c:v>
                </c:pt>
                <c:pt idx="10">
                  <c:v>2.8034671659992636</c:v>
                </c:pt>
                <c:pt idx="11">
                  <c:v>2.5542078452873316</c:v>
                </c:pt>
                <c:pt idx="12">
                  <c:v>2.6371944460654313</c:v>
                </c:pt>
                <c:pt idx="13">
                  <c:v>2.4642029939442467</c:v>
                </c:pt>
                <c:pt idx="14">
                  <c:v>2.490121024761653</c:v>
                </c:pt>
                <c:pt idx="15">
                  <c:v>2.3253480630413286</c:v>
                </c:pt>
                <c:pt idx="16">
                  <c:v>2.3129477075779068</c:v>
                </c:pt>
                <c:pt idx="17">
                  <c:v>2.4272786295838289</c:v>
                </c:pt>
                <c:pt idx="18">
                  <c:v>2.4825887714689769</c:v>
                </c:pt>
                <c:pt idx="19">
                  <c:v>2.5903418097945177</c:v>
                </c:pt>
                <c:pt idx="20">
                  <c:v>2.3250442943980851</c:v>
                </c:pt>
                <c:pt idx="21">
                  <c:v>2.6355868662772997</c:v>
                </c:pt>
                <c:pt idx="22">
                  <c:v>2.5735557993497347</c:v>
                </c:pt>
                <c:pt idx="23">
                  <c:v>2.6985713600987138</c:v>
                </c:pt>
                <c:pt idx="24">
                  <c:v>2.9399782582162244</c:v>
                </c:pt>
                <c:pt idx="25">
                  <c:v>3.0710016188210205</c:v>
                </c:pt>
                <c:pt idx="26">
                  <c:v>2.7728899758534826</c:v>
                </c:pt>
                <c:pt idx="27">
                  <c:v>2.9239953301360764</c:v>
                </c:pt>
                <c:pt idx="28">
                  <c:v>2.9138172917848211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CF-4DD3-86CC-CC3F5BACD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5773560"/>
        <c:axId val="115772776"/>
      </c:barChart>
      <c:lineChart>
        <c:grouping val="standard"/>
        <c:varyColors val="0"/>
        <c:ser>
          <c:idx val="8"/>
          <c:order val="8"/>
          <c:tx>
            <c:v>Gesamt</c:v>
          </c:tx>
          <c:spPr>
            <a:ln>
              <a:noFill/>
            </a:ln>
          </c:spPr>
          <c:marker>
            <c:symbol val="none"/>
          </c:marker>
          <c:dLbls>
            <c:numFmt formatCode="#,##0" sourceLinked="0"/>
            <c:spPr>
              <a:solidFill>
                <a:schemeClr val="tx1"/>
              </a:solidFill>
            </c:spPr>
            <c:txPr>
              <a:bodyPr/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'1-3-1_4-Abb_Daten'!$K$10:$K$38</c:f>
              <c:numCache>
                <c:formatCode>#,##0.0</c:formatCode>
                <c:ptCount val="29"/>
                <c:pt idx="0">
                  <c:v>1052.3485444345358</c:v>
                </c:pt>
                <c:pt idx="1">
                  <c:v>1014.1997152182132</c:v>
                </c:pt>
                <c:pt idx="2">
                  <c:v>965.88981279246002</c:v>
                </c:pt>
                <c:pt idx="3">
                  <c:v>956.23310765199631</c:v>
                </c:pt>
                <c:pt idx="4">
                  <c:v>939.63027925402139</c:v>
                </c:pt>
                <c:pt idx="5">
                  <c:v>939.17670360839077</c:v>
                </c:pt>
                <c:pt idx="6">
                  <c:v>959.12413027297225</c:v>
                </c:pt>
                <c:pt idx="7">
                  <c:v>931.23007006036937</c:v>
                </c:pt>
                <c:pt idx="8">
                  <c:v>923.27590872817757</c:v>
                </c:pt>
                <c:pt idx="9">
                  <c:v>895.64293095691846</c:v>
                </c:pt>
                <c:pt idx="10">
                  <c:v>899.78019820870816</c:v>
                </c:pt>
                <c:pt idx="11">
                  <c:v>916.36613518882359</c:v>
                </c:pt>
                <c:pt idx="12">
                  <c:v>899.82105289885658</c:v>
                </c:pt>
                <c:pt idx="13">
                  <c:v>900.86640540898236</c:v>
                </c:pt>
                <c:pt idx="14">
                  <c:v>886.96597366976141</c:v>
                </c:pt>
                <c:pt idx="15">
                  <c:v>866.38854867903785</c:v>
                </c:pt>
                <c:pt idx="16">
                  <c:v>877.99739097723716</c:v>
                </c:pt>
                <c:pt idx="17">
                  <c:v>851.38330486948132</c:v>
                </c:pt>
                <c:pt idx="18">
                  <c:v>854.70633435386151</c:v>
                </c:pt>
                <c:pt idx="19">
                  <c:v>790.19571733599582</c:v>
                </c:pt>
                <c:pt idx="20">
                  <c:v>832.66973513501034</c:v>
                </c:pt>
                <c:pt idx="21">
                  <c:v>809.42694983374406</c:v>
                </c:pt>
                <c:pt idx="22">
                  <c:v>813.89312080286811</c:v>
                </c:pt>
                <c:pt idx="23">
                  <c:v>831.31627897768703</c:v>
                </c:pt>
                <c:pt idx="24">
                  <c:v>792.68487399721744</c:v>
                </c:pt>
                <c:pt idx="25">
                  <c:v>795.81635871505455</c:v>
                </c:pt>
                <c:pt idx="26">
                  <c:v>800.51028847649798</c:v>
                </c:pt>
                <c:pt idx="27">
                  <c:v>786.65455141135919</c:v>
                </c:pt>
                <c:pt idx="28">
                  <c:v>755.36234245554067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CF-4DD3-86CC-CC3F5BACD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73560"/>
        <c:axId val="115772776"/>
      </c:lineChart>
      <c:catAx>
        <c:axId val="115773560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/>
          <a:lstStyle/>
          <a:p>
            <a:pPr>
              <a:defRPr sz="70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115772776"/>
        <c:crosses val="autoZero"/>
        <c:auto val="1"/>
        <c:lblAlgn val="ctr"/>
        <c:lblOffset val="100"/>
        <c:noMultiLvlLbl val="0"/>
      </c:catAx>
      <c:valAx>
        <c:axId val="115772776"/>
        <c:scaling>
          <c:orientation val="minMax"/>
          <c:max val="1100"/>
          <c:min val="0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title>
          <c:tx>
            <c:strRef>
              <c:f>'1-3-1_4-Abb_Daten'!$B$5:$H$5</c:f>
              <c:strCache>
                <c:ptCount val="7"/>
                <c:pt idx="0">
                  <c:v>Millionen Tonnen</c:v>
                </c:pt>
              </c:strCache>
            </c:strRef>
          </c:tx>
          <c:layout>
            <c:manualLayout>
              <c:xMode val="edge"/>
              <c:yMode val="edge"/>
              <c:x val="5.8958443868681293E-2"/>
              <c:y val="1.782906001548646E-2"/>
            </c:manualLayout>
          </c:layout>
          <c:overlay val="0"/>
          <c:txPr>
            <a:bodyPr rot="0" vert="horz"/>
            <a:lstStyle/>
            <a:p>
              <a:pPr>
                <a:defRPr sz="900">
                  <a:solidFill>
                    <a:srgbClr val="080808"/>
                  </a:solidFill>
                  <a:latin typeface="Meta Offc" pitchFamily="34" charset="0"/>
                  <a:cs typeface="Meta Offc" pitchFamily="34" charset="0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115773560"/>
        <c:crosses val="autoZero"/>
        <c:crossBetween val="between"/>
        <c:majorUnit val="200"/>
        <c:minorUnit val="40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egendEntry>
        <c:idx val="8"/>
        <c:delete val="1"/>
      </c:legendEntry>
      <c:layout>
        <c:manualLayout>
          <c:xMode val="edge"/>
          <c:yMode val="edge"/>
          <c:x val="7.4774643606913924E-2"/>
          <c:y val="0.831831749560353"/>
          <c:w val="0.88849464687032909"/>
          <c:h val="9.4439313054777166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700">
              <a:solidFill>
                <a:srgbClr val="080808"/>
              </a:solidFill>
              <a:latin typeface="Meta Offc" pitchFamily="34" charset="0"/>
              <a:cs typeface="Meta Offc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316" footer="0.31496062992127316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667539423754917E-2"/>
          <c:y val="9.6040915439916649E-2"/>
          <c:w val="0.88701183892524793"/>
          <c:h val="0.65299303522570296"/>
        </c:manualLayout>
      </c:layout>
      <c:lineChart>
        <c:grouping val="standard"/>
        <c:varyColors val="0"/>
        <c:ser>
          <c:idx val="0"/>
          <c:order val="0"/>
          <c:tx>
            <c:strRef>
              <c:f>'1-3-1_5-Abb_Daten'!$C$9</c:f>
              <c:strCache>
                <c:ptCount val="1"/>
                <c:pt idx="0">
                  <c:v>Emissionsintensität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dLbls>
            <c:spPr>
              <a:solidFill>
                <a:schemeClr val="tx1"/>
              </a:solidFill>
            </c:spPr>
            <c:txPr>
              <a:bodyPr/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'1-3-1_5-Abb_Daten'!$B$10:$B$37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'1-3-1_5-Abb_Daten'!$C$10:$C$37</c:f>
              <c:numCache>
                <c:formatCode>0</c:formatCode>
                <c:ptCount val="28"/>
                <c:pt idx="0">
                  <c:v>637.56833507250019</c:v>
                </c:pt>
                <c:pt idx="1">
                  <c:v>568.0765783964298</c:v>
                </c:pt>
                <c:pt idx="2">
                  <c:v>546.79980377874438</c:v>
                </c:pt>
                <c:pt idx="3">
                  <c:v>513.84272591126569</c:v>
                </c:pt>
                <c:pt idx="4">
                  <c:v>495.59625191203514</c:v>
                </c:pt>
                <c:pt idx="5">
                  <c:v>498.92120576248197</c:v>
                </c:pt>
                <c:pt idx="6">
                  <c:v>474.26878033048484</c:v>
                </c:pt>
                <c:pt idx="7">
                  <c:v>458.7900153438419</c:v>
                </c:pt>
                <c:pt idx="8">
                  <c:v>435.90449056319727</c:v>
                </c:pt>
                <c:pt idx="9">
                  <c:v>426.61727359518937</c:v>
                </c:pt>
                <c:pt idx="10">
                  <c:v>421.28696577529439</c:v>
                </c:pt>
                <c:pt idx="11">
                  <c:v>408.72402003639127</c:v>
                </c:pt>
                <c:pt idx="12">
                  <c:v>406.75852317489478</c:v>
                </c:pt>
                <c:pt idx="13">
                  <c:v>393.32099091857566</c:v>
                </c:pt>
                <c:pt idx="14">
                  <c:v>379.20264354613334</c:v>
                </c:pt>
                <c:pt idx="15">
                  <c:v>368.03663231951253</c:v>
                </c:pt>
                <c:pt idx="16">
                  <c:v>340.18999902882973</c:v>
                </c:pt>
                <c:pt idx="17">
                  <c:v>336.12180927671284</c:v>
                </c:pt>
                <c:pt idx="18">
                  <c:v>323.38418238279036</c:v>
                </c:pt>
                <c:pt idx="19">
                  <c:v>325.43462955696771</c:v>
                </c:pt>
                <c:pt idx="20">
                  <c:v>300.9532284408599</c:v>
                </c:pt>
                <c:pt idx="21">
                  <c:v>296.34746416796742</c:v>
                </c:pt>
                <c:pt idx="22">
                  <c:v>295.24655569395503</c:v>
                </c:pt>
                <c:pt idx="23">
                  <c:v>270.38772367778574</c:v>
                </c:pt>
                <c:pt idx="24">
                  <c:v>262.90718183534864</c:v>
                </c:pt>
                <c:pt idx="25">
                  <c:v>255.88857034335874</c:v>
                </c:pt>
                <c:pt idx="26">
                  <c:v>242.14195238924196</c:v>
                </c:pt>
                <c:pt idx="27">
                  <c:v>225.55690831748694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5-44E3-AD07-13A0A0926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334664"/>
        <c:axId val="216335056"/>
      </c:lineChart>
      <c:catAx>
        <c:axId val="216334664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/>
          <a:lstStyle/>
          <a:p>
            <a:pPr>
              <a:defRPr sz="70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16335056"/>
        <c:crosses val="autoZero"/>
        <c:auto val="1"/>
        <c:lblAlgn val="ctr"/>
        <c:lblOffset val="100"/>
        <c:noMultiLvlLbl val="0"/>
      </c:catAx>
      <c:valAx>
        <c:axId val="216335056"/>
        <c:scaling>
          <c:orientation val="minMax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16334664"/>
        <c:crosses val="autoZero"/>
        <c:crossBetween val="between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377" footer="0.31496062992127377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218587272825028E-2"/>
          <c:y val="8.2233998326645144E-2"/>
          <c:w val="0.88925417587311983"/>
          <c:h val="0.666799952338993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'1-3-2_2-Abb_Daten'!$C$9</c:f>
              <c:strCache>
                <c:ptCount val="1"/>
                <c:pt idx="0">
                  <c:v>Energiewirtschaft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'1-3-2_2-Abb_Daten'!$C$10:$C$38</c:f>
              <c:numCache>
                <c:formatCode>#,##0.0</c:formatCode>
                <c:ptCount val="29"/>
                <c:pt idx="0">
                  <c:v>10.6277896</c:v>
                </c:pt>
                <c:pt idx="1">
                  <c:v>10.063731363000004</c:v>
                </c:pt>
                <c:pt idx="2">
                  <c:v>9.5142665409999978</c:v>
                </c:pt>
                <c:pt idx="3">
                  <c:v>9.1184450399999992</c:v>
                </c:pt>
                <c:pt idx="4">
                  <c:v>8.9359544809999942</c:v>
                </c:pt>
                <c:pt idx="5">
                  <c:v>8.497802926645436</c:v>
                </c:pt>
                <c:pt idx="6">
                  <c:v>8.4119343371740332</c:v>
                </c:pt>
                <c:pt idx="7">
                  <c:v>7.9401009657002106</c:v>
                </c:pt>
                <c:pt idx="8">
                  <c:v>7.8207627412920662</c:v>
                </c:pt>
                <c:pt idx="9">
                  <c:v>7.6050741062145901</c:v>
                </c:pt>
                <c:pt idx="10">
                  <c:v>7.9688833185700574</c:v>
                </c:pt>
                <c:pt idx="11">
                  <c:v>8.2448849923365639</c:v>
                </c:pt>
                <c:pt idx="12">
                  <c:v>8.3442461438348747</c:v>
                </c:pt>
                <c:pt idx="13">
                  <c:v>8.7545500200766746</c:v>
                </c:pt>
                <c:pt idx="14">
                  <c:v>9.1252599046285106</c:v>
                </c:pt>
                <c:pt idx="15">
                  <c:v>8.8964021706952678</c:v>
                </c:pt>
                <c:pt idx="16">
                  <c:v>9.0267081878704278</c:v>
                </c:pt>
                <c:pt idx="17">
                  <c:v>9.3734533582412745</c:v>
                </c:pt>
                <c:pt idx="18">
                  <c:v>9.0707738605557093</c:v>
                </c:pt>
                <c:pt idx="19">
                  <c:v>8.6948979626267739</c:v>
                </c:pt>
                <c:pt idx="20">
                  <c:v>8.9606554568074408</c:v>
                </c:pt>
                <c:pt idx="21">
                  <c:v>9.1172781014768809</c:v>
                </c:pt>
                <c:pt idx="22">
                  <c:v>9.4907075431131815</c:v>
                </c:pt>
                <c:pt idx="23">
                  <c:v>9.2803399167622427</c:v>
                </c:pt>
                <c:pt idx="24">
                  <c:v>8.9206442662479386</c:v>
                </c:pt>
                <c:pt idx="25">
                  <c:v>8.800559205966259</c:v>
                </c:pt>
                <c:pt idx="26">
                  <c:v>8.7273568842584996</c:v>
                </c:pt>
                <c:pt idx="27">
                  <c:v>8.3760029698977796</c:v>
                </c:pt>
                <c:pt idx="28">
                  <c:v>8.0342169584516849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D-497C-B402-8F7C5AE4A2BA}"/>
            </c:ext>
          </c:extLst>
        </c:ser>
        <c:ser>
          <c:idx val="1"/>
          <c:order val="1"/>
          <c:tx>
            <c:strRef>
              <c:f>'1-3-2_2-Abb_Daten'!$D$9</c:f>
              <c:strCache>
                <c:ptCount val="1"/>
                <c:pt idx="0">
                  <c:v>Verarbeitendes Gewerbe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'1-3-2_2-Abb_Daten'!$D$10:$D$38</c:f>
              <c:numCache>
                <c:formatCode>#,##0.0</c:formatCode>
                <c:ptCount val="29"/>
                <c:pt idx="0">
                  <c:v>4.5290347490875957</c:v>
                </c:pt>
                <c:pt idx="1">
                  <c:v>3.9120554212795411</c:v>
                </c:pt>
                <c:pt idx="2">
                  <c:v>3.6125593208346487</c:v>
                </c:pt>
                <c:pt idx="3">
                  <c:v>3.3138809876272894</c:v>
                </c:pt>
                <c:pt idx="4">
                  <c:v>3.1978407739051806</c:v>
                </c:pt>
                <c:pt idx="5">
                  <c:v>3.2982154949426885</c:v>
                </c:pt>
                <c:pt idx="6">
                  <c:v>3.0756056297723253</c:v>
                </c:pt>
                <c:pt idx="7">
                  <c:v>3.2608782097957341</c:v>
                </c:pt>
                <c:pt idx="8">
                  <c:v>2.9803036649941221</c:v>
                </c:pt>
                <c:pt idx="9">
                  <c:v>2.9593412156299803</c:v>
                </c:pt>
                <c:pt idx="10">
                  <c:v>2.7216204200187279</c:v>
                </c:pt>
                <c:pt idx="11">
                  <c:v>2.6339394057043997</c:v>
                </c:pt>
                <c:pt idx="12">
                  <c:v>2.5172884521187657</c:v>
                </c:pt>
                <c:pt idx="13">
                  <c:v>2.5758947176524782</c:v>
                </c:pt>
                <c:pt idx="14">
                  <c:v>2.5390010550365063</c:v>
                </c:pt>
                <c:pt idx="15">
                  <c:v>2.4077301698878006</c:v>
                </c:pt>
                <c:pt idx="16">
                  <c:v>2.4734482416319121</c:v>
                </c:pt>
                <c:pt idx="17">
                  <c:v>2.6080570846053805</c:v>
                </c:pt>
                <c:pt idx="18">
                  <c:v>2.747196376834566</c:v>
                </c:pt>
                <c:pt idx="19">
                  <c:v>2.475430242601504</c:v>
                </c:pt>
                <c:pt idx="20">
                  <c:v>2.7556922412384557</c:v>
                </c:pt>
                <c:pt idx="21">
                  <c:v>2.7400475676246798</c:v>
                </c:pt>
                <c:pt idx="22">
                  <c:v>2.6142277398611418</c:v>
                </c:pt>
                <c:pt idx="23">
                  <c:v>2.5512630557639677</c:v>
                </c:pt>
                <c:pt idx="24">
                  <c:v>2.6138623958689866</c:v>
                </c:pt>
                <c:pt idx="25">
                  <c:v>2.7860975019414815</c:v>
                </c:pt>
                <c:pt idx="26">
                  <c:v>2.9213507258873133</c:v>
                </c:pt>
                <c:pt idx="27">
                  <c:v>2.9155452269632427</c:v>
                </c:pt>
                <c:pt idx="28">
                  <c:v>2.9112451014781935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8D-497C-B402-8F7C5AE4A2BA}"/>
            </c:ext>
          </c:extLst>
        </c:ser>
        <c:ser>
          <c:idx val="2"/>
          <c:order val="2"/>
          <c:tx>
            <c:strRef>
              <c:f>'1-3-2_2-Abb_Daten'!$E$9</c:f>
              <c:strCache>
                <c:ptCount val="1"/>
                <c:pt idx="0">
                  <c:v>Verkehr</c:v>
                </c:pt>
              </c:strCache>
            </c:strRef>
          </c:tx>
          <c:spPr>
            <a:solidFill>
              <a:srgbClr val="125D86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'1-3-2_2-Abb_Daten'!$E$10:$E$38</c:f>
              <c:numCache>
                <c:formatCode>#,##0.0</c:formatCode>
                <c:ptCount val="29"/>
                <c:pt idx="0">
                  <c:v>5.0281588242351569</c:v>
                </c:pt>
                <c:pt idx="1">
                  <c:v>5.4954356421068837</c:v>
                </c:pt>
                <c:pt idx="2">
                  <c:v>5.9672064795001001</c:v>
                </c:pt>
                <c:pt idx="3">
                  <c:v>6.4230537119563875</c:v>
                </c:pt>
                <c:pt idx="4">
                  <c:v>6.4524567040978349</c:v>
                </c:pt>
                <c:pt idx="5">
                  <c:v>6.8312820231019069</c:v>
                </c:pt>
                <c:pt idx="6">
                  <c:v>6.8912705585083733</c:v>
                </c:pt>
                <c:pt idx="7">
                  <c:v>6.8139790415971104</c:v>
                </c:pt>
                <c:pt idx="8">
                  <c:v>6.7164529799663955</c:v>
                </c:pt>
                <c:pt idx="9">
                  <c:v>6.5909410891604807</c:v>
                </c:pt>
                <c:pt idx="10">
                  <c:v>6.004149842871092</c:v>
                </c:pt>
                <c:pt idx="11">
                  <c:v>5.7677328044506817</c:v>
                </c:pt>
                <c:pt idx="12">
                  <c:v>4.3513574219496958</c:v>
                </c:pt>
                <c:pt idx="13">
                  <c:v>4.0212593657901206</c:v>
                </c:pt>
                <c:pt idx="14">
                  <c:v>3.9038644743019302</c:v>
                </c:pt>
                <c:pt idx="15">
                  <c:v>3.5649580992821823</c:v>
                </c:pt>
                <c:pt idx="16">
                  <c:v>3.4448815284484633</c:v>
                </c:pt>
                <c:pt idx="17">
                  <c:v>3.4932453809291308</c:v>
                </c:pt>
                <c:pt idx="18">
                  <c:v>3.5710651236157736</c:v>
                </c:pt>
                <c:pt idx="19">
                  <c:v>3.6900696988045398</c:v>
                </c:pt>
                <c:pt idx="20">
                  <c:v>3.9474277534452358</c:v>
                </c:pt>
                <c:pt idx="21">
                  <c:v>4.2304364101032581</c:v>
                </c:pt>
                <c:pt idx="22">
                  <c:v>4.5106013906780085</c:v>
                </c:pt>
                <c:pt idx="23">
                  <c:v>4.7989345929331062</c:v>
                </c:pt>
                <c:pt idx="24">
                  <c:v>4.9389510143477438</c:v>
                </c:pt>
                <c:pt idx="25">
                  <c:v>5.1969828157982665</c:v>
                </c:pt>
                <c:pt idx="26">
                  <c:v>5.5103383367306771</c:v>
                </c:pt>
                <c:pt idx="27">
                  <c:v>5.8100536042734428</c:v>
                </c:pt>
                <c:pt idx="28">
                  <c:v>5.8002073706277812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8D-497C-B402-8F7C5AE4A2BA}"/>
            </c:ext>
          </c:extLst>
        </c:ser>
        <c:ser>
          <c:idx val="3"/>
          <c:order val="3"/>
          <c:tx>
            <c:strRef>
              <c:f>'1-3-2_2-Abb_Daten'!$F$9</c:f>
              <c:strCache>
                <c:ptCount val="1"/>
                <c:pt idx="0">
                  <c:v>Haushalte und Kleinverbraucher</c:v>
                </c:pt>
              </c:strCache>
            </c:strRef>
          </c:tx>
          <c:spPr>
            <a:solidFill>
              <a:srgbClr val="61B931"/>
            </a:solidFill>
            <a:ln w="9525">
              <a:solidFill>
                <a:srgbClr val="61B931"/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'1-3-2_2-Abb_Daten'!$F$10:$F$38</c:f>
              <c:numCache>
                <c:formatCode>#,##0.0</c:formatCode>
                <c:ptCount val="29"/>
                <c:pt idx="0">
                  <c:v>3.2745277921548444</c:v>
                </c:pt>
                <c:pt idx="1">
                  <c:v>2.8916466405515684</c:v>
                </c:pt>
                <c:pt idx="2">
                  <c:v>2.4046431290309189</c:v>
                </c:pt>
                <c:pt idx="3">
                  <c:v>2.4084506914155854</c:v>
                </c:pt>
                <c:pt idx="4">
                  <c:v>2.2416526467677196</c:v>
                </c:pt>
                <c:pt idx="5">
                  <c:v>2.2612451470795376</c:v>
                </c:pt>
                <c:pt idx="6">
                  <c:v>2.3851013631871876</c:v>
                </c:pt>
                <c:pt idx="7">
                  <c:v>2.2959068196276005</c:v>
                </c:pt>
                <c:pt idx="8">
                  <c:v>1.9942592025476193</c:v>
                </c:pt>
                <c:pt idx="9">
                  <c:v>1.9079635616820543</c:v>
                </c:pt>
                <c:pt idx="10">
                  <c:v>1.8961538567697578</c:v>
                </c:pt>
                <c:pt idx="11">
                  <c:v>2.0916053422028931</c:v>
                </c:pt>
                <c:pt idx="12">
                  <c:v>1.9813666990703043</c:v>
                </c:pt>
                <c:pt idx="13">
                  <c:v>1.8350813251566582</c:v>
                </c:pt>
                <c:pt idx="14">
                  <c:v>1.7220064387812686</c:v>
                </c:pt>
                <c:pt idx="15">
                  <c:v>1.719612739481563</c:v>
                </c:pt>
                <c:pt idx="16">
                  <c:v>1.9473718191771097</c:v>
                </c:pt>
                <c:pt idx="17">
                  <c:v>1.7681502052103737</c:v>
                </c:pt>
                <c:pt idx="18">
                  <c:v>2.0834935721511165</c:v>
                </c:pt>
                <c:pt idx="19">
                  <c:v>1.841723486476788</c:v>
                </c:pt>
                <c:pt idx="20">
                  <c:v>2.1383975918524807</c:v>
                </c:pt>
                <c:pt idx="21">
                  <c:v>2.0461400603292592</c:v>
                </c:pt>
                <c:pt idx="22">
                  <c:v>1.7749077799484074</c:v>
                </c:pt>
                <c:pt idx="23">
                  <c:v>1.8006639840845093</c:v>
                </c:pt>
                <c:pt idx="24">
                  <c:v>1.5636525140095285</c:v>
                </c:pt>
                <c:pt idx="25">
                  <c:v>1.6828672608525679</c:v>
                </c:pt>
                <c:pt idx="26">
                  <c:v>1.5519411763052751</c:v>
                </c:pt>
                <c:pt idx="27">
                  <c:v>1.5593093195805796</c:v>
                </c:pt>
                <c:pt idx="28">
                  <c:v>1.4887308795375072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8D-497C-B402-8F7C5AE4A2BA}"/>
            </c:ext>
          </c:extLst>
        </c:ser>
        <c:ser>
          <c:idx val="4"/>
          <c:order val="4"/>
          <c:tx>
            <c:strRef>
              <c:f>'1-3-2_2-Abb_Daten'!$G$9</c:f>
              <c:strCache>
                <c:ptCount val="1"/>
                <c:pt idx="0">
                  <c:v>Militär und weitere kleine Quellen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'1-3-2_2-Abb_Daten'!$G$10:$G$38</c:f>
              <c:numCache>
                <c:formatCode>#,##0.0</c:formatCode>
                <c:ptCount val="29"/>
                <c:pt idx="0">
                  <c:v>0.20580988608688477</c:v>
                </c:pt>
                <c:pt idx="1">
                  <c:v>0.15704934826244904</c:v>
                </c:pt>
                <c:pt idx="2">
                  <c:v>0.13179315872593853</c:v>
                </c:pt>
                <c:pt idx="3">
                  <c:v>0.11236367320917616</c:v>
                </c:pt>
                <c:pt idx="4">
                  <c:v>0.11508189130482986</c:v>
                </c:pt>
                <c:pt idx="5">
                  <c:v>9.15993040645737E-2</c:v>
                </c:pt>
                <c:pt idx="6">
                  <c:v>7.229989792367153E-2</c:v>
                </c:pt>
                <c:pt idx="7">
                  <c:v>7.6397655635697545E-2</c:v>
                </c:pt>
                <c:pt idx="8">
                  <c:v>7.5238360535450285E-2</c:v>
                </c:pt>
                <c:pt idx="9">
                  <c:v>6.1129440966536823E-2</c:v>
                </c:pt>
                <c:pt idx="10">
                  <c:v>5.4984925037238272E-2</c:v>
                </c:pt>
                <c:pt idx="11">
                  <c:v>4.1868463503625643E-2</c:v>
                </c:pt>
                <c:pt idx="12">
                  <c:v>3.7175182464275633E-2</c:v>
                </c:pt>
                <c:pt idx="13">
                  <c:v>3.7141861863058477E-2</c:v>
                </c:pt>
                <c:pt idx="14">
                  <c:v>3.0066580163619881E-2</c:v>
                </c:pt>
                <c:pt idx="15">
                  <c:v>2.6060186021176997E-2</c:v>
                </c:pt>
                <c:pt idx="16">
                  <c:v>2.2925087036315111E-2</c:v>
                </c:pt>
                <c:pt idx="17">
                  <c:v>1.902630484856532E-2</c:v>
                </c:pt>
                <c:pt idx="18">
                  <c:v>1.9390643850626024E-2</c:v>
                </c:pt>
                <c:pt idx="19">
                  <c:v>1.9984950064406953E-2</c:v>
                </c:pt>
                <c:pt idx="20">
                  <c:v>1.7304310266165645E-2</c:v>
                </c:pt>
                <c:pt idx="21">
                  <c:v>1.7237637262154059E-2</c:v>
                </c:pt>
                <c:pt idx="22">
                  <c:v>1.1018576935414351E-2</c:v>
                </c:pt>
                <c:pt idx="23">
                  <c:v>1.2200495326745261E-2</c:v>
                </c:pt>
                <c:pt idx="24">
                  <c:v>1.3518825099359885E-2</c:v>
                </c:pt>
                <c:pt idx="25">
                  <c:v>1.4107498182629604E-2</c:v>
                </c:pt>
                <c:pt idx="26">
                  <c:v>1.4729409406425991E-2</c:v>
                </c:pt>
                <c:pt idx="27">
                  <c:v>1.0215338564129629E-2</c:v>
                </c:pt>
                <c:pt idx="28">
                  <c:v>8.5704906157577938E-3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8D-497C-B402-8F7C5AE4A2BA}"/>
            </c:ext>
          </c:extLst>
        </c:ser>
        <c:ser>
          <c:idx val="5"/>
          <c:order val="5"/>
          <c:tx>
            <c:strRef>
              <c:f>'1-3-2_2-Abb_Daten'!$H$9</c:f>
              <c:strCache>
                <c:ptCount val="1"/>
                <c:pt idx="0">
                  <c:v>Diffuse Emissionen aus Brennstoffen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'1-3-2_2-Abb_Daten'!$H$10:$H$38</c:f>
              <c:numCache>
                <c:formatCode>#,##0.0</c:formatCode>
                <c:ptCount val="29"/>
                <c:pt idx="0">
                  <c:v>7.9236906648000004E-3</c:v>
                </c:pt>
                <c:pt idx="1">
                  <c:v>7.2293107001308587E-3</c:v>
                </c:pt>
                <c:pt idx="2">
                  <c:v>6.5494557702806561E-3</c:v>
                </c:pt>
                <c:pt idx="3">
                  <c:v>6.5596656152881929E-3</c:v>
                </c:pt>
                <c:pt idx="4">
                  <c:v>6.5027384203643433E-3</c:v>
                </c:pt>
                <c:pt idx="5">
                  <c:v>5.3705843483634634E-3</c:v>
                </c:pt>
                <c:pt idx="6">
                  <c:v>5.6400930959521652E-3</c:v>
                </c:pt>
                <c:pt idx="7">
                  <c:v>5.4602363713207765E-3</c:v>
                </c:pt>
                <c:pt idx="8">
                  <c:v>5.2761285223300782E-3</c:v>
                </c:pt>
                <c:pt idx="9">
                  <c:v>5.0256784961614683E-3</c:v>
                </c:pt>
                <c:pt idx="10">
                  <c:v>5.0432262981703353E-3</c:v>
                </c:pt>
                <c:pt idx="11">
                  <c:v>5.0103114121975564E-3</c:v>
                </c:pt>
                <c:pt idx="12">
                  <c:v>5.0106480535317653E-3</c:v>
                </c:pt>
                <c:pt idx="13">
                  <c:v>5.2292778388758308E-3</c:v>
                </c:pt>
                <c:pt idx="14">
                  <c:v>5.2933042670561953E-3</c:v>
                </c:pt>
                <c:pt idx="15">
                  <c:v>5.4059912074168257E-3</c:v>
                </c:pt>
                <c:pt idx="16">
                  <c:v>5.317492919307807E-3</c:v>
                </c:pt>
                <c:pt idx="17">
                  <c:v>4.8832242791790135E-3</c:v>
                </c:pt>
                <c:pt idx="18">
                  <c:v>4.6767521208951369E-3</c:v>
                </c:pt>
                <c:pt idx="19">
                  <c:v>4.2625457841319429E-3</c:v>
                </c:pt>
                <c:pt idx="20">
                  <c:v>3.8553457873764913E-3</c:v>
                </c:pt>
                <c:pt idx="21">
                  <c:v>4.0054912573017918E-3</c:v>
                </c:pt>
                <c:pt idx="22">
                  <c:v>4.0676196616745838E-3</c:v>
                </c:pt>
                <c:pt idx="23">
                  <c:v>3.8560106943053883E-3</c:v>
                </c:pt>
                <c:pt idx="24">
                  <c:v>3.7678697475661401E-3</c:v>
                </c:pt>
                <c:pt idx="25">
                  <c:v>3.8890668603320396E-3</c:v>
                </c:pt>
                <c:pt idx="26">
                  <c:v>3.9236014905471399E-3</c:v>
                </c:pt>
                <c:pt idx="27">
                  <c:v>3.8162460788276559E-3</c:v>
                </c:pt>
                <c:pt idx="28">
                  <c:v>3.4291199603559003E-3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8D-497C-B402-8F7C5AE4A2BA}"/>
            </c:ext>
          </c:extLst>
        </c:ser>
        <c:ser>
          <c:idx val="6"/>
          <c:order val="6"/>
          <c:tx>
            <c:strRef>
              <c:f>'1-3-2_2-Abb_Daten'!$I$9</c:f>
              <c:strCache>
                <c:ptCount val="1"/>
                <c:pt idx="0">
                  <c:v>Industrieprozesse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2"/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'1-3-2_2-Abb_Daten'!$I$10:$I$38</c:f>
              <c:numCache>
                <c:formatCode>#,##0.0</c:formatCode>
                <c:ptCount val="29"/>
                <c:pt idx="0">
                  <c:v>78.496182011255598</c:v>
                </c:pt>
                <c:pt idx="1">
                  <c:v>80.710907519647648</c:v>
                </c:pt>
                <c:pt idx="2">
                  <c:v>88.982536505518482</c:v>
                </c:pt>
                <c:pt idx="3">
                  <c:v>81.937484552635354</c:v>
                </c:pt>
                <c:pt idx="4">
                  <c:v>91.00326870839298</c:v>
                </c:pt>
                <c:pt idx="5">
                  <c:v>84.596007896559229</c:v>
                </c:pt>
                <c:pt idx="6">
                  <c:v>88.706155206189479</c:v>
                </c:pt>
                <c:pt idx="7">
                  <c:v>79.762198344952793</c:v>
                </c:pt>
                <c:pt idx="8">
                  <c:v>36.588912377010786</c:v>
                </c:pt>
                <c:pt idx="9">
                  <c:v>22.858246511697637</c:v>
                </c:pt>
                <c:pt idx="10">
                  <c:v>21.744609390939345</c:v>
                </c:pt>
                <c:pt idx="11">
                  <c:v>28.065310802048934</c:v>
                </c:pt>
                <c:pt idx="12">
                  <c:v>29.483251494654986</c:v>
                </c:pt>
                <c:pt idx="13">
                  <c:v>29.604180799088756</c:v>
                </c:pt>
                <c:pt idx="14">
                  <c:v>34.051872031827934</c:v>
                </c:pt>
                <c:pt idx="15">
                  <c:v>28.949981950254227</c:v>
                </c:pt>
                <c:pt idx="16">
                  <c:v>28.385020813981438</c:v>
                </c:pt>
                <c:pt idx="17">
                  <c:v>36.833408047060367</c:v>
                </c:pt>
                <c:pt idx="18">
                  <c:v>32.300598510788795</c:v>
                </c:pt>
                <c:pt idx="19">
                  <c:v>33.468800328721095</c:v>
                </c:pt>
                <c:pt idx="20">
                  <c:v>6.2653742256013993</c:v>
                </c:pt>
                <c:pt idx="21">
                  <c:v>4.9654691813397998</c:v>
                </c:pt>
                <c:pt idx="22">
                  <c:v>4.029443309570599</c:v>
                </c:pt>
                <c:pt idx="23">
                  <c:v>4.1399213409518998</c:v>
                </c:pt>
                <c:pt idx="24">
                  <c:v>3.8243576245003998</c:v>
                </c:pt>
                <c:pt idx="25">
                  <c:v>3.9376552752848002</c:v>
                </c:pt>
                <c:pt idx="26">
                  <c:v>3.7148327617304</c:v>
                </c:pt>
                <c:pt idx="27">
                  <c:v>3.6956236555136002</c:v>
                </c:pt>
                <c:pt idx="28">
                  <c:v>3.6692897169243994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8D-497C-B402-8F7C5AE4A2BA}"/>
            </c:ext>
          </c:extLst>
        </c:ser>
        <c:ser>
          <c:idx val="7"/>
          <c:order val="7"/>
          <c:tx>
            <c:strRef>
              <c:f>'1-3-2_2-Abb_Daten'!$J$9</c:f>
              <c:strCache>
                <c:ptCount val="1"/>
                <c:pt idx="0">
                  <c:v>Landwirtschaft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'1-3-2_2-Abb_Daten'!$J$10:$J$38</c:f>
              <c:numCache>
                <c:formatCode>#,##0.0</c:formatCode>
                <c:ptCount val="29"/>
                <c:pt idx="0">
                  <c:v>109.62464860172298</c:v>
                </c:pt>
                <c:pt idx="1">
                  <c:v>101.37103592357421</c:v>
                </c:pt>
                <c:pt idx="2">
                  <c:v>98.189152776681297</c:v>
                </c:pt>
                <c:pt idx="3">
                  <c:v>96.692792579747405</c:v>
                </c:pt>
                <c:pt idx="4">
                  <c:v>91.561579805425652</c:v>
                </c:pt>
                <c:pt idx="5">
                  <c:v>95.851046640022872</c:v>
                </c:pt>
                <c:pt idx="6">
                  <c:v>96.269400532017926</c:v>
                </c:pt>
                <c:pt idx="7">
                  <c:v>95.991785724281939</c:v>
                </c:pt>
                <c:pt idx="8">
                  <c:v>97.027828909039329</c:v>
                </c:pt>
                <c:pt idx="9">
                  <c:v>99.265541941088657</c:v>
                </c:pt>
                <c:pt idx="10">
                  <c:v>100.80865817028818</c:v>
                </c:pt>
                <c:pt idx="11">
                  <c:v>99.062650772718129</c:v>
                </c:pt>
                <c:pt idx="12">
                  <c:v>95.759592995624701</c:v>
                </c:pt>
                <c:pt idx="13">
                  <c:v>94.515124063258042</c:v>
                </c:pt>
                <c:pt idx="14">
                  <c:v>97.306331896863298</c:v>
                </c:pt>
                <c:pt idx="15">
                  <c:v>96.318462275984047</c:v>
                </c:pt>
                <c:pt idx="16">
                  <c:v>95.742665771651545</c:v>
                </c:pt>
                <c:pt idx="17">
                  <c:v>93.222604023137123</c:v>
                </c:pt>
                <c:pt idx="18">
                  <c:v>98.896848355369727</c:v>
                </c:pt>
                <c:pt idx="19">
                  <c:v>95.509952170916563</c:v>
                </c:pt>
                <c:pt idx="20">
                  <c:v>94.841795454906972</c:v>
                </c:pt>
                <c:pt idx="21">
                  <c:v>100.07923260301722</c:v>
                </c:pt>
                <c:pt idx="22">
                  <c:v>98.502539927611366</c:v>
                </c:pt>
                <c:pt idx="23">
                  <c:v>100.19255267090287</c:v>
                </c:pt>
                <c:pt idx="24">
                  <c:v>102.9824272928691</c:v>
                </c:pt>
                <c:pt idx="25">
                  <c:v>104.48173549970824</c:v>
                </c:pt>
                <c:pt idx="26">
                  <c:v>101.62427014211949</c:v>
                </c:pt>
                <c:pt idx="27">
                  <c:v>100.67033431820909</c:v>
                </c:pt>
                <c:pt idx="28">
                  <c:v>94.3221183905261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8D-497C-B402-8F7C5AE4A2BA}"/>
            </c:ext>
          </c:extLst>
        </c:ser>
        <c:ser>
          <c:idx val="9"/>
          <c:order val="8"/>
          <c:tx>
            <c:strRef>
              <c:f>'1-3-2_2-Abb_Daten'!$K$9</c:f>
              <c:strCache>
                <c:ptCount val="1"/>
                <c:pt idx="0">
                  <c:v>Abfall und Abwasser</c:v>
                </c:pt>
              </c:strCache>
            </c:strRef>
          </c:tx>
          <c:spPr>
            <a:solidFill>
              <a:schemeClr val="accent6"/>
            </a:solidFill>
            <a:ln w="9525">
              <a:solidFill>
                <a:schemeClr val="accent6"/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'1-3-2_2-Abb_Daten'!$K$10:$K$38</c:f>
              <c:numCache>
                <c:formatCode>#,##0.0</c:formatCode>
                <c:ptCount val="29"/>
                <c:pt idx="0">
                  <c:v>4.823594090382251</c:v>
                </c:pt>
                <c:pt idx="1">
                  <c:v>4.4753271571543198</c:v>
                </c:pt>
                <c:pt idx="2">
                  <c:v>4.203902412122325</c:v>
                </c:pt>
                <c:pt idx="3">
                  <c:v>3.8457751696171392</c:v>
                </c:pt>
                <c:pt idx="4">
                  <c:v>3.7901770030912081</c:v>
                </c:pt>
                <c:pt idx="5">
                  <c:v>3.7072112352245989</c:v>
                </c:pt>
                <c:pt idx="6">
                  <c:v>3.6388027742767965</c:v>
                </c:pt>
                <c:pt idx="7">
                  <c:v>3.3124662927029047</c:v>
                </c:pt>
                <c:pt idx="8">
                  <c:v>3.2176974356351451</c:v>
                </c:pt>
                <c:pt idx="9">
                  <c:v>3.1216965740753158</c:v>
                </c:pt>
                <c:pt idx="10">
                  <c:v>3.0938722519710362</c:v>
                </c:pt>
                <c:pt idx="11">
                  <c:v>2.9845151082244756</c:v>
                </c:pt>
                <c:pt idx="12">
                  <c:v>3.1155371388061637</c:v>
                </c:pt>
                <c:pt idx="13">
                  <c:v>3.0579968208784392</c:v>
                </c:pt>
                <c:pt idx="14">
                  <c:v>3.0270191205845953</c:v>
                </c:pt>
                <c:pt idx="15">
                  <c:v>3.3425339555402336</c:v>
                </c:pt>
                <c:pt idx="16">
                  <c:v>2.6664470794817574</c:v>
                </c:pt>
                <c:pt idx="17">
                  <c:v>2.7038739400508072</c:v>
                </c:pt>
                <c:pt idx="18">
                  <c:v>2.6707382576965211</c:v>
                </c:pt>
                <c:pt idx="19">
                  <c:v>2.6891680808915162</c:v>
                </c:pt>
                <c:pt idx="20">
                  <c:v>2.6654171264980748</c:v>
                </c:pt>
                <c:pt idx="21">
                  <c:v>2.770642197831092</c:v>
                </c:pt>
                <c:pt idx="22">
                  <c:v>2.7649760562952777</c:v>
                </c:pt>
                <c:pt idx="23">
                  <c:v>2.7462323854281423</c:v>
                </c:pt>
                <c:pt idx="24">
                  <c:v>2.8245314637778685</c:v>
                </c:pt>
                <c:pt idx="25">
                  <c:v>2.8513712418767718</c:v>
                </c:pt>
                <c:pt idx="26">
                  <c:v>2.8919931949464153</c:v>
                </c:pt>
                <c:pt idx="27">
                  <c:v>2.9352955765640427</c:v>
                </c:pt>
                <c:pt idx="28">
                  <c:v>2.9510727742615646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8D-497C-B402-8F7C5AE4A2BA}"/>
            </c:ext>
          </c:extLst>
        </c:ser>
        <c:ser>
          <c:idx val="10"/>
          <c:order val="9"/>
          <c:tx>
            <c:strRef>
              <c:f>'1-3-2_2-Abb_Daten'!$L$9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</c:spPr>
          <c:invertIfNegative val="0"/>
          <c:cat>
            <c:numRef>
              <c:f>'1-3-2_2-Abb_Daten'!$B$10:$B$38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'1-3-2_2-Abb_Daten'!$L$10:$L$38</c:f>
            </c:numRef>
          </c:val>
          <c:extLst>
            <c:ext xmlns:c16="http://schemas.microsoft.com/office/drawing/2014/chart" uri="{C3380CC4-5D6E-409C-BE32-E72D297353CC}">
              <c16:uniqueId val="{00000009-4E8D-497C-B402-8F7C5AE4A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216334272"/>
        <c:axId val="216333880"/>
      </c:barChart>
      <c:lineChart>
        <c:grouping val="standard"/>
        <c:varyColors val="0"/>
        <c:ser>
          <c:idx val="11"/>
          <c:order val="10"/>
          <c:spPr>
            <a:ln>
              <a:noFill/>
            </a:ln>
          </c:spPr>
          <c:marker>
            <c:symbol val="none"/>
          </c:marker>
          <c:dLbls>
            <c:dLbl>
              <c:idx val="21"/>
              <c:layout>
                <c:manualLayout>
                  <c:x val="-3.0271473357349452E-2"/>
                  <c:y val="-2.70265560049226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E8D-497C-B402-8F7C5AE4A2BA}"/>
                </c:ext>
              </c:extLst>
            </c:dLbl>
            <c:numFmt formatCode="#,##0" sourceLinked="0"/>
            <c:spPr>
              <a:solidFill>
                <a:schemeClr val="tx1"/>
              </a:solidFill>
            </c:spPr>
            <c:txPr>
              <a:bodyPr/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'1-3-2_2-Abb_Daten'!$M$10:$M$38</c:f>
              <c:numCache>
                <c:formatCode>#,##0.0</c:formatCode>
                <c:ptCount val="29"/>
                <c:pt idx="0">
                  <c:v>216.61766924559009</c:v>
                </c:pt>
                <c:pt idx="1">
                  <c:v>209.08441832627676</c:v>
                </c:pt>
                <c:pt idx="2">
                  <c:v>213.01260977918398</c:v>
                </c:pt>
                <c:pt idx="3">
                  <c:v>203.85880607182361</c:v>
                </c:pt>
                <c:pt idx="4">
                  <c:v>207.30451475240577</c:v>
                </c:pt>
                <c:pt idx="5">
                  <c:v>205.13978125198921</c:v>
                </c:pt>
                <c:pt idx="6">
                  <c:v>209.45621039214575</c:v>
                </c:pt>
                <c:pt idx="7">
                  <c:v>199.45917329066532</c:v>
                </c:pt>
                <c:pt idx="8">
                  <c:v>156.42673179954323</c:v>
                </c:pt>
                <c:pt idx="9">
                  <c:v>144.3749601190114</c:v>
                </c:pt>
                <c:pt idx="10">
                  <c:v>144.29797540276363</c:v>
                </c:pt>
                <c:pt idx="11">
                  <c:v>148.89751800260191</c:v>
                </c:pt>
                <c:pt idx="12">
                  <c:v>145.5948261765773</c:v>
                </c:pt>
                <c:pt idx="13">
                  <c:v>144.40645825160311</c:v>
                </c:pt>
                <c:pt idx="14">
                  <c:v>151.71071480645472</c:v>
                </c:pt>
                <c:pt idx="15">
                  <c:v>145.23114753835389</c:v>
                </c:pt>
                <c:pt idx="16">
                  <c:v>143.7147860221983</c:v>
                </c:pt>
                <c:pt idx="17">
                  <c:v>150.02670156836223</c:v>
                </c:pt>
                <c:pt idx="18">
                  <c:v>151.36478145298372</c:v>
                </c:pt>
                <c:pt idx="19">
                  <c:v>148.39428946688733</c:v>
                </c:pt>
                <c:pt idx="20">
                  <c:v>121.5959195064036</c:v>
                </c:pt>
                <c:pt idx="21">
                  <c:v>125.97048925024164</c:v>
                </c:pt>
                <c:pt idx="22">
                  <c:v>123.70248994367508</c:v>
                </c:pt>
                <c:pt idx="23">
                  <c:v>125.52596445284779</c:v>
                </c:pt>
                <c:pt idx="24">
                  <c:v>127.6857132664685</c:v>
                </c:pt>
                <c:pt idx="25">
                  <c:v>129.75526536647135</c:v>
                </c:pt>
                <c:pt idx="26">
                  <c:v>126.96073623287502</c:v>
                </c:pt>
                <c:pt idx="27">
                  <c:v>125.97619625564474</c:v>
                </c:pt>
                <c:pt idx="28">
                  <c:v>119.18888080238334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E8D-497C-B402-8F7C5AE4A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334272"/>
        <c:axId val="216333880"/>
      </c:lineChart>
      <c:catAx>
        <c:axId val="216334272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/>
          <a:lstStyle/>
          <a:p>
            <a:pPr>
              <a:defRPr sz="70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16333880"/>
        <c:crosses val="autoZero"/>
        <c:auto val="1"/>
        <c:lblAlgn val="ctr"/>
        <c:lblOffset val="100"/>
        <c:noMultiLvlLbl val="0"/>
      </c:catAx>
      <c:valAx>
        <c:axId val="216333880"/>
        <c:scaling>
          <c:orientation val="minMax"/>
          <c:max val="300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title>
          <c:tx>
            <c:strRef>
              <c:f>'1-3-2_2-Abb_Daten'!$B$5:$H$5</c:f>
              <c:strCache>
                <c:ptCount val="7"/>
                <c:pt idx="0">
                  <c:v>Tausend Tonnen</c:v>
                </c:pt>
              </c:strCache>
            </c:strRef>
          </c:tx>
          <c:layout>
            <c:manualLayout>
              <c:xMode val="edge"/>
              <c:yMode val="edge"/>
              <c:x val="6.5187654432243114E-2"/>
              <c:y val="2.3351721267343487E-2"/>
            </c:manualLayout>
          </c:layout>
          <c:overlay val="0"/>
          <c:txPr>
            <a:bodyPr rot="0" vert="horz"/>
            <a:lstStyle/>
            <a:p>
              <a:pPr>
                <a:defRPr sz="900">
                  <a:solidFill>
                    <a:srgbClr val="080808"/>
                  </a:solidFill>
                  <a:latin typeface="Meta Offc" pitchFamily="34" charset="0"/>
                  <a:cs typeface="Meta Offc" pitchFamily="34" charset="0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16334272"/>
        <c:crosses val="autoZero"/>
        <c:crossBetween val="between"/>
        <c:majorUnit val="50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egendEntry>
        <c:idx val="9"/>
        <c:delete val="1"/>
      </c:legendEntry>
      <c:layout>
        <c:manualLayout>
          <c:xMode val="edge"/>
          <c:yMode val="edge"/>
          <c:x val="8.6212407245905051E-2"/>
          <c:y val="0.82824442274329324"/>
          <c:w val="0.8658276465441862"/>
          <c:h val="0.1104807432241713"/>
        </c:manualLayout>
      </c:layout>
      <c:overlay val="0"/>
      <c:txPr>
        <a:bodyPr/>
        <a:lstStyle/>
        <a:p>
          <a:pPr>
            <a:defRPr sz="700">
              <a:latin typeface="Meta Offc" pitchFamily="34" charset="0"/>
              <a:cs typeface="Meta Offc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338" footer="0.31496062992127338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213401539885138E-2"/>
          <c:y val="8.2233998326645144E-2"/>
          <c:w val="0.86975477067583851"/>
          <c:h val="0.6667999523389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'1-3-3_2-Abb_Daten'!$C$9</c:f>
              <c:strCache>
                <c:ptCount val="1"/>
                <c:pt idx="0">
                  <c:v>Energiewirtschaft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</c:spPr>
          <c:invertIfNegative val="0"/>
          <c:cat>
            <c:numRef>
              <c:f>'1-3-3_2-Abb_Daten'!$B$10:$B$38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'1-3-3_2-Abb_Daten'!$C$10:$C$38</c:f>
              <c:numCache>
                <c:formatCode>#,##0.0</c:formatCode>
                <c:ptCount val="29"/>
                <c:pt idx="0">
                  <c:v>11.208525820000004</c:v>
                </c:pt>
                <c:pt idx="1">
                  <c:v>11.606227816299999</c:v>
                </c:pt>
                <c:pt idx="2">
                  <c:v>11.841597233700007</c:v>
                </c:pt>
                <c:pt idx="3">
                  <c:v>12.312421449999995</c:v>
                </c:pt>
                <c:pt idx="4">
                  <c:v>12.65949696369999</c:v>
                </c:pt>
                <c:pt idx="5">
                  <c:v>15.841251674159146</c:v>
                </c:pt>
                <c:pt idx="6">
                  <c:v>17.169965825917565</c:v>
                </c:pt>
                <c:pt idx="7">
                  <c:v>18.530536744703571</c:v>
                </c:pt>
                <c:pt idx="8">
                  <c:v>19.246270631688553</c:v>
                </c:pt>
                <c:pt idx="9">
                  <c:v>19.813750023211888</c:v>
                </c:pt>
                <c:pt idx="10">
                  <c:v>19.463063975062379</c:v>
                </c:pt>
                <c:pt idx="11">
                  <c:v>18.420015053841112</c:v>
                </c:pt>
                <c:pt idx="12">
                  <c:v>19.255332099556107</c:v>
                </c:pt>
                <c:pt idx="13">
                  <c:v>32.246662774177146</c:v>
                </c:pt>
                <c:pt idx="14">
                  <c:v>32.137734613962017</c:v>
                </c:pt>
                <c:pt idx="15">
                  <c:v>34.633555844768985</c:v>
                </c:pt>
                <c:pt idx="16">
                  <c:v>39.466230464089755</c:v>
                </c:pt>
                <c:pt idx="17">
                  <c:v>52.333688228723908</c:v>
                </c:pt>
                <c:pt idx="18">
                  <c:v>59.88536073659678</c:v>
                </c:pt>
                <c:pt idx="19">
                  <c:v>62.370702932530094</c:v>
                </c:pt>
                <c:pt idx="20">
                  <c:v>68.692400928625432</c:v>
                </c:pt>
                <c:pt idx="21">
                  <c:v>76.216148232249495</c:v>
                </c:pt>
                <c:pt idx="22">
                  <c:v>97.575203825547547</c:v>
                </c:pt>
                <c:pt idx="23">
                  <c:v>99.212093951402082</c:v>
                </c:pt>
                <c:pt idx="24">
                  <c:v>100.91184685699393</c:v>
                </c:pt>
                <c:pt idx="25">
                  <c:v>104.40179524646258</c:v>
                </c:pt>
                <c:pt idx="26">
                  <c:v>108.96900427493695</c:v>
                </c:pt>
                <c:pt idx="27">
                  <c:v>108.68382996648374</c:v>
                </c:pt>
                <c:pt idx="28">
                  <c:v>107.16107737194511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F-4258-ABF3-FE0935FAFB8A}"/>
            </c:ext>
          </c:extLst>
        </c:ser>
        <c:ser>
          <c:idx val="1"/>
          <c:order val="1"/>
          <c:tx>
            <c:strRef>
              <c:f>'1-3-3_2-Abb_Daten'!$D$9</c:f>
              <c:strCache>
                <c:ptCount val="1"/>
                <c:pt idx="0">
                  <c:v>Verarbeitendes Gewerbe</c:v>
                </c:pt>
              </c:strCache>
            </c:strRef>
          </c:tx>
          <c:spPr>
            <a:solidFill>
              <a:schemeClr val="accent4"/>
            </a:solidFill>
            <a:ln w="9525">
              <a:solidFill>
                <a:schemeClr val="accent4"/>
              </a:solidFill>
            </a:ln>
          </c:spPr>
          <c:invertIfNegative val="0"/>
          <c:cat>
            <c:numRef>
              <c:f>'1-3-3_2-Abb_Daten'!$B$10:$B$38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'1-3-3_2-Abb_Daten'!$D$10:$D$38</c:f>
              <c:numCache>
                <c:formatCode>#,##0.0</c:formatCode>
                <c:ptCount val="29"/>
                <c:pt idx="0">
                  <c:v>10.062245027168855</c:v>
                </c:pt>
                <c:pt idx="1">
                  <c:v>8.8391228065056744</c:v>
                </c:pt>
                <c:pt idx="2">
                  <c:v>8.4304916191562391</c:v>
                </c:pt>
                <c:pt idx="3">
                  <c:v>8.0794468759052691</c:v>
                </c:pt>
                <c:pt idx="4">
                  <c:v>8.1759238736966982</c:v>
                </c:pt>
                <c:pt idx="5">
                  <c:v>8.9735447957576593</c:v>
                </c:pt>
                <c:pt idx="6">
                  <c:v>9.3856764074453842</c:v>
                </c:pt>
                <c:pt idx="7">
                  <c:v>9.2114397846767151</c:v>
                </c:pt>
                <c:pt idx="8">
                  <c:v>9.335908153687857</c:v>
                </c:pt>
                <c:pt idx="9">
                  <c:v>8.9593047367507452</c:v>
                </c:pt>
                <c:pt idx="10">
                  <c:v>9.0456798507723413</c:v>
                </c:pt>
                <c:pt idx="11">
                  <c:v>8.8211981548389282</c:v>
                </c:pt>
                <c:pt idx="12">
                  <c:v>8.6582353826221379</c:v>
                </c:pt>
                <c:pt idx="13">
                  <c:v>8.4149622044941559</c:v>
                </c:pt>
                <c:pt idx="14">
                  <c:v>9.3521431367015229</c:v>
                </c:pt>
                <c:pt idx="15">
                  <c:v>9.6109606798797458</c:v>
                </c:pt>
                <c:pt idx="16">
                  <c:v>10.676441112375727</c:v>
                </c:pt>
                <c:pt idx="17">
                  <c:v>10.358045090889767</c:v>
                </c:pt>
                <c:pt idx="18">
                  <c:v>10.801767908349413</c:v>
                </c:pt>
                <c:pt idx="19">
                  <c:v>10.029902178146662</c:v>
                </c:pt>
                <c:pt idx="20">
                  <c:v>10.972231576193163</c:v>
                </c:pt>
                <c:pt idx="21">
                  <c:v>11.319617496174432</c:v>
                </c:pt>
                <c:pt idx="22">
                  <c:v>11.22576420814188</c:v>
                </c:pt>
                <c:pt idx="23">
                  <c:v>11.065439238160224</c:v>
                </c:pt>
                <c:pt idx="24">
                  <c:v>11.059892688088876</c:v>
                </c:pt>
                <c:pt idx="25">
                  <c:v>11.324526742675994</c:v>
                </c:pt>
                <c:pt idx="26">
                  <c:v>11.382531623752881</c:v>
                </c:pt>
                <c:pt idx="27">
                  <c:v>11.805459788041842</c:v>
                </c:pt>
                <c:pt idx="28">
                  <c:v>11.802605037184129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8F-4258-ABF3-FE0935FAFB8A}"/>
            </c:ext>
          </c:extLst>
        </c:ser>
        <c:ser>
          <c:idx val="2"/>
          <c:order val="2"/>
          <c:tx>
            <c:strRef>
              <c:f>'1-3-3_2-Abb_Daten'!$E$9</c:f>
              <c:strCache>
                <c:ptCount val="1"/>
                <c:pt idx="0">
                  <c:v>Verkehr</c:v>
                </c:pt>
              </c:strCache>
            </c:strRef>
          </c:tx>
          <c:spPr>
            <a:solidFill>
              <a:srgbClr val="125D86"/>
            </a:solidFill>
            <a:ln w="9525">
              <a:solidFill>
                <a:srgbClr val="125D86"/>
              </a:solidFill>
            </a:ln>
          </c:spPr>
          <c:invertIfNegative val="0"/>
          <c:cat>
            <c:numRef>
              <c:f>'1-3-3_2-Abb_Daten'!$B$10:$B$38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'1-3-3_2-Abb_Daten'!$E$10:$E$38</c:f>
              <c:numCache>
                <c:formatCode>#,##0.0</c:formatCode>
                <c:ptCount val="29"/>
                <c:pt idx="0">
                  <c:v>66.901901021331838</c:v>
                </c:pt>
                <c:pt idx="1">
                  <c:v>54.898595550324906</c:v>
                </c:pt>
                <c:pt idx="2">
                  <c:v>47.90277153510776</c:v>
                </c:pt>
                <c:pt idx="3">
                  <c:v>41.960211638413696</c:v>
                </c:pt>
                <c:pt idx="4">
                  <c:v>35.602163821984313</c:v>
                </c:pt>
                <c:pt idx="5">
                  <c:v>32.828103961197016</c:v>
                </c:pt>
                <c:pt idx="6">
                  <c:v>30.266399348596643</c:v>
                </c:pt>
                <c:pt idx="7">
                  <c:v>27.064981480776432</c:v>
                </c:pt>
                <c:pt idx="8">
                  <c:v>24.642649856700881</c:v>
                </c:pt>
                <c:pt idx="9">
                  <c:v>22.496417568890475</c:v>
                </c:pt>
                <c:pt idx="10">
                  <c:v>20.240671902526461</c:v>
                </c:pt>
                <c:pt idx="11">
                  <c:v>18.418310094302115</c:v>
                </c:pt>
                <c:pt idx="12">
                  <c:v>17.166075781536115</c:v>
                </c:pt>
                <c:pt idx="13">
                  <c:v>15.554045664607846</c:v>
                </c:pt>
                <c:pt idx="14">
                  <c:v>14.645917197059475</c:v>
                </c:pt>
                <c:pt idx="15">
                  <c:v>13.342420510066328</c:v>
                </c:pt>
                <c:pt idx="16">
                  <c:v>12.423562678223199</c:v>
                </c:pt>
                <c:pt idx="17">
                  <c:v>11.70915567855163</c:v>
                </c:pt>
                <c:pt idx="18">
                  <c:v>10.798687084157081</c:v>
                </c:pt>
                <c:pt idx="19">
                  <c:v>10.447684389139283</c:v>
                </c:pt>
                <c:pt idx="20">
                  <c:v>9.7227293101957439</c:v>
                </c:pt>
                <c:pt idx="21">
                  <c:v>9.507575795462154</c:v>
                </c:pt>
                <c:pt idx="22">
                  <c:v>8.936464532278567</c:v>
                </c:pt>
                <c:pt idx="23">
                  <c:v>8.9011582840250565</c:v>
                </c:pt>
                <c:pt idx="24">
                  <c:v>8.8796742158096009</c:v>
                </c:pt>
                <c:pt idx="25">
                  <c:v>8.7142348705164547</c:v>
                </c:pt>
                <c:pt idx="26">
                  <c:v>8.9600482973180213</c:v>
                </c:pt>
                <c:pt idx="27">
                  <c:v>9.2994886931591108</c:v>
                </c:pt>
                <c:pt idx="28">
                  <c:v>9.0997418080034134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8F-4258-ABF3-FE0935FAFB8A}"/>
            </c:ext>
          </c:extLst>
        </c:ser>
        <c:ser>
          <c:idx val="3"/>
          <c:order val="3"/>
          <c:tx>
            <c:strRef>
              <c:f>'1-3-3_2-Abb_Daten'!$F$9</c:f>
              <c:strCache>
                <c:ptCount val="1"/>
                <c:pt idx="0">
                  <c:v>Haushalte und Kleinverbraucher</c:v>
                </c:pt>
              </c:strCache>
            </c:strRef>
          </c:tx>
          <c:spPr>
            <a:solidFill>
              <a:srgbClr val="61B931"/>
            </a:solidFill>
            <a:ln w="9525">
              <a:solidFill>
                <a:srgbClr val="61B931"/>
              </a:solidFill>
            </a:ln>
          </c:spPr>
          <c:invertIfNegative val="0"/>
          <c:cat>
            <c:numRef>
              <c:f>'1-3-3_2-Abb_Daten'!$B$10:$B$38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'1-3-3_2-Abb_Daten'!$F$10:$F$38</c:f>
              <c:numCache>
                <c:formatCode>#,##0.0</c:formatCode>
                <c:ptCount val="29"/>
                <c:pt idx="0">
                  <c:v>167.41914026321228</c:v>
                </c:pt>
                <c:pt idx="1">
                  <c:v>111.4473300620692</c:v>
                </c:pt>
                <c:pt idx="2">
                  <c:v>76.68484884419378</c:v>
                </c:pt>
                <c:pt idx="3">
                  <c:v>67.699264951122075</c:v>
                </c:pt>
                <c:pt idx="4">
                  <c:v>53.127844058175782</c:v>
                </c:pt>
                <c:pt idx="5">
                  <c:v>47.062518611601526</c:v>
                </c:pt>
                <c:pt idx="6">
                  <c:v>45.430669418204502</c:v>
                </c:pt>
                <c:pt idx="7">
                  <c:v>45.699277930351649</c:v>
                </c:pt>
                <c:pt idx="8">
                  <c:v>37.825123824830833</c:v>
                </c:pt>
                <c:pt idx="9">
                  <c:v>36.965816173558977</c:v>
                </c:pt>
                <c:pt idx="10">
                  <c:v>35.93121887697292</c:v>
                </c:pt>
                <c:pt idx="11">
                  <c:v>38.205131131062124</c:v>
                </c:pt>
                <c:pt idx="12">
                  <c:v>35.92097596386504</c:v>
                </c:pt>
                <c:pt idx="13">
                  <c:v>33.220688283250411</c:v>
                </c:pt>
                <c:pt idx="14">
                  <c:v>30.878601295401964</c:v>
                </c:pt>
                <c:pt idx="15">
                  <c:v>30.749889820591392</c:v>
                </c:pt>
                <c:pt idx="16">
                  <c:v>36.305592978866855</c:v>
                </c:pt>
                <c:pt idx="17">
                  <c:v>37.599555560647509</c:v>
                </c:pt>
                <c:pt idx="18">
                  <c:v>43.334283834984163</c:v>
                </c:pt>
                <c:pt idx="19">
                  <c:v>39.532243622583522</c:v>
                </c:pt>
                <c:pt idx="20">
                  <c:v>50.003464099683349</c:v>
                </c:pt>
                <c:pt idx="21">
                  <c:v>46.101944744566303</c:v>
                </c:pt>
                <c:pt idx="22">
                  <c:v>47.631997753589026</c:v>
                </c:pt>
                <c:pt idx="23">
                  <c:v>48.876239838974691</c:v>
                </c:pt>
                <c:pt idx="24">
                  <c:v>41.23627232743678</c:v>
                </c:pt>
                <c:pt idx="25">
                  <c:v>43.910843705771413</c:v>
                </c:pt>
                <c:pt idx="26">
                  <c:v>41.429198548397245</c:v>
                </c:pt>
                <c:pt idx="27">
                  <c:v>42.236607626936248</c:v>
                </c:pt>
                <c:pt idx="28">
                  <c:v>40.671011095023104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8F-4258-ABF3-FE0935FAFB8A}"/>
            </c:ext>
          </c:extLst>
        </c:ser>
        <c:ser>
          <c:idx val="4"/>
          <c:order val="4"/>
          <c:tx>
            <c:strRef>
              <c:f>'1-3-3_2-Abb_Daten'!$G$9</c:f>
              <c:strCache>
                <c:ptCount val="1"/>
                <c:pt idx="0">
                  <c:v>Militär und weitere kleine Quellen</c:v>
                </c:pt>
              </c:strCache>
            </c:strRef>
          </c:tx>
          <c:spPr>
            <a:solidFill>
              <a:schemeClr val="accent3"/>
            </a:solidFill>
            <a:ln w="9525">
              <a:solidFill>
                <a:schemeClr val="accent3"/>
              </a:solidFill>
            </a:ln>
          </c:spPr>
          <c:invertIfNegative val="0"/>
          <c:cat>
            <c:numRef>
              <c:f>'1-3-3_2-Abb_Daten'!$B$10:$B$38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'1-3-3_2-Abb_Daten'!$G$10:$G$38</c:f>
              <c:numCache>
                <c:formatCode>#,##0.0</c:formatCode>
                <c:ptCount val="29"/>
                <c:pt idx="0">
                  <c:v>11.177342505009742</c:v>
                </c:pt>
                <c:pt idx="1">
                  <c:v>7.058066958233935</c:v>
                </c:pt>
                <c:pt idx="2">
                  <c:v>4.6322553597072904</c:v>
                </c:pt>
                <c:pt idx="3">
                  <c:v>3.0071569664561997</c:v>
                </c:pt>
                <c:pt idx="4">
                  <c:v>1.4307879057865189</c:v>
                </c:pt>
                <c:pt idx="5">
                  <c:v>0.56142906871055276</c:v>
                </c:pt>
                <c:pt idx="6">
                  <c:v>0.27379240690181861</c:v>
                </c:pt>
                <c:pt idx="7">
                  <c:v>0.19701486403268709</c:v>
                </c:pt>
                <c:pt idx="8">
                  <c:v>0.17430207451992019</c:v>
                </c:pt>
                <c:pt idx="9">
                  <c:v>0.13383571912587283</c:v>
                </c:pt>
                <c:pt idx="10">
                  <c:v>0.12975847419846237</c:v>
                </c:pt>
                <c:pt idx="11">
                  <c:v>0.12566269503327068</c:v>
                </c:pt>
                <c:pt idx="12">
                  <c:v>0.12025138601526605</c:v>
                </c:pt>
                <c:pt idx="13">
                  <c:v>9.9368040930739393E-2</c:v>
                </c:pt>
                <c:pt idx="14">
                  <c:v>8.2992137133280602E-2</c:v>
                </c:pt>
                <c:pt idx="15">
                  <c:v>9.4633664925715122E-2</c:v>
                </c:pt>
                <c:pt idx="16">
                  <c:v>8.1192347316155461E-2</c:v>
                </c:pt>
                <c:pt idx="17">
                  <c:v>6.4010792579645787E-2</c:v>
                </c:pt>
                <c:pt idx="18">
                  <c:v>6.1646073575562239E-2</c:v>
                </c:pt>
                <c:pt idx="19">
                  <c:v>5.7951733782775655E-2</c:v>
                </c:pt>
                <c:pt idx="20">
                  <c:v>5.5606676118904824E-2</c:v>
                </c:pt>
                <c:pt idx="21">
                  <c:v>5.5818882234280179E-2</c:v>
                </c:pt>
                <c:pt idx="22">
                  <c:v>5.5183877416149073E-2</c:v>
                </c:pt>
                <c:pt idx="23">
                  <c:v>5.8043564559333016E-2</c:v>
                </c:pt>
                <c:pt idx="24">
                  <c:v>6.1502160490154757E-2</c:v>
                </c:pt>
                <c:pt idx="25">
                  <c:v>5.6713566286128968E-2</c:v>
                </c:pt>
                <c:pt idx="26">
                  <c:v>5.7288909914361572E-2</c:v>
                </c:pt>
                <c:pt idx="27">
                  <c:v>5.4708355068393381E-2</c:v>
                </c:pt>
                <c:pt idx="28">
                  <c:v>5.0724325558755903E-2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8F-4258-ABF3-FE0935FAFB8A}"/>
            </c:ext>
          </c:extLst>
        </c:ser>
        <c:ser>
          <c:idx val="5"/>
          <c:order val="5"/>
          <c:tx>
            <c:strRef>
              <c:f>'1-3-3_2-Abb_Daten'!$H$9</c:f>
              <c:strCache>
                <c:ptCount val="1"/>
                <c:pt idx="0">
                  <c:v>Diffuse Emissionen aus Brennstoffen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accent1"/>
              </a:solidFill>
            </a:ln>
          </c:spPr>
          <c:invertIfNegative val="0"/>
          <c:cat>
            <c:numRef>
              <c:f>'1-3-3_2-Abb_Daten'!$B$10:$B$38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'1-3-3_2-Abb_Daten'!$H$10:$H$38</c:f>
              <c:numCache>
                <c:formatCode>#,##0.0</c:formatCode>
                <c:ptCount val="29"/>
                <c:pt idx="0">
                  <c:v>1354.1549609381118</c:v>
                </c:pt>
                <c:pt idx="1">
                  <c:v>1322.0750343093021</c:v>
                </c:pt>
                <c:pt idx="2">
                  <c:v>1234.017667385611</c:v>
                </c:pt>
                <c:pt idx="3">
                  <c:v>1284.2591347095345</c:v>
                </c:pt>
                <c:pt idx="4">
                  <c:v>1164.8978360271362</c:v>
                </c:pt>
                <c:pt idx="5">
                  <c:v>1119.1028032472241</c:v>
                </c:pt>
                <c:pt idx="6">
                  <c:v>1074.5919808259725</c:v>
                </c:pt>
                <c:pt idx="7">
                  <c:v>1051.183682285287</c:v>
                </c:pt>
                <c:pt idx="8">
                  <c:v>947.17565944374337</c:v>
                </c:pt>
                <c:pt idx="9">
                  <c:v>988.18737629149132</c:v>
                </c:pt>
                <c:pt idx="10">
                  <c:v>915.76041832012857</c:v>
                </c:pt>
                <c:pt idx="11">
                  <c:v>821.55443105868972</c:v>
                </c:pt>
                <c:pt idx="12">
                  <c:v>773.58856365394638</c:v>
                </c:pt>
                <c:pt idx="13">
                  <c:v>701.03504508373931</c:v>
                </c:pt>
                <c:pt idx="14">
                  <c:v>594.90816028944039</c:v>
                </c:pt>
                <c:pt idx="15">
                  <c:v>523.91664482531746</c:v>
                </c:pt>
                <c:pt idx="16">
                  <c:v>451.58123044046602</c:v>
                </c:pt>
                <c:pt idx="17">
                  <c:v>403.77603432864942</c:v>
                </c:pt>
                <c:pt idx="18">
                  <c:v>388.62778057762171</c:v>
                </c:pt>
                <c:pt idx="19">
                  <c:v>338.49658181942891</c:v>
                </c:pt>
                <c:pt idx="20">
                  <c:v>332.8784796320225</c:v>
                </c:pt>
                <c:pt idx="21">
                  <c:v>326.397582841126</c:v>
                </c:pt>
                <c:pt idx="22">
                  <c:v>359.01743963589519</c:v>
                </c:pt>
                <c:pt idx="23">
                  <c:v>339.61945436515896</c:v>
                </c:pt>
                <c:pt idx="24">
                  <c:v>308.82775464623194</c:v>
                </c:pt>
                <c:pt idx="25">
                  <c:v>317.425261220582</c:v>
                </c:pt>
                <c:pt idx="26">
                  <c:v>295.79079359844553</c:v>
                </c:pt>
                <c:pt idx="27">
                  <c:v>295.99099057054872</c:v>
                </c:pt>
                <c:pt idx="28">
                  <c:v>260.71676364815795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8F-4258-ABF3-FE0935FAFB8A}"/>
            </c:ext>
          </c:extLst>
        </c:ser>
        <c:ser>
          <c:idx val="6"/>
          <c:order val="6"/>
          <c:tx>
            <c:strRef>
              <c:f>'1-3-3_2-Abb_Daten'!$I$9</c:f>
              <c:strCache>
                <c:ptCount val="1"/>
                <c:pt idx="0">
                  <c:v>Industrieprozesse</c:v>
                </c:pt>
              </c:strCache>
            </c:strRef>
          </c:tx>
          <c:spPr>
            <a:solidFill>
              <a:schemeClr val="bg2"/>
            </a:solidFill>
            <a:ln w="9525">
              <a:solidFill>
                <a:schemeClr val="bg2"/>
              </a:solidFill>
            </a:ln>
          </c:spPr>
          <c:invertIfNegative val="0"/>
          <c:cat>
            <c:numRef>
              <c:f>'1-3-3_2-Abb_Daten'!$B$10:$B$38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'1-3-3_2-Abb_Daten'!$I$10:$I$38</c:f>
              <c:numCache>
                <c:formatCode>#,##0.0</c:formatCode>
                <c:ptCount val="29"/>
                <c:pt idx="0">
                  <c:v>14.0585647496</c:v>
                </c:pt>
                <c:pt idx="1">
                  <c:v>13.782851130000001</c:v>
                </c:pt>
                <c:pt idx="2">
                  <c:v>14.829174444600001</c:v>
                </c:pt>
                <c:pt idx="3">
                  <c:v>16.271688934</c:v>
                </c:pt>
                <c:pt idx="4">
                  <c:v>17.761204729999999</c:v>
                </c:pt>
                <c:pt idx="5">
                  <c:v>17.970773411</c:v>
                </c:pt>
                <c:pt idx="6">
                  <c:v>17.351662321600003</c:v>
                </c:pt>
                <c:pt idx="7">
                  <c:v>18.3145779446</c:v>
                </c:pt>
                <c:pt idx="8">
                  <c:v>19.169485710199996</c:v>
                </c:pt>
                <c:pt idx="9">
                  <c:v>20.823467631000003</c:v>
                </c:pt>
                <c:pt idx="10">
                  <c:v>22.628912114400002</c:v>
                </c:pt>
                <c:pt idx="11">
                  <c:v>22.1952442276</c:v>
                </c:pt>
                <c:pt idx="12">
                  <c:v>20.796534428400001</c:v>
                </c:pt>
                <c:pt idx="13">
                  <c:v>23.0842031072</c:v>
                </c:pt>
                <c:pt idx="14">
                  <c:v>23.010361689799996</c:v>
                </c:pt>
                <c:pt idx="15">
                  <c:v>23.8014013632</c:v>
                </c:pt>
                <c:pt idx="16">
                  <c:v>23.159429746200001</c:v>
                </c:pt>
                <c:pt idx="17">
                  <c:v>23.2016135772</c:v>
                </c:pt>
                <c:pt idx="18">
                  <c:v>21.802913658599994</c:v>
                </c:pt>
                <c:pt idx="19">
                  <c:v>20.5192369791</c:v>
                </c:pt>
                <c:pt idx="20">
                  <c:v>21.255767633099996</c:v>
                </c:pt>
                <c:pt idx="21">
                  <c:v>21.169702973599993</c:v>
                </c:pt>
                <c:pt idx="22">
                  <c:v>20.505079523700001</c:v>
                </c:pt>
                <c:pt idx="23">
                  <c:v>20.2965176905</c:v>
                </c:pt>
                <c:pt idx="24">
                  <c:v>21.075845560800001</c:v>
                </c:pt>
                <c:pt idx="25">
                  <c:v>21.154828553999998</c:v>
                </c:pt>
                <c:pt idx="26">
                  <c:v>21.378185086328568</c:v>
                </c:pt>
                <c:pt idx="27">
                  <c:v>21.697392093936731</c:v>
                </c:pt>
                <c:pt idx="28">
                  <c:v>20.490256890885714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8F-4258-ABF3-FE0935FAFB8A}"/>
            </c:ext>
          </c:extLst>
        </c:ser>
        <c:ser>
          <c:idx val="7"/>
          <c:order val="7"/>
          <c:tx>
            <c:strRef>
              <c:f>'1-3-3_2-Abb_Daten'!$J$9</c:f>
              <c:strCache>
                <c:ptCount val="1"/>
                <c:pt idx="0">
                  <c:v>Landwirtschaft</c:v>
                </c:pt>
              </c:strCache>
            </c:strRef>
          </c:tx>
          <c:spPr>
            <a:solidFill>
              <a:schemeClr val="accent5"/>
            </a:solidFill>
            <a:ln w="9525">
              <a:solidFill>
                <a:schemeClr val="accent5"/>
              </a:solidFill>
            </a:ln>
          </c:spPr>
          <c:invertIfNegative val="0"/>
          <c:cat>
            <c:numRef>
              <c:f>'1-3-3_2-Abb_Daten'!$B$10:$B$38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'1-3-3_2-Abb_Daten'!$J$10:$J$38</c:f>
              <c:numCache>
                <c:formatCode>#,##0.0</c:formatCode>
                <c:ptCount val="29"/>
                <c:pt idx="0">
                  <c:v>1738.1375577265533</c:v>
                </c:pt>
                <c:pt idx="1">
                  <c:v>1537.2823118539977</c:v>
                </c:pt>
                <c:pt idx="2">
                  <c:v>1499.0675715841248</c:v>
                </c:pt>
                <c:pt idx="3">
                  <c:v>1491.4752619118551</c:v>
                </c:pt>
                <c:pt idx="4">
                  <c:v>1504.2901122938956</c:v>
                </c:pt>
                <c:pt idx="5">
                  <c:v>1494.8742563164633</c:v>
                </c:pt>
                <c:pt idx="6">
                  <c:v>1505.4012299744868</c:v>
                </c:pt>
                <c:pt idx="7">
                  <c:v>1463.5668120016483</c:v>
                </c:pt>
                <c:pt idx="8">
                  <c:v>1456.2474504445322</c:v>
                </c:pt>
                <c:pt idx="9">
                  <c:v>1445.1816349664771</c:v>
                </c:pt>
                <c:pt idx="10">
                  <c:v>1416.7897648156579</c:v>
                </c:pt>
                <c:pt idx="11">
                  <c:v>1435.279040548769</c:v>
                </c:pt>
                <c:pt idx="12">
                  <c:v>1381.5021193287716</c:v>
                </c:pt>
                <c:pt idx="13">
                  <c:v>1364.9281937670985</c:v>
                </c:pt>
                <c:pt idx="14">
                  <c:v>1326.0964609023645</c:v>
                </c:pt>
                <c:pt idx="15">
                  <c:v>1326.4485416933567</c:v>
                </c:pt>
                <c:pt idx="16">
                  <c:v>1302.3078784373499</c:v>
                </c:pt>
                <c:pt idx="17">
                  <c:v>1308.7680707046172</c:v>
                </c:pt>
                <c:pt idx="18">
                  <c:v>1324.6892289859625</c:v>
                </c:pt>
                <c:pt idx="19">
                  <c:v>1328.942486120158</c:v>
                </c:pt>
                <c:pt idx="20">
                  <c:v>1321.5305258648839</c:v>
                </c:pt>
                <c:pt idx="21">
                  <c:v>1312.2230315633976</c:v>
                </c:pt>
                <c:pt idx="22">
                  <c:v>1318.3637160514686</c:v>
                </c:pt>
                <c:pt idx="23">
                  <c:v>1342.0094002399476</c:v>
                </c:pt>
                <c:pt idx="24">
                  <c:v>1353.7496522858301</c:v>
                </c:pt>
                <c:pt idx="25">
                  <c:v>1350.3737812197865</c:v>
                </c:pt>
                <c:pt idx="26">
                  <c:v>1337.3676788094936</c:v>
                </c:pt>
                <c:pt idx="27">
                  <c:v>1325.8625870499138</c:v>
                </c:pt>
                <c:pt idx="28">
                  <c:v>1301.7231491977861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8F-4258-ABF3-FE0935FAFB8A}"/>
            </c:ext>
          </c:extLst>
        </c:ser>
        <c:ser>
          <c:idx val="9"/>
          <c:order val="8"/>
          <c:tx>
            <c:strRef>
              <c:f>'1-3-3_2-Abb_Daten'!$K$9</c:f>
              <c:strCache>
                <c:ptCount val="1"/>
                <c:pt idx="0">
                  <c:v>Abfall und Abwasser</c:v>
                </c:pt>
              </c:strCache>
            </c:strRef>
          </c:tx>
          <c:spPr>
            <a:solidFill>
              <a:schemeClr val="accent6"/>
            </a:solidFill>
            <a:ln w="9525">
              <a:solidFill>
                <a:schemeClr val="accent6"/>
              </a:solidFill>
            </a:ln>
          </c:spPr>
          <c:invertIfNegative val="0"/>
          <c:cat>
            <c:numRef>
              <c:f>'1-3-3_2-Abb_Daten'!$B$10:$B$38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'1-3-3_2-Abb_Daten'!$K$10:$K$38</c:f>
              <c:numCache>
                <c:formatCode>#,##0.0</c:formatCode>
                <c:ptCount val="29"/>
                <c:pt idx="0">
                  <c:v>1474.57997836399</c:v>
                </c:pt>
                <c:pt idx="1">
                  <c:v>1533.7775349493852</c:v>
                </c:pt>
                <c:pt idx="2">
                  <c:v>1560.0088553334526</c:v>
                </c:pt>
                <c:pt idx="3">
                  <c:v>1556.7172812539609</c:v>
                </c:pt>
                <c:pt idx="4">
                  <c:v>1525.4981163779348</c:v>
                </c:pt>
                <c:pt idx="5">
                  <c:v>1487.3191674372579</c:v>
                </c:pt>
                <c:pt idx="6">
                  <c:v>1429.9655046350531</c:v>
                </c:pt>
                <c:pt idx="7">
                  <c:v>1315.6399231418386</c:v>
                </c:pt>
                <c:pt idx="8">
                  <c:v>1231.2150592167109</c:v>
                </c:pt>
                <c:pt idx="9">
                  <c:v>1166.6306986386703</c:v>
                </c:pt>
                <c:pt idx="10">
                  <c:v>1104.2325510966848</c:v>
                </c:pt>
                <c:pt idx="11">
                  <c:v>1038.77184871482</c:v>
                </c:pt>
                <c:pt idx="12">
                  <c:v>981.76577301764689</c:v>
                </c:pt>
                <c:pt idx="13">
                  <c:v>921.9682316707474</c:v>
                </c:pt>
                <c:pt idx="14">
                  <c:v>870.03922965253275</c:v>
                </c:pt>
                <c:pt idx="15">
                  <c:v>812.1274410277432</c:v>
                </c:pt>
                <c:pt idx="16">
                  <c:v>747.81251426720644</c:v>
                </c:pt>
                <c:pt idx="17">
                  <c:v>694.95910185263222</c:v>
                </c:pt>
                <c:pt idx="18">
                  <c:v>646.11660612207197</c:v>
                </c:pt>
                <c:pt idx="19">
                  <c:v>597.0008177914624</c:v>
                </c:pt>
                <c:pt idx="20">
                  <c:v>552.13678209364264</c:v>
                </c:pt>
                <c:pt idx="21">
                  <c:v>519.69530904139219</c:v>
                </c:pt>
                <c:pt idx="22">
                  <c:v>488.88056889162476</c:v>
                </c:pt>
                <c:pt idx="23">
                  <c:v>458.73708433264318</c:v>
                </c:pt>
                <c:pt idx="24">
                  <c:v>433.84091423245894</c:v>
                </c:pt>
                <c:pt idx="25">
                  <c:v>413.34039341976961</c:v>
                </c:pt>
                <c:pt idx="26">
                  <c:v>394.94194824542234</c:v>
                </c:pt>
                <c:pt idx="27">
                  <c:v>373.90066814803191</c:v>
                </c:pt>
                <c:pt idx="28">
                  <c:v>353.96033159664768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8F-4258-ABF3-FE0935FAF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216336624"/>
        <c:axId val="216337016"/>
      </c:barChart>
      <c:lineChart>
        <c:grouping val="standard"/>
        <c:varyColors val="0"/>
        <c:ser>
          <c:idx val="10"/>
          <c:order val="9"/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4494482026497214E-2"/>
                  <c:y val="-2.53198896966110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E8F-4258-ABF3-FE0935FAFB8A}"/>
                </c:ext>
              </c:extLst>
            </c:dLbl>
            <c:dLbl>
              <c:idx val="16"/>
              <c:layout>
                <c:manualLayout>
                  <c:x val="-3.4494482026497214E-2"/>
                  <c:y val="-2.53200996703202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E8F-4258-ABF3-FE0935FAFB8A}"/>
                </c:ext>
              </c:extLst>
            </c:dLbl>
            <c:dLbl>
              <c:idx val="17"/>
              <c:layout>
                <c:manualLayout>
                  <c:x val="-3.4494482026497214E-2"/>
                  <c:y val="-2.53198896966110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E8F-4258-ABF3-FE0935FAFB8A}"/>
                </c:ext>
              </c:extLst>
            </c:dLbl>
            <c:dLbl>
              <c:idx val="18"/>
              <c:layout>
                <c:manualLayout>
                  <c:x val="-3.4494482026497214E-2"/>
                  <c:y val="-2.53198896966110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E8F-4258-ABF3-FE0935FAFB8A}"/>
                </c:ext>
              </c:extLst>
            </c:dLbl>
            <c:numFmt formatCode="#,##0" sourceLinked="0"/>
            <c:spPr>
              <a:solidFill>
                <a:schemeClr val="tx1"/>
              </a:solidFill>
            </c:spPr>
            <c:txPr>
              <a:bodyPr/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'1-3-3_2-Abb_Daten'!$L$10:$L$38</c:f>
              <c:numCache>
                <c:formatCode>#,##0.0</c:formatCode>
                <c:ptCount val="29"/>
                <c:pt idx="0">
                  <c:v>4847.7002164149781</c:v>
                </c:pt>
                <c:pt idx="1">
                  <c:v>4600.7670754361188</c:v>
                </c:pt>
                <c:pt idx="2">
                  <c:v>4457.4152333396542</c:v>
                </c:pt>
                <c:pt idx="3">
                  <c:v>4481.7818686912478</c:v>
                </c:pt>
                <c:pt idx="4">
                  <c:v>4323.4434860523097</c:v>
                </c:pt>
                <c:pt idx="5">
                  <c:v>4224.5338485233715</c:v>
                </c:pt>
                <c:pt idx="6">
                  <c:v>4129.8368811641785</c:v>
                </c:pt>
                <c:pt idx="7">
                  <c:v>3949.4082461779149</c:v>
                </c:pt>
                <c:pt idx="8">
                  <c:v>3745.0319093566145</c:v>
                </c:pt>
                <c:pt idx="9">
                  <c:v>3709.1923017491767</c:v>
                </c:pt>
                <c:pt idx="10">
                  <c:v>3544.2220394264041</c:v>
                </c:pt>
                <c:pt idx="11">
                  <c:v>3401.7908816789563</c:v>
                </c:pt>
                <c:pt idx="12">
                  <c:v>3238.7738610423598</c:v>
                </c:pt>
                <c:pt idx="13">
                  <c:v>3100.5514005962459</c:v>
                </c:pt>
                <c:pt idx="14">
                  <c:v>2901.1516009143961</c:v>
                </c:pt>
                <c:pt idx="15">
                  <c:v>2774.7254894298494</c:v>
                </c:pt>
                <c:pt idx="16">
                  <c:v>2623.8140724720943</c:v>
                </c:pt>
                <c:pt idx="17">
                  <c:v>2542.7692758144913</c:v>
                </c:pt>
                <c:pt idx="18">
                  <c:v>2506.1182749819191</c:v>
                </c:pt>
                <c:pt idx="19">
                  <c:v>2407.3976075663318</c:v>
                </c:pt>
                <c:pt idx="20">
                  <c:v>2367.2479878144654</c:v>
                </c:pt>
                <c:pt idx="21">
                  <c:v>2322.6867315702025</c:v>
                </c:pt>
                <c:pt idx="22">
                  <c:v>2352.1914182996616</c:v>
                </c:pt>
                <c:pt idx="23">
                  <c:v>2328.7754315053708</c:v>
                </c:pt>
                <c:pt idx="24">
                  <c:v>2279.64335497414</c:v>
                </c:pt>
                <c:pt idx="25">
                  <c:v>2270.7023785458505</c:v>
                </c:pt>
                <c:pt idx="26">
                  <c:v>2220.2766773940093</c:v>
                </c:pt>
                <c:pt idx="27">
                  <c:v>2189.5317322921205</c:v>
                </c:pt>
                <c:pt idx="28">
                  <c:v>2105.675660971192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E8F-4258-ABF3-FE0935FAF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336624"/>
        <c:axId val="216337016"/>
      </c:lineChart>
      <c:catAx>
        <c:axId val="216336624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/>
          <a:lstStyle/>
          <a:p>
            <a:pPr>
              <a:defRPr sz="70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16337016"/>
        <c:crosses val="autoZero"/>
        <c:auto val="1"/>
        <c:lblAlgn val="ctr"/>
        <c:lblOffset val="100"/>
        <c:noMultiLvlLbl val="0"/>
      </c:catAx>
      <c:valAx>
        <c:axId val="216337016"/>
        <c:scaling>
          <c:orientation val="minMax"/>
          <c:max val="6000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title>
          <c:tx>
            <c:strRef>
              <c:f>'1-3-3_2-Abb_Daten'!$B$5:$H$5</c:f>
              <c:strCache>
                <c:ptCount val="7"/>
                <c:pt idx="0">
                  <c:v>Tausend Tonnen</c:v>
                </c:pt>
              </c:strCache>
            </c:strRef>
          </c:tx>
          <c:layout>
            <c:manualLayout>
              <c:xMode val="edge"/>
              <c:yMode val="edge"/>
              <c:x val="8.7760043298357113E-2"/>
              <c:y val="2.6026917104317475E-2"/>
            </c:manualLayout>
          </c:layout>
          <c:overlay val="0"/>
          <c:txPr>
            <a:bodyPr rot="0" vert="horz"/>
            <a:lstStyle/>
            <a:p>
              <a:pPr>
                <a:defRPr sz="900">
                  <a:solidFill>
                    <a:srgbClr val="080808"/>
                  </a:solidFill>
                  <a:latin typeface="Meta Offc" pitchFamily="34" charset="0"/>
                  <a:cs typeface="Meta Offc" pitchFamily="34" charset="0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16336624"/>
        <c:crosses val="autoZero"/>
        <c:crossBetween val="between"/>
        <c:majorUnit val="1000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egendEntry>
        <c:idx val="9"/>
        <c:delete val="1"/>
      </c:legendEntry>
      <c:layout>
        <c:manualLayout>
          <c:xMode val="edge"/>
          <c:yMode val="edge"/>
          <c:x val="9.5639506259056858E-2"/>
          <c:y val="0.81891641508591384"/>
          <c:w val="0.84760725199229248"/>
          <c:h val="0.13026350047058169"/>
        </c:manualLayout>
      </c:layout>
      <c:overlay val="0"/>
      <c:txPr>
        <a:bodyPr/>
        <a:lstStyle/>
        <a:p>
          <a:pPr>
            <a:defRPr sz="700">
              <a:latin typeface="Meta Offc" panose="020B0604030101020102" pitchFamily="34" charset="0"/>
              <a:cs typeface="Meta Offc" panose="020B0604030101020102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355" footer="0.3149606299212735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29245881098172E-2"/>
          <c:y val="9.8802298862571025E-2"/>
          <c:w val="0.88584283088049875"/>
          <c:h val="0.650231651803041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'1-3-4_2-Abb-Daten'!$C$9</c:f>
              <c:strCache>
                <c:ptCount val="1"/>
                <c:pt idx="0">
                  <c:v>Summe F-Gase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invertIfNegative val="0"/>
          <c:cat>
            <c:numRef>
              <c:f>'1-3-4_2-Abb-Daten'!$B$10:$B$38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'1-3-4_2-Abb-Daten'!$C$10:$C$38</c:f>
              <c:numCache>
                <c:formatCode>#,##0</c:formatCode>
                <c:ptCount val="29"/>
                <c:pt idx="0">
                  <c:v>13394.667384156601</c:v>
                </c:pt>
                <c:pt idx="1">
                  <c:v>12832.055123778728</c:v>
                </c:pt>
                <c:pt idx="2">
                  <c:v>13300.169740414965</c:v>
                </c:pt>
                <c:pt idx="3">
                  <c:v>16083.863712578406</c:v>
                </c:pt>
                <c:pt idx="4">
                  <c:v>16486.813149001591</c:v>
                </c:pt>
                <c:pt idx="5">
                  <c:v>17079.526772643279</c:v>
                </c:pt>
                <c:pt idx="6">
                  <c:v>16074.40935421515</c:v>
                </c:pt>
                <c:pt idx="7">
                  <c:v>16270.127091888447</c:v>
                </c:pt>
                <c:pt idx="8">
                  <c:v>16788.829068641167</c:v>
                </c:pt>
                <c:pt idx="9">
                  <c:v>15060.793389976538</c:v>
                </c:pt>
                <c:pt idx="10">
                  <c:v>13277.586362458818</c:v>
                </c:pt>
                <c:pt idx="11">
                  <c:v>14009.514227529175</c:v>
                </c:pt>
                <c:pt idx="12">
                  <c:v>14133.842326652866</c:v>
                </c:pt>
                <c:pt idx="13">
                  <c:v>13532.408355553385</c:v>
                </c:pt>
                <c:pt idx="14">
                  <c:v>13971.667999077461</c:v>
                </c:pt>
                <c:pt idx="15">
                  <c:v>14163.181308742163</c:v>
                </c:pt>
                <c:pt idx="16">
                  <c:v>14100.152429538268</c:v>
                </c:pt>
                <c:pt idx="17">
                  <c:v>14178.246564459429</c:v>
                </c:pt>
                <c:pt idx="18">
                  <c:v>14206.169775472428</c:v>
                </c:pt>
                <c:pt idx="19">
                  <c:v>14657.983391057798</c:v>
                </c:pt>
                <c:pt idx="20">
                  <c:v>14251.474787325838</c:v>
                </c:pt>
                <c:pt idx="21">
                  <c:v>14401.320263413925</c:v>
                </c:pt>
                <c:pt idx="22">
                  <c:v>14586.153658607072</c:v>
                </c:pt>
                <c:pt idx="23">
                  <c:v>14627.857348011315</c:v>
                </c:pt>
                <c:pt idx="24">
                  <c:v>14662.438259811868</c:v>
                </c:pt>
                <c:pt idx="25">
                  <c:v>15069.048634997716</c:v>
                </c:pt>
                <c:pt idx="26">
                  <c:v>15200.974545731393</c:v>
                </c:pt>
                <c:pt idx="27">
                  <c:v>15362.529253965307</c:v>
                </c:pt>
                <c:pt idx="28">
                  <c:v>14846.160108822505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B-4370-9437-FE9D16F2724C}"/>
            </c:ext>
          </c:extLst>
        </c:ser>
        <c:ser>
          <c:idx val="1"/>
          <c:order val="1"/>
          <c:tx>
            <c:strRef>
              <c:f>'1-3-4_2-Abb-Daten'!$D$9</c:f>
              <c:strCache>
                <c:ptCount val="1"/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cat>
            <c:numRef>
              <c:f>'1-3-4_2-Abb-Daten'!$B$10:$B$38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'1-3-4_2-Abb-Daten'!$D$10:$D$38</c:f>
            </c:numRef>
          </c:val>
          <c:extLst>
            <c:ext xmlns:c16="http://schemas.microsoft.com/office/drawing/2014/chart" uri="{C3380CC4-5D6E-409C-BE32-E72D297353CC}">
              <c16:uniqueId val="{00000001-EF4B-4370-9437-FE9D16F2724C}"/>
            </c:ext>
          </c:extLst>
        </c:ser>
        <c:ser>
          <c:idx val="2"/>
          <c:order val="2"/>
          <c:tx>
            <c:strRef>
              <c:f>'1-3-4_2-Abb-Daten'!$E$9</c:f>
              <c:strCache>
                <c:ptCount val="1"/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invertIfNegative val="0"/>
          <c:cat>
            <c:numRef>
              <c:f>'1-3-4_2-Abb-Daten'!$B$10:$B$38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'1-3-4_2-Abb-Daten'!$E$10:$E$38</c:f>
            </c:numRef>
          </c:val>
          <c:extLst>
            <c:ext xmlns:c16="http://schemas.microsoft.com/office/drawing/2014/chart" uri="{C3380CC4-5D6E-409C-BE32-E72D297353CC}">
              <c16:uniqueId val="{00000002-EF4B-4370-9437-FE9D16F2724C}"/>
            </c:ext>
          </c:extLst>
        </c:ser>
        <c:ser>
          <c:idx val="4"/>
          <c:order val="3"/>
          <c:tx>
            <c:strRef>
              <c:f>'1-3-4_2-Abb-Daten'!$F$9</c:f>
              <c:strCache>
                <c:ptCount val="1"/>
              </c:strCache>
            </c:strRef>
          </c:tx>
          <c:spPr>
            <a:solidFill>
              <a:srgbClr val="125D86"/>
            </a:solidFill>
            <a:ln w="28575">
              <a:noFill/>
            </a:ln>
          </c:spPr>
          <c:invertIfNegative val="0"/>
          <c:val>
            <c:numRef>
              <c:f>'1-3-4_2-Abb-Daten'!$F$10:$F$38</c:f>
            </c:numRef>
          </c:val>
          <c:extLst>
            <c:ext xmlns:c16="http://schemas.microsoft.com/office/drawing/2014/chart" uri="{C3380CC4-5D6E-409C-BE32-E72D297353CC}">
              <c16:uniqueId val="{00000003-EF4B-4370-9437-FE9D16F27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overlap val="100"/>
        <c:axId val="215624472"/>
        <c:axId val="215545856"/>
      </c:barChart>
      <c:lineChart>
        <c:grouping val="standard"/>
        <c:varyColors val="0"/>
        <c:ser>
          <c:idx val="3"/>
          <c:order val="4"/>
          <c:spPr>
            <a:ln>
              <a:noFill/>
            </a:ln>
          </c:spPr>
          <c:marker>
            <c:symbol val="none"/>
          </c:marker>
          <c:dLbls>
            <c:numFmt formatCode="#,##0" sourceLinked="0"/>
            <c:spPr>
              <a:solidFill>
                <a:schemeClr val="tx1"/>
              </a:solidFill>
            </c:spPr>
            <c:txPr>
              <a:bodyPr rot="-5400000"/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'1-3-4_2-Abb-Daten'!$G$10:$G$38</c:f>
              <c:numCache>
                <c:formatCode>#,##0</c:formatCode>
                <c:ptCount val="29"/>
                <c:pt idx="0">
                  <c:v>13394.667384156601</c:v>
                </c:pt>
                <c:pt idx="1">
                  <c:v>12832.055123778728</c:v>
                </c:pt>
                <c:pt idx="2">
                  <c:v>13300.169740414965</c:v>
                </c:pt>
                <c:pt idx="3">
                  <c:v>16083.863712578406</c:v>
                </c:pt>
                <c:pt idx="4">
                  <c:v>16486.813149001591</c:v>
                </c:pt>
                <c:pt idx="5">
                  <c:v>17079.526772643279</c:v>
                </c:pt>
                <c:pt idx="6">
                  <c:v>16074.40935421515</c:v>
                </c:pt>
                <c:pt idx="7">
                  <c:v>16270.127091888447</c:v>
                </c:pt>
                <c:pt idx="8">
                  <c:v>16788.829068641167</c:v>
                </c:pt>
                <c:pt idx="9">
                  <c:v>15060.793389976538</c:v>
                </c:pt>
                <c:pt idx="10">
                  <c:v>13277.586362458818</c:v>
                </c:pt>
                <c:pt idx="11">
                  <c:v>14009.514227529175</c:v>
                </c:pt>
                <c:pt idx="12">
                  <c:v>14133.842326652866</c:v>
                </c:pt>
                <c:pt idx="13">
                  <c:v>13532.408355553385</c:v>
                </c:pt>
                <c:pt idx="14">
                  <c:v>13971.667999077461</c:v>
                </c:pt>
                <c:pt idx="15">
                  <c:v>14163.181308742163</c:v>
                </c:pt>
                <c:pt idx="16">
                  <c:v>14100.152429538268</c:v>
                </c:pt>
                <c:pt idx="17">
                  <c:v>14178.246564459429</c:v>
                </c:pt>
                <c:pt idx="18">
                  <c:v>14206.169775472428</c:v>
                </c:pt>
                <c:pt idx="19">
                  <c:v>14657.983391057798</c:v>
                </c:pt>
                <c:pt idx="20">
                  <c:v>14251.474787325838</c:v>
                </c:pt>
                <c:pt idx="21">
                  <c:v>14401.320263413925</c:v>
                </c:pt>
                <c:pt idx="22">
                  <c:v>14586.153658607072</c:v>
                </c:pt>
                <c:pt idx="23">
                  <c:v>14627.857348011315</c:v>
                </c:pt>
                <c:pt idx="24">
                  <c:v>14662.438259811868</c:v>
                </c:pt>
                <c:pt idx="25">
                  <c:v>15069.048634997716</c:v>
                </c:pt>
                <c:pt idx="26">
                  <c:v>15200.974545731393</c:v>
                </c:pt>
                <c:pt idx="27">
                  <c:v>15362.529253965307</c:v>
                </c:pt>
                <c:pt idx="28">
                  <c:v>14846.160108822505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4B-4370-9437-FE9D16F27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624472"/>
        <c:axId val="215545856"/>
      </c:lineChart>
      <c:catAx>
        <c:axId val="215624472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title>
          <c:tx>
            <c:strRef>
              <c:f>'1-3-4_2-Abb-Daten'!$B$6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 sz="900">
                  <a:solidFill>
                    <a:srgbClr val="080808"/>
                  </a:solidFill>
                  <a:latin typeface="Meta Offc" pitchFamily="34" charset="0"/>
                  <a:cs typeface="Meta Offc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/>
          <a:lstStyle/>
          <a:p>
            <a:pPr>
              <a:defRPr sz="70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15545856"/>
        <c:crosses val="autoZero"/>
        <c:auto val="1"/>
        <c:lblAlgn val="ctr"/>
        <c:lblOffset val="100"/>
        <c:noMultiLvlLbl val="0"/>
      </c:catAx>
      <c:valAx>
        <c:axId val="215545856"/>
        <c:scaling>
          <c:orientation val="minMax"/>
          <c:max val="20000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15624472"/>
        <c:crosses val="autoZero"/>
        <c:crossBetween val="between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egendEntry>
        <c:idx val="0"/>
        <c:txPr>
          <a:bodyPr/>
          <a:lstStyle/>
          <a:p>
            <a:pPr>
              <a:defRPr sz="7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</c:legendEntry>
      <c:legendEntry>
        <c:idx val="1"/>
        <c:delete val="1"/>
      </c:legendEntry>
      <c:layout>
        <c:manualLayout>
          <c:xMode val="edge"/>
          <c:yMode val="edge"/>
          <c:x val="5.7723102258581439E-2"/>
          <c:y val="0.82129818752553174"/>
          <c:w val="0.91555661159282875"/>
          <c:h val="7.832023674106231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700">
              <a:solidFill>
                <a:srgbClr val="080808"/>
              </a:solidFill>
              <a:latin typeface="Meta Offc" pitchFamily="34" charset="0"/>
              <a:cs typeface="Meta Offc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305" footer="0.3149606299212730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98990816946187E-2"/>
          <c:y val="8.9019789236276153E-2"/>
          <c:w val="0.87144167783424475"/>
          <c:h val="0.55619567005280646"/>
        </c:manualLayout>
      </c:layout>
      <c:areaChart>
        <c:grouping val="stacked"/>
        <c:varyColors val="0"/>
        <c:ser>
          <c:idx val="14"/>
          <c:order val="0"/>
          <c:tx>
            <c:strRef>
              <c:f>'1-3-4_4-Abb-Daten'!$C$9</c:f>
              <c:strCache>
                <c:ptCount val="1"/>
                <c:pt idx="0">
                  <c:v> Produktion von F-Gasen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'1-3-4_4-Abb-Daten'!$C$10:$C$37</c:f>
              <c:numCache>
                <c:formatCode>#,##0.0</c:formatCode>
                <c:ptCount val="27"/>
                <c:pt idx="0">
                  <c:v>5681.0817523420001</c:v>
                </c:pt>
                <c:pt idx="1">
                  <c:v>5218.7848482239597</c:v>
                </c:pt>
                <c:pt idx="2">
                  <c:v>5211.3033999164345</c:v>
                </c:pt>
                <c:pt idx="3">
                  <c:v>5209.2455995407117</c:v>
                </c:pt>
                <c:pt idx="4">
                  <c:v>5203.6709996404898</c:v>
                </c:pt>
                <c:pt idx="5">
                  <c:v>5494.7499991801205</c:v>
                </c:pt>
                <c:pt idx="6">
                  <c:v>4036.7645923850696</c:v>
                </c:pt>
                <c:pt idx="7">
                  <c:v>3891.9454091060397</c:v>
                </c:pt>
                <c:pt idx="8">
                  <c:v>3785.0140008337498</c:v>
                </c:pt>
                <c:pt idx="9">
                  <c:v>3558.83941266384</c:v>
                </c:pt>
                <c:pt idx="10">
                  <c:v>1725.7419979466399</c:v>
                </c:pt>
                <c:pt idx="11">
                  <c:v>1601.97199588032</c:v>
                </c:pt>
                <c:pt idx="12">
                  <c:v>1753.9399987351239</c:v>
                </c:pt>
                <c:pt idx="13">
                  <c:v>895.54000180312005</c:v>
                </c:pt>
                <c:pt idx="14">
                  <c:v>867.36984936080785</c:v>
                </c:pt>
                <c:pt idx="15">
                  <c:v>872.76785947623591</c:v>
                </c:pt>
                <c:pt idx="16">
                  <c:v>569.73514963031801</c:v>
                </c:pt>
                <c:pt idx="17">
                  <c:v>354.69000420968399</c:v>
                </c:pt>
                <c:pt idx="18">
                  <c:v>631.27355333019193</c:v>
                </c:pt>
                <c:pt idx="19">
                  <c:v>1008.233442</c:v>
                </c:pt>
                <c:pt idx="20">
                  <c:v>289.95538799999997</c:v>
                </c:pt>
                <c:pt idx="21">
                  <c:v>145.146894</c:v>
                </c:pt>
                <c:pt idx="22">
                  <c:v>148.00577199999998</c:v>
                </c:pt>
                <c:pt idx="23">
                  <c:v>147.65168699999998</c:v>
                </c:pt>
                <c:pt idx="24">
                  <c:v>141.6805458</c:v>
                </c:pt>
                <c:pt idx="25">
                  <c:v>155.12949940000001</c:v>
                </c:pt>
                <c:pt idx="26">
                  <c:v>149.33837534999998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6-4E3D-9647-C63232AB0670}"/>
            </c:ext>
          </c:extLst>
        </c:ser>
        <c:ser>
          <c:idx val="15"/>
          <c:order val="1"/>
          <c:tx>
            <c:strRef>
              <c:f>'1-3-4_4-Abb-Daten'!$D$9</c:f>
              <c:strCache>
                <c:ptCount val="1"/>
                <c:pt idx="0">
                  <c:v>Primäraluminium-Produktion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25400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'1-3-4_4-Abb-Daten'!$D$10:$D$37</c:f>
              <c:numCache>
                <c:formatCode>#,##0.0</c:formatCode>
                <c:ptCount val="27"/>
                <c:pt idx="0">
                  <c:v>2888.6549999999997</c:v>
                </c:pt>
                <c:pt idx="1">
                  <c:v>2471.0699999999997</c:v>
                </c:pt>
                <c:pt idx="2">
                  <c:v>2212.77</c:v>
                </c:pt>
                <c:pt idx="3">
                  <c:v>2049.1799999999998</c:v>
                </c:pt>
                <c:pt idx="4">
                  <c:v>1706.502</c:v>
                </c:pt>
                <c:pt idx="5">
                  <c:v>1800.71</c:v>
                </c:pt>
                <c:pt idx="6">
                  <c:v>1707.22</c:v>
                </c:pt>
                <c:pt idx="7">
                  <c:v>1248.45</c:v>
                </c:pt>
                <c:pt idx="8">
                  <c:v>1353.5178000000001</c:v>
                </c:pt>
                <c:pt idx="9">
                  <c:v>1003.64</c:v>
                </c:pt>
                <c:pt idx="10">
                  <c:v>413.28</c:v>
                </c:pt>
                <c:pt idx="11">
                  <c:v>431.09119999999996</c:v>
                </c:pt>
                <c:pt idx="12">
                  <c:v>500.11899999999997</c:v>
                </c:pt>
                <c:pt idx="13">
                  <c:v>551.28879999999992</c:v>
                </c:pt>
                <c:pt idx="14">
                  <c:v>517.19119999999998</c:v>
                </c:pt>
                <c:pt idx="15">
                  <c:v>391.88043999999996</c:v>
                </c:pt>
                <c:pt idx="16">
                  <c:v>218.44649999999999</c:v>
                </c:pt>
                <c:pt idx="17">
                  <c:v>224.27536999999998</c:v>
                </c:pt>
                <c:pt idx="18">
                  <c:v>286.86748999999998</c:v>
                </c:pt>
                <c:pt idx="19">
                  <c:v>207.0086</c:v>
                </c:pt>
                <c:pt idx="20">
                  <c:v>156.78537</c:v>
                </c:pt>
                <c:pt idx="21">
                  <c:v>94.93334999999999</c:v>
                </c:pt>
                <c:pt idx="22">
                  <c:v>87.284749999999988</c:v>
                </c:pt>
                <c:pt idx="23">
                  <c:v>107.66149999999999</c:v>
                </c:pt>
                <c:pt idx="24">
                  <c:v>82.501499999999993</c:v>
                </c:pt>
                <c:pt idx="25">
                  <c:v>94.901559999999989</c:v>
                </c:pt>
                <c:pt idx="26">
                  <c:v>95.442559999999986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6-4E3D-9647-C63232AB0670}"/>
            </c:ext>
          </c:extLst>
        </c:ser>
        <c:ser>
          <c:idx val="16"/>
          <c:order val="2"/>
          <c:tx>
            <c:strRef>
              <c:f>'1-3-4_4-Abb-Daten'!$E$9</c:f>
              <c:strCache>
                <c:ptCount val="1"/>
                <c:pt idx="0">
                  <c:v>Sekundäraluminium-Gießereien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5400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'1-3-4_4-Abb-Daten'!$E$10:$E$37</c:f>
              <c:numCache>
                <c:formatCode>#,##0.0</c:formatCode>
                <c:ptCount val="27"/>
                <c:pt idx="0">
                  <c:v>11.4</c:v>
                </c:pt>
                <c:pt idx="1">
                  <c:v>11.4</c:v>
                </c:pt>
                <c:pt idx="2">
                  <c:v>11.4</c:v>
                </c:pt>
                <c:pt idx="3">
                  <c:v>11.4</c:v>
                </c:pt>
                <c:pt idx="4">
                  <c:v>11.4</c:v>
                </c:pt>
                <c:pt idx="5">
                  <c:v>11.4</c:v>
                </c:pt>
                <c:pt idx="6">
                  <c:v>11.4</c:v>
                </c:pt>
                <c:pt idx="7">
                  <c:v>11.4</c:v>
                </c:pt>
                <c:pt idx="8">
                  <c:v>11.4</c:v>
                </c:pt>
                <c:pt idx="9">
                  <c:v>7.1819999999999995</c:v>
                </c:pt>
                <c:pt idx="10">
                  <c:v>9.5759999999999987</c:v>
                </c:pt>
                <c:pt idx="11">
                  <c:v>21.887999999999998</c:v>
                </c:pt>
                <c:pt idx="12">
                  <c:v>23.939999999999998</c:v>
                </c:pt>
                <c:pt idx="13">
                  <c:v>30.779999999999998</c:v>
                </c:pt>
                <c:pt idx="14">
                  <c:v>31.1904</c:v>
                </c:pt>
                <c:pt idx="15">
                  <c:v>38.988</c:v>
                </c:pt>
                <c:pt idx="16">
                  <c:v>58.14</c:v>
                </c:pt>
                <c:pt idx="17">
                  <c:v>57.0456</c:v>
                </c:pt>
                <c:pt idx="18">
                  <c:v>68.399999999999991</c:v>
                </c:pt>
                <c:pt idx="19">
                  <c:v>21.168773999999999</c:v>
                </c:pt>
                <c:pt idx="20">
                  <c:v>25.719083999999999</c:v>
                </c:pt>
                <c:pt idx="21">
                  <c:v>16.696439999999999</c:v>
                </c:pt>
                <c:pt idx="22">
                  <c:v>12.18033</c:v>
                </c:pt>
                <c:pt idx="23">
                  <c:v>14.103396</c:v>
                </c:pt>
                <c:pt idx="24">
                  <c:v>13.220694</c:v>
                </c:pt>
                <c:pt idx="25">
                  <c:v>15.831522</c:v>
                </c:pt>
                <c:pt idx="26">
                  <c:v>13.498056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D6-4E3D-9647-C63232AB0670}"/>
            </c:ext>
          </c:extLst>
        </c:ser>
        <c:ser>
          <c:idx val="13"/>
          <c:order val="3"/>
          <c:tx>
            <c:strRef>
              <c:f>'1-3-4_4-Abb-Daten'!$F$9</c:f>
              <c:strCache>
                <c:ptCount val="1"/>
                <c:pt idx="0">
                  <c:v>Magnesium-Gießereien</c:v>
                </c:pt>
              </c:strCache>
            </c:strRef>
          </c:tx>
          <c:spPr>
            <a:solidFill>
              <a:schemeClr val="tx2"/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'1-3-4_4-Abb-Daten'!$F$10:$F$37</c:f>
              <c:numCache>
                <c:formatCode>#,##0.0</c:formatCode>
                <c:ptCount val="27"/>
                <c:pt idx="0">
                  <c:v>168.72</c:v>
                </c:pt>
                <c:pt idx="1">
                  <c:v>169.85999999999999</c:v>
                </c:pt>
                <c:pt idx="2">
                  <c:v>171</c:v>
                </c:pt>
                <c:pt idx="3">
                  <c:v>172.14</c:v>
                </c:pt>
                <c:pt idx="4">
                  <c:v>173.28</c:v>
                </c:pt>
                <c:pt idx="5">
                  <c:v>176.63159999999999</c:v>
                </c:pt>
                <c:pt idx="6">
                  <c:v>187.75799999999998</c:v>
                </c:pt>
                <c:pt idx="7">
                  <c:v>189.28559999999999</c:v>
                </c:pt>
                <c:pt idx="8">
                  <c:v>213.44447999999997</c:v>
                </c:pt>
                <c:pt idx="9">
                  <c:v>200.3664</c:v>
                </c:pt>
                <c:pt idx="10">
                  <c:v>305.40600000000001</c:v>
                </c:pt>
                <c:pt idx="11">
                  <c:v>397.404</c:v>
                </c:pt>
                <c:pt idx="12">
                  <c:v>366.80640000000005</c:v>
                </c:pt>
                <c:pt idx="13">
                  <c:v>437.00585999999998</c:v>
                </c:pt>
                <c:pt idx="14">
                  <c:v>567.44187999999997</c:v>
                </c:pt>
                <c:pt idx="15">
                  <c:v>657.39075800000001</c:v>
                </c:pt>
                <c:pt idx="16">
                  <c:v>549.84889699999997</c:v>
                </c:pt>
                <c:pt idx="17">
                  <c:v>353.2448</c:v>
                </c:pt>
                <c:pt idx="18">
                  <c:v>145.77800999999999</c:v>
                </c:pt>
                <c:pt idx="19">
                  <c:v>98.917059999999992</c:v>
                </c:pt>
                <c:pt idx="20">
                  <c:v>99.596219999999988</c:v>
                </c:pt>
                <c:pt idx="21">
                  <c:v>76.871420000000001</c:v>
                </c:pt>
                <c:pt idx="22">
                  <c:v>66.153779999999998</c:v>
                </c:pt>
                <c:pt idx="23">
                  <c:v>52.864709999999995</c:v>
                </c:pt>
                <c:pt idx="24">
                  <c:v>76.193789999999993</c:v>
                </c:pt>
                <c:pt idx="25">
                  <c:v>58.561579999999999</c:v>
                </c:pt>
                <c:pt idx="26">
                  <c:v>91.741219999999998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D6-4E3D-9647-C63232AB0670}"/>
            </c:ext>
          </c:extLst>
        </c:ser>
        <c:ser>
          <c:idx val="12"/>
          <c:order val="4"/>
          <c:tx>
            <c:strRef>
              <c:f>'1-3-4_4-Abb-Daten'!$G$9</c:f>
              <c:strCache>
                <c:ptCount val="1"/>
                <c:pt idx="0">
                  <c:v>Halbleiterproduktion</c:v>
                </c:pt>
              </c:strCache>
            </c:strRef>
          </c:tx>
          <c:spPr>
            <a:solidFill>
              <a:schemeClr val="accent5"/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'1-3-4_4-Abb-Daten'!$G$10:$G$37</c:f>
              <c:numCache>
                <c:formatCode>#,##0.0</c:formatCode>
                <c:ptCount val="27"/>
                <c:pt idx="0">
                  <c:v>313.13650000000001</c:v>
                </c:pt>
                <c:pt idx="1">
                  <c:v>322.27350000000001</c:v>
                </c:pt>
                <c:pt idx="2">
                  <c:v>327.94875000000002</c:v>
                </c:pt>
                <c:pt idx="3">
                  <c:v>331.60199999999998</c:v>
                </c:pt>
                <c:pt idx="4">
                  <c:v>312.80199999999996</c:v>
                </c:pt>
                <c:pt idx="5">
                  <c:v>334.78338332070001</c:v>
                </c:pt>
                <c:pt idx="6">
                  <c:v>357.37230908019995</c:v>
                </c:pt>
                <c:pt idx="7">
                  <c:v>414.59995843997001</c:v>
                </c:pt>
                <c:pt idx="8">
                  <c:v>415.48406734072</c:v>
                </c:pt>
                <c:pt idx="9">
                  <c:v>447.08799221015005</c:v>
                </c:pt>
                <c:pt idx="10">
                  <c:v>512.85200472919007</c:v>
                </c:pt>
                <c:pt idx="11">
                  <c:v>387.40462735250998</c:v>
                </c:pt>
                <c:pt idx="12">
                  <c:v>404.86040203417991</c:v>
                </c:pt>
                <c:pt idx="13">
                  <c:v>438.54686857773328</c:v>
                </c:pt>
                <c:pt idx="14">
                  <c:v>453.44231841920003</c:v>
                </c:pt>
                <c:pt idx="15">
                  <c:v>433.96316999999999</c:v>
                </c:pt>
                <c:pt idx="16">
                  <c:v>393.23212999999998</c:v>
                </c:pt>
                <c:pt idx="17">
                  <c:v>292.19441333920003</c:v>
                </c:pt>
                <c:pt idx="18">
                  <c:v>222.76790509999998</c:v>
                </c:pt>
                <c:pt idx="19">
                  <c:v>160.32100002525999</c:v>
                </c:pt>
                <c:pt idx="20">
                  <c:v>185.02700001453002</c:v>
                </c:pt>
                <c:pt idx="21">
                  <c:v>196.47066666512001</c:v>
                </c:pt>
                <c:pt idx="22">
                  <c:v>182.87600000549</c:v>
                </c:pt>
                <c:pt idx="23">
                  <c:v>178.77538500000003</c:v>
                </c:pt>
                <c:pt idx="24">
                  <c:v>210.36976499999997</c:v>
                </c:pt>
                <c:pt idx="25">
                  <c:v>186.911765</c:v>
                </c:pt>
                <c:pt idx="26">
                  <c:v>209.75023999999999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D6-4E3D-9647-C63232AB0670}"/>
            </c:ext>
          </c:extLst>
        </c:ser>
        <c:ser>
          <c:idx val="11"/>
          <c:order val="5"/>
          <c:tx>
            <c:strRef>
              <c:f>'1-3-4_4-Abb-Daten'!$H$9</c:f>
              <c:strCache>
                <c:ptCount val="1"/>
                <c:pt idx="0">
                  <c:v>Photovoltaik und andere Eletronikindustrie</c:v>
                </c:pt>
              </c:strCache>
            </c:strRef>
          </c:tx>
          <c:spPr>
            <a:solidFill>
              <a:srgbClr val="92D050"/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'1-3-4_4-Abb-Daten'!$H$10:$H$37</c:f>
              <c:numCache>
                <c:formatCode>#,##0.0</c:formatCode>
                <c:ptCount val="27"/>
                <c:pt idx="0">
                  <c:v>0.18421440000000003</c:v>
                </c:pt>
                <c:pt idx="1">
                  <c:v>0.42584700000000003</c:v>
                </c:pt>
                <c:pt idx="2">
                  <c:v>0.85662300000000002</c:v>
                </c:pt>
                <c:pt idx="3">
                  <c:v>1.2547560000000004</c:v>
                </c:pt>
                <c:pt idx="4">
                  <c:v>1.239411</c:v>
                </c:pt>
                <c:pt idx="5">
                  <c:v>1.6296762000000002</c:v>
                </c:pt>
                <c:pt idx="6">
                  <c:v>1.9957056000000002</c:v>
                </c:pt>
                <c:pt idx="7">
                  <c:v>2.0258376</c:v>
                </c:pt>
                <c:pt idx="8">
                  <c:v>2.1346476000000001</c:v>
                </c:pt>
                <c:pt idx="9">
                  <c:v>2.2881534000000001</c:v>
                </c:pt>
                <c:pt idx="10">
                  <c:v>2.3588334</c:v>
                </c:pt>
                <c:pt idx="11">
                  <c:v>2.4602033999999997</c:v>
                </c:pt>
                <c:pt idx="12">
                  <c:v>4.3485271000000001</c:v>
                </c:pt>
                <c:pt idx="13">
                  <c:v>20.573563400000001</c:v>
                </c:pt>
                <c:pt idx="14">
                  <c:v>23.931266200000007</c:v>
                </c:pt>
                <c:pt idx="15">
                  <c:v>24.483242920000002</c:v>
                </c:pt>
                <c:pt idx="16">
                  <c:v>28.098683639999997</c:v>
                </c:pt>
                <c:pt idx="17">
                  <c:v>47.25523596</c:v>
                </c:pt>
                <c:pt idx="18">
                  <c:v>97.38381148000002</c:v>
                </c:pt>
                <c:pt idx="19">
                  <c:v>64.032332172573206</c:v>
                </c:pt>
                <c:pt idx="20">
                  <c:v>106.72869078053201</c:v>
                </c:pt>
                <c:pt idx="21">
                  <c:v>67.006082399999997</c:v>
                </c:pt>
                <c:pt idx="22">
                  <c:v>33.111687199999999</c:v>
                </c:pt>
                <c:pt idx="23">
                  <c:v>8.1591000000000005</c:v>
                </c:pt>
                <c:pt idx="24">
                  <c:v>5.7737000000000007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D6-4E3D-9647-C63232AB0670}"/>
            </c:ext>
          </c:extLst>
        </c:ser>
        <c:ser>
          <c:idx val="10"/>
          <c:order val="6"/>
          <c:tx>
            <c:strRef>
              <c:f>'1-3-4_4-Abb-Daten'!$I$9</c:f>
              <c:strCache>
                <c:ptCount val="1"/>
                <c:pt idx="0">
                  <c:v>Gewerbekälte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'1-3-4_4-Abb-Daten'!$I$10:$I$37</c:f>
              <c:numCache>
                <c:formatCode>#,##0.0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10.501319409760754</c:v>
                </c:pt>
                <c:pt idx="4">
                  <c:v>76.240231855966471</c:v>
                </c:pt>
                <c:pt idx="5">
                  <c:v>214.81608724565407</c:v>
                </c:pt>
                <c:pt idx="6">
                  <c:v>557.54268889629293</c:v>
                </c:pt>
                <c:pt idx="7">
                  <c:v>891.74679886675608</c:v>
                </c:pt>
                <c:pt idx="8">
                  <c:v>1222.3813334633764</c:v>
                </c:pt>
                <c:pt idx="9">
                  <c:v>1487.1205742428515</c:v>
                </c:pt>
                <c:pt idx="10">
                  <c:v>1823.7032190759514</c:v>
                </c:pt>
                <c:pt idx="11">
                  <c:v>1973.9712038760929</c:v>
                </c:pt>
                <c:pt idx="12">
                  <c:v>2100.9721283443823</c:v>
                </c:pt>
                <c:pt idx="13">
                  <c:v>2265.0025067295419</c:v>
                </c:pt>
                <c:pt idx="14">
                  <c:v>2465.120892954083</c:v>
                </c:pt>
                <c:pt idx="15">
                  <c:v>2657.3391555298931</c:v>
                </c:pt>
                <c:pt idx="16">
                  <c:v>2696.9197393170343</c:v>
                </c:pt>
                <c:pt idx="17">
                  <c:v>2814.6466886353755</c:v>
                </c:pt>
                <c:pt idx="18">
                  <c:v>2853.3599587583758</c:v>
                </c:pt>
                <c:pt idx="19">
                  <c:v>2940.5622020401734</c:v>
                </c:pt>
                <c:pt idx="20">
                  <c:v>3047.4933887505154</c:v>
                </c:pt>
                <c:pt idx="21">
                  <c:v>3131.09239145434</c:v>
                </c:pt>
                <c:pt idx="22">
                  <c:v>3192.2096751770378</c:v>
                </c:pt>
                <c:pt idx="23">
                  <c:v>3062.0365597608325</c:v>
                </c:pt>
                <c:pt idx="24">
                  <c:v>2956.0957076036771</c:v>
                </c:pt>
                <c:pt idx="25">
                  <c:v>2795.6801424352402</c:v>
                </c:pt>
                <c:pt idx="26">
                  <c:v>2584.0323386382302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D6-4E3D-9647-C63232AB0670}"/>
            </c:ext>
          </c:extLst>
        </c:ser>
        <c:ser>
          <c:idx val="9"/>
          <c:order val="7"/>
          <c:tx>
            <c:strRef>
              <c:f>'1-3-4_4-Abb-Daten'!$J$9</c:f>
              <c:strCache>
                <c:ptCount val="1"/>
                <c:pt idx="0">
                  <c:v>Haushaltskälte</c:v>
                </c:pt>
              </c:strCache>
            </c:strRef>
          </c:tx>
          <c:spPr>
            <a:solidFill>
              <a:schemeClr val="accent6"/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'1-3-4_4-Abb-Daten'!$J$10:$J$37</c:f>
              <c:numCache>
                <c:formatCode>#,##0.0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8.5800000000000008E-3</c:v>
                </c:pt>
                <c:pt idx="4">
                  <c:v>1.72458</c:v>
                </c:pt>
                <c:pt idx="5">
                  <c:v>1.7417400000000001</c:v>
                </c:pt>
                <c:pt idx="6">
                  <c:v>1.7589000000000001</c:v>
                </c:pt>
                <c:pt idx="7">
                  <c:v>1.77606</c:v>
                </c:pt>
                <c:pt idx="8">
                  <c:v>1.79322</c:v>
                </c:pt>
                <c:pt idx="9">
                  <c:v>1.8103800000000001</c:v>
                </c:pt>
                <c:pt idx="10">
                  <c:v>1.8275399999999999</c:v>
                </c:pt>
                <c:pt idx="11">
                  <c:v>1.8447</c:v>
                </c:pt>
                <c:pt idx="12">
                  <c:v>1.8618600000000001</c:v>
                </c:pt>
                <c:pt idx="13">
                  <c:v>1.8790199999999999</c:v>
                </c:pt>
                <c:pt idx="14">
                  <c:v>1.8961800000000002</c:v>
                </c:pt>
                <c:pt idx="15">
                  <c:v>1.9133400000000003</c:v>
                </c:pt>
                <c:pt idx="16">
                  <c:v>1.9305000000000001</c:v>
                </c:pt>
                <c:pt idx="17">
                  <c:v>1.9476600000000002</c:v>
                </c:pt>
                <c:pt idx="18">
                  <c:v>2.6855400000000005</c:v>
                </c:pt>
                <c:pt idx="19">
                  <c:v>146.11740000000012</c:v>
                </c:pt>
                <c:pt idx="20">
                  <c:v>1.7160000000000015</c:v>
                </c:pt>
                <c:pt idx="21">
                  <c:v>1.7160000000000015</c:v>
                </c:pt>
                <c:pt idx="22">
                  <c:v>1.7160000000000015</c:v>
                </c:pt>
                <c:pt idx="23">
                  <c:v>1.7160000000000015</c:v>
                </c:pt>
                <c:pt idx="24">
                  <c:v>1.7160000000000015</c:v>
                </c:pt>
                <c:pt idx="25">
                  <c:v>1.6988400000000015</c:v>
                </c:pt>
                <c:pt idx="26">
                  <c:v>1.6816800000000014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D6-4E3D-9647-C63232AB0670}"/>
            </c:ext>
          </c:extLst>
        </c:ser>
        <c:ser>
          <c:idx val="17"/>
          <c:order val="8"/>
          <c:tx>
            <c:strRef>
              <c:f>'1-3-4_4-Abb-Daten'!$K$9</c:f>
              <c:strCache>
                <c:ptCount val="1"/>
                <c:pt idx="0">
                  <c:v>Industriekälte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'1-3-4_4-Abb-Daten'!$K$10:$K$37</c:f>
              <c:numCache>
                <c:formatCode>#,##0.0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4.0681558655681851</c:v>
                </c:pt>
                <c:pt idx="4">
                  <c:v>15.045493639029228</c:v>
                </c:pt>
                <c:pt idx="5">
                  <c:v>39.458700178950714</c:v>
                </c:pt>
                <c:pt idx="6">
                  <c:v>122.25004189584163</c:v>
                </c:pt>
                <c:pt idx="7">
                  <c:v>199.43056521978622</c:v>
                </c:pt>
                <c:pt idx="8">
                  <c:v>279.18411797003745</c:v>
                </c:pt>
                <c:pt idx="9">
                  <c:v>368.89713219222693</c:v>
                </c:pt>
                <c:pt idx="10">
                  <c:v>466.91804554243492</c:v>
                </c:pt>
                <c:pt idx="11">
                  <c:v>543.94819645893222</c:v>
                </c:pt>
                <c:pt idx="12">
                  <c:v>628.98531178255928</c:v>
                </c:pt>
                <c:pt idx="13">
                  <c:v>679.21925629811415</c:v>
                </c:pt>
                <c:pt idx="14">
                  <c:v>735.18642276390153</c:v>
                </c:pt>
                <c:pt idx="15">
                  <c:v>784.95932204711937</c:v>
                </c:pt>
                <c:pt idx="16">
                  <c:v>873.30162340271011</c:v>
                </c:pt>
                <c:pt idx="17">
                  <c:v>879.58319178032878</c:v>
                </c:pt>
                <c:pt idx="18">
                  <c:v>912.69438709336919</c:v>
                </c:pt>
                <c:pt idx="19">
                  <c:v>939.85302525190434</c:v>
                </c:pt>
                <c:pt idx="20">
                  <c:v>1012.3060236988232</c:v>
                </c:pt>
                <c:pt idx="21">
                  <c:v>1076.4851967571328</c:v>
                </c:pt>
                <c:pt idx="22">
                  <c:v>1099.6931004525422</c:v>
                </c:pt>
                <c:pt idx="23">
                  <c:v>1095.7941448029669</c:v>
                </c:pt>
                <c:pt idx="24">
                  <c:v>1118.4302940993468</c:v>
                </c:pt>
                <c:pt idx="25">
                  <c:v>1128.1569429733725</c:v>
                </c:pt>
                <c:pt idx="26">
                  <c:v>1134.6368350974437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D6-4E3D-9647-C63232AB0670}"/>
            </c:ext>
          </c:extLst>
        </c:ser>
        <c:ser>
          <c:idx val="8"/>
          <c:order val="9"/>
          <c:tx>
            <c:strRef>
              <c:f>'1-3-4_4-Abb-Daten'!$L$9</c:f>
              <c:strCache>
                <c:ptCount val="1"/>
                <c:pt idx="0">
                  <c:v>Transportkälte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'1-3-4_4-Abb-Daten'!$L$10:$L$37</c:f>
              <c:numCache>
                <c:formatCode>#,##0.0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13.889544372240001</c:v>
                </c:pt>
                <c:pt idx="4">
                  <c:v>27.734039475610004</c:v>
                </c:pt>
                <c:pt idx="5">
                  <c:v>44.930668556160001</c:v>
                </c:pt>
                <c:pt idx="6">
                  <c:v>65.74672464787001</c:v>
                </c:pt>
                <c:pt idx="7">
                  <c:v>89.62411741786002</c:v>
                </c:pt>
                <c:pt idx="8">
                  <c:v>118.11800242219999</c:v>
                </c:pt>
                <c:pt idx="9">
                  <c:v>145.95387940570001</c:v>
                </c:pt>
                <c:pt idx="10">
                  <c:v>170.75581813185005</c:v>
                </c:pt>
                <c:pt idx="11">
                  <c:v>195.36723318875997</c:v>
                </c:pt>
                <c:pt idx="12">
                  <c:v>221.49782239165003</c:v>
                </c:pt>
                <c:pt idx="13">
                  <c:v>261.61992599416504</c:v>
                </c:pt>
                <c:pt idx="14">
                  <c:v>276.21532169419277</c:v>
                </c:pt>
                <c:pt idx="15">
                  <c:v>296.87485590435119</c:v>
                </c:pt>
                <c:pt idx="16">
                  <c:v>322.95650157542633</c:v>
                </c:pt>
                <c:pt idx="17">
                  <c:v>350.87234844037175</c:v>
                </c:pt>
                <c:pt idx="18">
                  <c:v>381.84111541860062</c:v>
                </c:pt>
                <c:pt idx="19">
                  <c:v>388.73305520560865</c:v>
                </c:pt>
                <c:pt idx="20">
                  <c:v>398.76522746868585</c:v>
                </c:pt>
                <c:pt idx="21">
                  <c:v>421.94321637021261</c:v>
                </c:pt>
                <c:pt idx="22">
                  <c:v>436.37845431600169</c:v>
                </c:pt>
                <c:pt idx="23">
                  <c:v>449.32392378911226</c:v>
                </c:pt>
                <c:pt idx="24">
                  <c:v>463.72338052503801</c:v>
                </c:pt>
                <c:pt idx="25">
                  <c:v>480.43404900277261</c:v>
                </c:pt>
                <c:pt idx="26">
                  <c:v>490.76050351386698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D6-4E3D-9647-C63232AB0670}"/>
            </c:ext>
          </c:extLst>
        </c:ser>
        <c:ser>
          <c:idx val="7"/>
          <c:order val="10"/>
          <c:tx>
            <c:strRef>
              <c:f>'1-3-4_4-Abb-Daten'!$M$9</c:f>
              <c:strCache>
                <c:ptCount val="1"/>
                <c:pt idx="0">
                  <c:v>Mobile Klimaanlagen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'1-3-4_4-Abb-Daten'!$M$10:$M$37</c:f>
              <c:numCache>
                <c:formatCode>#,##0.0</c:formatCode>
                <c:ptCount val="27"/>
                <c:pt idx="0">
                  <c:v>0</c:v>
                </c:pt>
                <c:pt idx="1">
                  <c:v>3.0020062583135205</c:v>
                </c:pt>
                <c:pt idx="2">
                  <c:v>12.55520905503799</c:v>
                </c:pt>
                <c:pt idx="3">
                  <c:v>64.150649103807325</c:v>
                </c:pt>
                <c:pt idx="4">
                  <c:v>157.50345680472572</c:v>
                </c:pt>
                <c:pt idx="5">
                  <c:v>288.14371073276664</c:v>
                </c:pt>
                <c:pt idx="6">
                  <c:v>478.63613155256809</c:v>
                </c:pt>
                <c:pt idx="7">
                  <c:v>722.12156461782138</c:v>
                </c:pt>
                <c:pt idx="8">
                  <c:v>1031.9960590241003</c:v>
                </c:pt>
                <c:pt idx="9">
                  <c:v>1353.8504607214968</c:v>
                </c:pt>
                <c:pt idx="10">
                  <c:v>1677.7333584173391</c:v>
                </c:pt>
                <c:pt idx="11">
                  <c:v>1969.7210195441751</c:v>
                </c:pt>
                <c:pt idx="12">
                  <c:v>2232.7151805408803</c:v>
                </c:pt>
                <c:pt idx="13">
                  <c:v>2489.995117064911</c:v>
                </c:pt>
                <c:pt idx="14">
                  <c:v>2744.3828125215418</c:v>
                </c:pt>
                <c:pt idx="15">
                  <c:v>3000.6583034728492</c:v>
                </c:pt>
                <c:pt idx="16">
                  <c:v>3254.8208537774158</c:v>
                </c:pt>
                <c:pt idx="17">
                  <c:v>3158.5765852567738</c:v>
                </c:pt>
                <c:pt idx="18">
                  <c:v>3314.1113249430346</c:v>
                </c:pt>
                <c:pt idx="19">
                  <c:v>3551.4876562321101</c:v>
                </c:pt>
                <c:pt idx="20">
                  <c:v>3653.7942440278534</c:v>
                </c:pt>
                <c:pt idx="21">
                  <c:v>3797.518358024724</c:v>
                </c:pt>
                <c:pt idx="22">
                  <c:v>3915.2645481056579</c:v>
                </c:pt>
                <c:pt idx="23">
                  <c:v>4009.1341644485251</c:v>
                </c:pt>
                <c:pt idx="24">
                  <c:v>4100.245322379059</c:v>
                </c:pt>
                <c:pt idx="25">
                  <c:v>4168.5852972026478</c:v>
                </c:pt>
                <c:pt idx="26">
                  <c:v>4129.7098865184116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D6-4E3D-9647-C63232AB0670}"/>
            </c:ext>
          </c:extLst>
        </c:ser>
        <c:ser>
          <c:idx val="6"/>
          <c:order val="11"/>
          <c:tx>
            <c:strRef>
              <c:f>'1-3-4_4-Abb-Daten'!$N$9</c:f>
              <c:strCache>
                <c:ptCount val="1"/>
                <c:pt idx="0">
                  <c:v>Stationäre Klimaanlagen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'1-3-4_4-Abb-Daten'!$N$10:$N$37</c:f>
              <c:numCache>
                <c:formatCode>#,##0.0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0.85249092500000001</c:v>
                </c:pt>
                <c:pt idx="4">
                  <c:v>3.9576622800000001</c:v>
                </c:pt>
                <c:pt idx="5">
                  <c:v>14.445286569988749</c:v>
                </c:pt>
                <c:pt idx="6">
                  <c:v>27.103260067993748</c:v>
                </c:pt>
                <c:pt idx="7">
                  <c:v>41.566375536421241</c:v>
                </c:pt>
                <c:pt idx="8">
                  <c:v>60.607397777248103</c:v>
                </c:pt>
                <c:pt idx="9">
                  <c:v>87.901234208805349</c:v>
                </c:pt>
                <c:pt idx="10">
                  <c:v>118.67209265908768</c:v>
                </c:pt>
                <c:pt idx="11">
                  <c:v>130.95327359539652</c:v>
                </c:pt>
                <c:pt idx="12">
                  <c:v>162.06560199913798</c:v>
                </c:pt>
                <c:pt idx="13">
                  <c:v>207.86099374186847</c:v>
                </c:pt>
                <c:pt idx="14">
                  <c:v>256.1212514579438</c:v>
                </c:pt>
                <c:pt idx="15">
                  <c:v>313.1049263717037</c:v>
                </c:pt>
                <c:pt idx="16">
                  <c:v>392.88031020097128</c:v>
                </c:pt>
                <c:pt idx="17">
                  <c:v>471.39239367649219</c:v>
                </c:pt>
                <c:pt idx="18">
                  <c:v>554.81474452519421</c:v>
                </c:pt>
                <c:pt idx="19">
                  <c:v>618.40562270822284</c:v>
                </c:pt>
                <c:pt idx="20">
                  <c:v>687.7784882143884</c:v>
                </c:pt>
                <c:pt idx="21">
                  <c:v>772.25755898514228</c:v>
                </c:pt>
                <c:pt idx="22">
                  <c:v>877.6098131126987</c:v>
                </c:pt>
                <c:pt idx="23">
                  <c:v>976.39098482508314</c:v>
                </c:pt>
                <c:pt idx="24">
                  <c:v>1078.2653148032607</c:v>
                </c:pt>
                <c:pt idx="25">
                  <c:v>1179.5226300694103</c:v>
                </c:pt>
                <c:pt idx="26">
                  <c:v>1260.5283526844078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D6-4E3D-9647-C63232AB0670}"/>
            </c:ext>
          </c:extLst>
        </c:ser>
        <c:ser>
          <c:idx val="5"/>
          <c:order val="12"/>
          <c:tx>
            <c:strRef>
              <c:f>'1-3-4_4-Abb-Daten'!$O$9</c:f>
              <c:strCache>
                <c:ptCount val="1"/>
                <c:pt idx="0">
                  <c:v>Schaumherstellung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'1-3-4_4-Abb-Daten'!$O$10:$O$37</c:f>
              <c:numCache>
                <c:formatCode>#,##0.0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145.14500000000001</c:v>
                </c:pt>
                <c:pt idx="3">
                  <c:v>2177.1750000000002</c:v>
                </c:pt>
                <c:pt idx="4">
                  <c:v>2177.1750000000002</c:v>
                </c:pt>
                <c:pt idx="5">
                  <c:v>1665.855</c:v>
                </c:pt>
                <c:pt idx="6">
                  <c:v>1817.3319999999999</c:v>
                </c:pt>
                <c:pt idx="7">
                  <c:v>1881.3019999999999</c:v>
                </c:pt>
                <c:pt idx="8">
                  <c:v>1819.0548056069999</c:v>
                </c:pt>
                <c:pt idx="9">
                  <c:v>1391.4803666140003</c:v>
                </c:pt>
                <c:pt idx="10">
                  <c:v>1306.2904276209999</c:v>
                </c:pt>
                <c:pt idx="11">
                  <c:v>2076.0156987279997</c:v>
                </c:pt>
                <c:pt idx="12">
                  <c:v>2100.7442409708401</c:v>
                </c:pt>
                <c:pt idx="13">
                  <c:v>1745.4257795680003</c:v>
                </c:pt>
                <c:pt idx="14">
                  <c:v>1674.8412115809999</c:v>
                </c:pt>
                <c:pt idx="15">
                  <c:v>1358.2709414819594</c:v>
                </c:pt>
                <c:pt idx="16">
                  <c:v>1264.4892515323986</c:v>
                </c:pt>
                <c:pt idx="17">
                  <c:v>1520.877047469852</c:v>
                </c:pt>
                <c:pt idx="18">
                  <c:v>1118.4912997008262</c:v>
                </c:pt>
                <c:pt idx="19">
                  <c:v>896.66907657890999</c:v>
                </c:pt>
                <c:pt idx="20">
                  <c:v>846.97758950367336</c:v>
                </c:pt>
                <c:pt idx="21">
                  <c:v>865.70930634488218</c:v>
                </c:pt>
                <c:pt idx="22">
                  <c:v>720.86759036987564</c:v>
                </c:pt>
                <c:pt idx="23">
                  <c:v>596.93389296636519</c:v>
                </c:pt>
                <c:pt idx="24">
                  <c:v>618.87153483264899</c:v>
                </c:pt>
                <c:pt idx="25">
                  <c:v>642.32305594281195</c:v>
                </c:pt>
                <c:pt idx="26">
                  <c:v>631.40698002081956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D6-4E3D-9647-C63232AB0670}"/>
            </c:ext>
          </c:extLst>
        </c:ser>
        <c:ser>
          <c:idx val="4"/>
          <c:order val="13"/>
          <c:tx>
            <c:strRef>
              <c:f>'1-3-4_4-Abb-Daten'!$P$9</c:f>
              <c:strCache>
                <c:ptCount val="1"/>
                <c:pt idx="0">
                  <c:v>Feuerlöscher</c:v>
                </c:pt>
              </c:strCache>
            </c:strRef>
          </c:tx>
          <c:spPr>
            <a:solidFill>
              <a:schemeClr val="accent2"/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'1-3-4_4-Abb-Daten'!$P$10:$P$37</c:f>
              <c:numCache>
                <c:formatCode>#,##0.0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7.821380000000001E-3</c:v>
                </c:pt>
                <c:pt idx="9">
                  <c:v>0.56444667999999998</c:v>
                </c:pt>
                <c:pt idx="10">
                  <c:v>1.9070643200000001</c:v>
                </c:pt>
                <c:pt idx="11">
                  <c:v>5.3027457160000004</c:v>
                </c:pt>
                <c:pt idx="12">
                  <c:v>8.8541920300000001</c:v>
                </c:pt>
                <c:pt idx="13">
                  <c:v>7.4482805200000008</c:v>
                </c:pt>
                <c:pt idx="14">
                  <c:v>13.356594570000002</c:v>
                </c:pt>
                <c:pt idx="15">
                  <c:v>9.0371553349999996</c:v>
                </c:pt>
                <c:pt idx="16">
                  <c:v>10.35402259092138</c:v>
                </c:pt>
                <c:pt idx="17">
                  <c:v>10.122213378620462</c:v>
                </c:pt>
                <c:pt idx="18">
                  <c:v>18.0948746335492</c:v>
                </c:pt>
                <c:pt idx="19">
                  <c:v>19.8034170095492</c:v>
                </c:pt>
                <c:pt idx="20">
                  <c:v>32.624157803933798</c:v>
                </c:pt>
                <c:pt idx="21">
                  <c:v>41.141479540009207</c:v>
                </c:pt>
                <c:pt idx="22">
                  <c:v>42.769133990999997</c:v>
                </c:pt>
                <c:pt idx="23">
                  <c:v>47.700743177300005</c:v>
                </c:pt>
                <c:pt idx="24">
                  <c:v>42.561392472999998</c:v>
                </c:pt>
                <c:pt idx="25">
                  <c:v>38.387639863000004</c:v>
                </c:pt>
                <c:pt idx="26">
                  <c:v>49.749626502000012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D6-4E3D-9647-C63232AB0670}"/>
            </c:ext>
          </c:extLst>
        </c:ser>
        <c:ser>
          <c:idx val="3"/>
          <c:order val="14"/>
          <c:tx>
            <c:strRef>
              <c:f>'1-3-4_4-Abb-Daten'!$Q$9</c:f>
              <c:strCache>
                <c:ptCount val="1"/>
                <c:pt idx="0">
                  <c:v>Aerosole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'1-3-4_4-Abb-Daten'!$Q$10:$Q$37</c:f>
              <c:numCache>
                <c:formatCode>#,##0.0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94.344250000000002</c:v>
                </c:pt>
                <c:pt idx="3">
                  <c:v>195.94575</c:v>
                </c:pt>
                <c:pt idx="4">
                  <c:v>210.46025</c:v>
                </c:pt>
                <c:pt idx="5">
                  <c:v>342.14904999999999</c:v>
                </c:pt>
                <c:pt idx="6">
                  <c:v>353.68209999999999</c:v>
                </c:pt>
                <c:pt idx="7">
                  <c:v>369.48360000000002</c:v>
                </c:pt>
                <c:pt idx="8">
                  <c:v>399.2276</c:v>
                </c:pt>
                <c:pt idx="9">
                  <c:v>436.0954900000001</c:v>
                </c:pt>
                <c:pt idx="10">
                  <c:v>535.23963000000003</c:v>
                </c:pt>
                <c:pt idx="11">
                  <c:v>634.22630000000004</c:v>
                </c:pt>
                <c:pt idx="12">
                  <c:v>713.4054000000001</c:v>
                </c:pt>
                <c:pt idx="13">
                  <c:v>720.16490999999996</c:v>
                </c:pt>
                <c:pt idx="14">
                  <c:v>666.40651000000014</c:v>
                </c:pt>
                <c:pt idx="15">
                  <c:v>678.02116999999998</c:v>
                </c:pt>
                <c:pt idx="16">
                  <c:v>650.27837999999997</c:v>
                </c:pt>
                <c:pt idx="17">
                  <c:v>608.88465100000008</c:v>
                </c:pt>
                <c:pt idx="18">
                  <c:v>558.48862899999995</c:v>
                </c:pt>
                <c:pt idx="19">
                  <c:v>479.18562939999998</c:v>
                </c:pt>
                <c:pt idx="20">
                  <c:v>589.777019</c:v>
                </c:pt>
                <c:pt idx="21">
                  <c:v>563.26773406000007</c:v>
                </c:pt>
                <c:pt idx="22">
                  <c:v>552.47443867272386</c:v>
                </c:pt>
                <c:pt idx="23">
                  <c:v>566.51551572306016</c:v>
                </c:pt>
                <c:pt idx="24">
                  <c:v>551.95993985135885</c:v>
                </c:pt>
                <c:pt idx="25">
                  <c:v>613.3273014219443</c:v>
                </c:pt>
                <c:pt idx="26">
                  <c:v>602.35879079126005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D6-4E3D-9647-C63232AB0670}"/>
            </c:ext>
          </c:extLst>
        </c:ser>
        <c:ser>
          <c:idx val="2"/>
          <c:order val="15"/>
          <c:tx>
            <c:strRef>
              <c:f>'1-3-4_4-Abb-Daten'!$R$9</c:f>
              <c:strCache>
                <c:ptCount val="1"/>
                <c:pt idx="0">
                  <c:v>Elektrische Betriebsmittel</c:v>
                </c:pt>
              </c:strCache>
            </c:strRef>
          </c:tx>
          <c:spPr>
            <a:solidFill>
              <a:srgbClr val="00B050"/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'1-3-4_4-Abb-Daten'!$R$10:$R$37</c:f>
              <c:numCache>
                <c:formatCode>#,##0.0</c:formatCode>
                <c:ptCount val="27"/>
                <c:pt idx="0">
                  <c:v>867.83640000000003</c:v>
                </c:pt>
                <c:pt idx="1">
                  <c:v>890.18268000000012</c:v>
                </c:pt>
                <c:pt idx="2">
                  <c:v>917.72280000000001</c:v>
                </c:pt>
                <c:pt idx="3">
                  <c:v>964.36476000000016</c:v>
                </c:pt>
                <c:pt idx="4">
                  <c:v>987.80772000000002</c:v>
                </c:pt>
                <c:pt idx="5">
                  <c:v>994.28520000000003</c:v>
                </c:pt>
                <c:pt idx="6">
                  <c:v>1050.6695999999999</c:v>
                </c:pt>
                <c:pt idx="7">
                  <c:v>1108.7640000000001</c:v>
                </c:pt>
                <c:pt idx="8">
                  <c:v>1144.5372</c:v>
                </c:pt>
                <c:pt idx="9">
                  <c:v>1016.082</c:v>
                </c:pt>
                <c:pt idx="10">
                  <c:v>991.04759999999999</c:v>
                </c:pt>
                <c:pt idx="11">
                  <c:v>957.55439999999999</c:v>
                </c:pt>
                <c:pt idx="12">
                  <c:v>889.83839999999998</c:v>
                </c:pt>
                <c:pt idx="13">
                  <c:v>743.21160000000009</c:v>
                </c:pt>
                <c:pt idx="14">
                  <c:v>736.0752</c:v>
                </c:pt>
                <c:pt idx="15">
                  <c:v>621.44090400000005</c:v>
                </c:pt>
                <c:pt idx="16">
                  <c:v>610.65331199999991</c:v>
                </c:pt>
                <c:pt idx="17">
                  <c:v>585.58660440000017</c:v>
                </c:pt>
                <c:pt idx="18">
                  <c:v>517.49444999999992</c:v>
                </c:pt>
                <c:pt idx="19">
                  <c:v>489.25368600000002</c:v>
                </c:pt>
                <c:pt idx="20">
                  <c:v>426.30413999999996</c:v>
                </c:pt>
                <c:pt idx="21">
                  <c:v>446.62275523800008</c:v>
                </c:pt>
                <c:pt idx="22">
                  <c:v>392.12101199999995</c:v>
                </c:pt>
                <c:pt idx="23">
                  <c:v>403.89595800000006</c:v>
                </c:pt>
                <c:pt idx="24">
                  <c:v>390.600487638</c:v>
                </c:pt>
                <c:pt idx="25">
                  <c:v>398.10601199999996</c:v>
                </c:pt>
                <c:pt idx="26">
                  <c:v>311.80642363800007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D6-4E3D-9647-C63232AB0670}"/>
            </c:ext>
          </c:extLst>
        </c:ser>
        <c:ser>
          <c:idx val="1"/>
          <c:order val="16"/>
          <c:tx>
            <c:strRef>
              <c:f>'1-3-4_4-Abb-Daten'!$S$9</c:f>
              <c:strCache>
                <c:ptCount val="1"/>
                <c:pt idx="0">
                  <c:v> Schallschutzscheiben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'1-3-4_4-Abb-Daten'!$S$10:$S$37</c:f>
              <c:numCache>
                <c:formatCode>#,##0.0</c:formatCode>
                <c:ptCount val="27"/>
                <c:pt idx="0">
                  <c:v>1569.7650518146024</c:v>
                </c:pt>
                <c:pt idx="1">
                  <c:v>1741.3814092964565</c:v>
                </c:pt>
                <c:pt idx="2">
                  <c:v>1964.2721472034918</c:v>
                </c:pt>
                <c:pt idx="3">
                  <c:v>2190.7342217314563</c:v>
                </c:pt>
                <c:pt idx="4">
                  <c:v>2332.0743475141417</c:v>
                </c:pt>
                <c:pt idx="5">
                  <c:v>2457.4291360390002</c:v>
                </c:pt>
                <c:pt idx="6">
                  <c:v>1951.0545166786105</c:v>
                </c:pt>
                <c:pt idx="7">
                  <c:v>1709.8843475118251</c:v>
                </c:pt>
                <c:pt idx="8">
                  <c:v>1285.799272036707</c:v>
                </c:pt>
                <c:pt idx="9">
                  <c:v>1184.42491531634</c:v>
                </c:pt>
                <c:pt idx="10">
                  <c:v>1242.6855318026464</c:v>
                </c:pt>
                <c:pt idx="11">
                  <c:v>1299.5717812947505</c:v>
                </c:pt>
                <c:pt idx="12">
                  <c:v>1191.8417904320434</c:v>
                </c:pt>
                <c:pt idx="13">
                  <c:v>1239.823679763967</c:v>
                </c:pt>
                <c:pt idx="14">
                  <c:v>1368.7685059912676</c:v>
                </c:pt>
                <c:pt idx="15">
                  <c:v>1432.4406397449911</c:v>
                </c:pt>
                <c:pt idx="16">
                  <c:v>1545.9813690652165</c:v>
                </c:pt>
                <c:pt idx="17">
                  <c:v>1676.4124199962787</c:v>
                </c:pt>
                <c:pt idx="18">
                  <c:v>1817.5552322067265</c:v>
                </c:pt>
                <c:pt idx="19">
                  <c:v>1950.3670931991094</c:v>
                </c:pt>
                <c:pt idx="20">
                  <c:v>2120.2747793702633</c:v>
                </c:pt>
                <c:pt idx="21">
                  <c:v>2210.0737065713506</c:v>
                </c:pt>
                <c:pt idx="22">
                  <c:v>2325.14789998589</c:v>
                </c:pt>
                <c:pt idx="23">
                  <c:v>2377.1040702879359</c:v>
                </c:pt>
                <c:pt idx="24">
                  <c:v>2413.2005747950325</c:v>
                </c:pt>
                <c:pt idx="25">
                  <c:v>2614.5191565676014</c:v>
                </c:pt>
                <c:pt idx="26">
                  <c:v>2888.7461725925873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4D6-4E3D-9647-C63232AB0670}"/>
            </c:ext>
          </c:extLst>
        </c:ser>
        <c:ser>
          <c:idx val="0"/>
          <c:order val="17"/>
          <c:tx>
            <c:strRef>
              <c:f>'1-3-4_4-Abb-Daten'!$T$9</c:f>
              <c:strCache>
                <c:ptCount val="1"/>
                <c:pt idx="0">
                  <c:v>ORC-Anlagen</c:v>
                </c:pt>
              </c:strCache>
            </c:strRef>
          </c:tx>
          <c:spPr>
            <a:solidFill>
              <a:schemeClr val="bg2">
                <a:lumMod val="20000"/>
                <a:lumOff val="80000"/>
              </a:schemeClr>
            </a:solidFill>
            <a:ln w="28575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'1-3-4_4-Abb-Daten'!$T$10:$T$37</c:f>
              <c:numCache>
                <c:formatCode>#,##0.0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0.24900244897959189</c:v>
                </c:pt>
                <c:pt idx="14">
                  <c:v>0.16488</c:v>
                </c:pt>
                <c:pt idx="15">
                  <c:v>0.16488</c:v>
                </c:pt>
                <c:pt idx="16">
                  <c:v>0.16488</c:v>
                </c:pt>
                <c:pt idx="17">
                  <c:v>0.16488</c:v>
                </c:pt>
                <c:pt idx="18">
                  <c:v>0.46722285714285705</c:v>
                </c:pt>
                <c:pt idx="19">
                  <c:v>0.3650799999999999</c:v>
                </c:pt>
                <c:pt idx="20">
                  <c:v>1.0270888163265306</c:v>
                </c:pt>
                <c:pt idx="21">
                  <c:v>0.31495057982040808</c:v>
                </c:pt>
                <c:pt idx="22">
                  <c:v>10.341369544800001</c:v>
                </c:pt>
                <c:pt idx="23">
                  <c:v>7.8946120168</c:v>
                </c:pt>
                <c:pt idx="24">
                  <c:v>8.8109262312000016</c:v>
                </c:pt>
                <c:pt idx="25">
                  <c:v>9.7154148056000036</c:v>
                </c:pt>
                <c:pt idx="26">
                  <c:v>9.8277690376000031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4D6-4E3D-9647-C63232AB0670}"/>
            </c:ext>
          </c:extLst>
        </c:ser>
        <c:ser>
          <c:idx val="18"/>
          <c:order val="18"/>
          <c:tx>
            <c:strRef>
              <c:f>'1-3-4_4-Abb-Daten'!$U$9</c:f>
              <c:strCache>
                <c:ptCount val="1"/>
                <c:pt idx="0">
                  <c:v>Sonstiger Verbrauch von F-Gasen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cat>
            <c:numRef>
              <c:f>'1-3-4_4-Abb-Daten'!$B$10:$B$37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'1-3-4_4-Abb-Daten'!$U$10:$U$37</c:f>
              <c:numCache>
                <c:formatCode>#,##0.0</c:formatCode>
                <c:ptCount val="27"/>
                <c:pt idx="0">
                  <c:v>1885.51668</c:v>
                </c:pt>
                <c:pt idx="1">
                  <c:v>1994.6146800000001</c:v>
                </c:pt>
                <c:pt idx="2">
                  <c:v>2221.2921842400001</c:v>
                </c:pt>
                <c:pt idx="3">
                  <c:v>2674.3963927200002</c:v>
                </c:pt>
                <c:pt idx="4">
                  <c:v>3072.9858012</c:v>
                </c:pt>
                <c:pt idx="5">
                  <c:v>3179.1219216</c:v>
                </c:pt>
                <c:pt idx="6">
                  <c:v>3326.476224</c:v>
                </c:pt>
                <c:pt idx="7">
                  <c:v>3472.046472</c:v>
                </c:pt>
                <c:pt idx="8">
                  <c:v>3617.1151199999999</c:v>
                </c:pt>
                <c:pt idx="9">
                  <c:v>2333.9887568000004</c:v>
                </c:pt>
                <c:pt idx="10">
                  <c:v>1935.2512959999999</c:v>
                </c:pt>
                <c:pt idx="11">
                  <c:v>1341.0836279999999</c:v>
                </c:pt>
                <c:pt idx="12">
                  <c:v>792.13137600000005</c:v>
                </c:pt>
                <c:pt idx="13">
                  <c:v>778.07193300000006</c:v>
                </c:pt>
                <c:pt idx="14">
                  <c:v>557.96696999999995</c:v>
                </c:pt>
                <c:pt idx="15">
                  <c:v>625.87228000000005</c:v>
                </c:pt>
                <c:pt idx="16">
                  <c:v>668.47504000000004</c:v>
                </c:pt>
                <c:pt idx="17">
                  <c:v>855.13469999999995</c:v>
                </c:pt>
                <c:pt idx="18">
                  <c:v>713.43226000000004</c:v>
                </c:pt>
                <c:pt idx="19">
                  <c:v>675.36407999999994</c:v>
                </c:pt>
                <c:pt idx="20">
                  <c:v>670.83132500000011</c:v>
                </c:pt>
                <c:pt idx="21">
                  <c:v>625.19513499999994</c:v>
                </c:pt>
                <c:pt idx="22">
                  <c:v>597.601585</c:v>
                </c:pt>
                <c:pt idx="23">
                  <c:v>653.89205700000002</c:v>
                </c:pt>
                <c:pt idx="24">
                  <c:v>686.93947539999988</c:v>
                </c:pt>
                <c:pt idx="25">
                  <c:v>680.99137220000011</c:v>
                </c:pt>
                <c:pt idx="26">
                  <c:v>645.67865999999992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4D6-4E3D-9647-C63232AB0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47032"/>
        <c:axId val="215547424"/>
      </c:areaChart>
      <c:catAx>
        <c:axId val="215547032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title>
          <c:tx>
            <c:strRef>
              <c:f>'1-3-4_4-Abb-Daten'!$B$6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 sz="900">
                  <a:solidFill>
                    <a:srgbClr val="080808"/>
                  </a:solidFill>
                  <a:latin typeface="Meta Offc" pitchFamily="34" charset="0"/>
                  <a:cs typeface="Meta Offc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/>
          <a:lstStyle/>
          <a:p>
            <a:pPr>
              <a:defRPr sz="70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15547424"/>
        <c:crosses val="autoZero"/>
        <c:auto val="1"/>
        <c:lblAlgn val="ctr"/>
        <c:lblOffset val="100"/>
        <c:noMultiLvlLbl val="0"/>
      </c:catAx>
      <c:valAx>
        <c:axId val="215547424"/>
        <c:scaling>
          <c:orientation val="minMax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15547032"/>
        <c:crosses val="autoZero"/>
        <c:crossBetween val="midCat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ayout>
        <c:manualLayout>
          <c:xMode val="edge"/>
          <c:yMode val="edge"/>
          <c:x val="5.3673760543083288E-2"/>
          <c:y val="0.70583971573625959"/>
          <c:w val="0.90159293250144235"/>
          <c:h val="0.21827875778655725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700">
              <a:solidFill>
                <a:srgbClr val="080808"/>
              </a:solidFill>
              <a:latin typeface="Meta Offc" pitchFamily="34" charset="0"/>
              <a:cs typeface="Meta Offc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388" footer="0.31496062992127388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750457386449297E-2"/>
          <c:y val="8.2233998326645144E-2"/>
          <c:w val="0.90172232557780763"/>
          <c:h val="0.666799952338993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'10-2-Abb_Daten'!$C$10</c:f>
              <c:strCache>
                <c:ptCount val="1"/>
                <c:pt idx="0">
                  <c:v>Verdauung, Tierhaltung</c:v>
                </c:pt>
              </c:strCache>
            </c:strRef>
          </c:tx>
          <c:spPr>
            <a:solidFill>
              <a:srgbClr val="009A33"/>
            </a:solidFill>
            <a:ln>
              <a:noFill/>
            </a:ln>
          </c:spPr>
          <c:invertIfNegative val="0"/>
          <c:cat>
            <c:numRef>
              <c:f>'10-2-Abb_Daten'!$B$11:$B$39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'10-2-Abb_Daten'!$C$11:$C$39</c:f>
              <c:numCache>
                <c:formatCode>#,##0.0</c:formatCode>
                <c:ptCount val="29"/>
                <c:pt idx="0">
                  <c:v>35.352936008721471</c:v>
                </c:pt>
                <c:pt idx="1">
                  <c:v>31.219586867227889</c:v>
                </c:pt>
                <c:pt idx="2">
                  <c:v>30.312391100034031</c:v>
                </c:pt>
                <c:pt idx="3">
                  <c:v>30.181585877076031</c:v>
                </c:pt>
                <c:pt idx="4">
                  <c:v>30.170028275018915</c:v>
                </c:pt>
                <c:pt idx="5">
                  <c:v>30.028541005200562</c:v>
                </c:pt>
                <c:pt idx="6">
                  <c:v>30.206055116408745</c:v>
                </c:pt>
                <c:pt idx="7">
                  <c:v>29.274875723039752</c:v>
                </c:pt>
                <c:pt idx="8">
                  <c:v>28.91139650016218</c:v>
                </c:pt>
                <c:pt idx="9">
                  <c:v>28.677672702013279</c:v>
                </c:pt>
                <c:pt idx="10">
                  <c:v>28.100667138424029</c:v>
                </c:pt>
                <c:pt idx="11">
                  <c:v>28.456208544755214</c:v>
                </c:pt>
                <c:pt idx="12">
                  <c:v>27.289289178140763</c:v>
                </c:pt>
                <c:pt idx="13">
                  <c:v>26.845446444046871</c:v>
                </c:pt>
                <c:pt idx="14">
                  <c:v>26.078230057564419</c:v>
                </c:pt>
                <c:pt idx="15">
                  <c:v>25.92873726768671</c:v>
                </c:pt>
                <c:pt idx="16">
                  <c:v>25.422587478833773</c:v>
                </c:pt>
                <c:pt idx="17">
                  <c:v>25.488732251754747</c:v>
                </c:pt>
                <c:pt idx="18">
                  <c:v>25.848704780892543</c:v>
                </c:pt>
                <c:pt idx="19">
                  <c:v>25.860438373275187</c:v>
                </c:pt>
                <c:pt idx="20">
                  <c:v>25.754291901457758</c:v>
                </c:pt>
                <c:pt idx="21">
                  <c:v>25.441769579832137</c:v>
                </c:pt>
                <c:pt idx="22">
                  <c:v>25.481285156995231</c:v>
                </c:pt>
                <c:pt idx="23">
                  <c:v>25.902176148157803</c:v>
                </c:pt>
                <c:pt idx="24">
                  <c:v>26.10330450889408</c:v>
                </c:pt>
                <c:pt idx="25">
                  <c:v>26.060462726583907</c:v>
                </c:pt>
                <c:pt idx="26">
                  <c:v>25.770331386330326</c:v>
                </c:pt>
                <c:pt idx="27">
                  <c:v>25.525668699087628</c:v>
                </c:pt>
                <c:pt idx="28">
                  <c:v>25.068633939230274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3-46DD-9B6E-0819840275CA}"/>
            </c:ext>
          </c:extLst>
        </c:ser>
        <c:ser>
          <c:idx val="1"/>
          <c:order val="1"/>
          <c:tx>
            <c:strRef>
              <c:f>'10-2-Abb_Daten'!$D$10</c:f>
              <c:strCache>
                <c:ptCount val="1"/>
                <c:pt idx="0">
                  <c:v>Wirtschaftsdünger</c:v>
                </c:pt>
              </c:strCache>
            </c:strRef>
          </c:tx>
          <c:spPr>
            <a:solidFill>
              <a:srgbClr val="005F85"/>
            </a:solidFill>
            <a:ln>
              <a:noFill/>
            </a:ln>
          </c:spPr>
          <c:invertIfNegative val="0"/>
          <c:cat>
            <c:numRef>
              <c:f>'10-2-Abb_Daten'!$B$11:$B$39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'10-2-Abb_Daten'!$D$11:$D$39</c:f>
              <c:numCache>
                <c:formatCode>#,##0.0</c:formatCode>
                <c:ptCount val="29"/>
                <c:pt idx="0">
                  <c:v>12.013117288236415</c:v>
                </c:pt>
                <c:pt idx="1">
                  <c:v>10.660769210285364</c:v>
                </c:pt>
                <c:pt idx="2">
                  <c:v>10.59077276743554</c:v>
                </c:pt>
                <c:pt idx="3">
                  <c:v>10.53413854020272</c:v>
                </c:pt>
                <c:pt idx="4">
                  <c:v>10.903652919593808</c:v>
                </c:pt>
                <c:pt idx="5">
                  <c:v>10.789693898036159</c:v>
                </c:pt>
                <c:pt idx="6">
                  <c:v>10.912895984019421</c:v>
                </c:pt>
                <c:pt idx="7">
                  <c:v>10.727635107677678</c:v>
                </c:pt>
                <c:pt idx="8">
                  <c:v>10.922151886970212</c:v>
                </c:pt>
                <c:pt idx="9">
                  <c:v>10.85490099877252</c:v>
                </c:pt>
                <c:pt idx="10">
                  <c:v>10.692943657898669</c:v>
                </c:pt>
                <c:pt idx="11">
                  <c:v>10.85682157082862</c:v>
                </c:pt>
                <c:pt idx="12">
                  <c:v>10.578481093735327</c:v>
                </c:pt>
                <c:pt idx="13">
                  <c:v>10.64699020447809</c:v>
                </c:pt>
                <c:pt idx="14">
                  <c:v>10.344991534434465</c:v>
                </c:pt>
                <c:pt idx="15">
                  <c:v>10.397013217842213</c:v>
                </c:pt>
                <c:pt idx="16">
                  <c:v>10.170327627831337</c:v>
                </c:pt>
                <c:pt idx="17">
                  <c:v>10.193134392391652</c:v>
                </c:pt>
                <c:pt idx="18">
                  <c:v>10.166989896711152</c:v>
                </c:pt>
                <c:pt idx="19">
                  <c:v>10.130980127266673</c:v>
                </c:pt>
                <c:pt idx="20">
                  <c:v>9.8356718979185551</c:v>
                </c:pt>
                <c:pt idx="21">
                  <c:v>9.6905539749006646</c:v>
                </c:pt>
                <c:pt idx="22">
                  <c:v>9.7395671077025661</c:v>
                </c:pt>
                <c:pt idx="23">
                  <c:v>9.7018807604616129</c:v>
                </c:pt>
                <c:pt idx="24">
                  <c:v>9.7653674982821315</c:v>
                </c:pt>
                <c:pt idx="25">
                  <c:v>9.6413969181082511</c:v>
                </c:pt>
                <c:pt idx="26">
                  <c:v>9.5914642185408194</c:v>
                </c:pt>
                <c:pt idx="27">
                  <c:v>9.5457347615762682</c:v>
                </c:pt>
                <c:pt idx="28">
                  <c:v>9.3287186383934362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43-46DD-9B6E-0819840275CA}"/>
            </c:ext>
          </c:extLst>
        </c:ser>
        <c:ser>
          <c:idx val="2"/>
          <c:order val="2"/>
          <c:tx>
            <c:strRef>
              <c:f>'10-2-Abb_Daten'!$E$10</c:f>
              <c:strCache>
                <c:ptCount val="1"/>
                <c:pt idx="0">
                  <c:v>Landwirtschaftliche Böden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invertIfNegative val="0"/>
          <c:cat>
            <c:numRef>
              <c:f>'10-2-Abb_Daten'!$B$11:$B$39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'10-2-Abb_Daten'!$E$11:$E$39</c:f>
              <c:numCache>
                <c:formatCode>#,##0.0</c:formatCode>
                <c:ptCount val="29"/>
                <c:pt idx="0">
                  <c:v>28.755130526375346</c:v>
                </c:pt>
                <c:pt idx="1">
                  <c:v>26.759302693025983</c:v>
                </c:pt>
                <c:pt idx="2">
                  <c:v>25.832589993537084</c:v>
                </c:pt>
                <c:pt idx="3">
                  <c:v>25.38391806788481</c:v>
                </c:pt>
                <c:pt idx="4">
                  <c:v>23.816846696457407</c:v>
                </c:pt>
                <c:pt idx="5">
                  <c:v>25.112209165969674</c:v>
                </c:pt>
                <c:pt idx="6">
                  <c:v>25.19602854244723</c:v>
                </c:pt>
                <c:pt idx="7">
                  <c:v>25.181709427229325</c:v>
                </c:pt>
                <c:pt idx="8">
                  <c:v>25.463281069598274</c:v>
                </c:pt>
                <c:pt idx="9">
                  <c:v>26.151283733395871</c:v>
                </c:pt>
                <c:pt idx="10">
                  <c:v>26.62464304457162</c:v>
                </c:pt>
                <c:pt idx="11">
                  <c:v>26.029482515770333</c:v>
                </c:pt>
                <c:pt idx="12">
                  <c:v>25.119902924845789</c:v>
                </c:pt>
                <c:pt idx="13">
                  <c:v>24.694703162199374</c:v>
                </c:pt>
                <c:pt idx="14">
                  <c:v>25.595539218849641</c:v>
                </c:pt>
                <c:pt idx="15">
                  <c:v>25.192015356712194</c:v>
                </c:pt>
                <c:pt idx="16">
                  <c:v>25.024301749734807</c:v>
                </c:pt>
                <c:pt idx="17">
                  <c:v>24.192805367703578</c:v>
                </c:pt>
                <c:pt idx="18">
                  <c:v>25.866838123077407</c:v>
                </c:pt>
                <c:pt idx="19">
                  <c:v>24.817294468613991</c:v>
                </c:pt>
                <c:pt idx="20">
                  <c:v>24.644068781032797</c:v>
                </c:pt>
                <c:pt idx="21">
                  <c:v>26.211633784106667</c:v>
                </c:pt>
                <c:pt idx="22">
                  <c:v>25.798309953376364</c:v>
                </c:pt>
                <c:pt idx="23">
                  <c:v>26.26894703460361</c:v>
                </c:pt>
                <c:pt idx="24">
                  <c:v>27.081363422571421</c:v>
                </c:pt>
                <c:pt idx="25">
                  <c:v>27.558117435186158</c:v>
                </c:pt>
                <c:pt idx="26">
                  <c:v>26.733745056403961</c:v>
                </c:pt>
                <c:pt idx="27">
                  <c:v>26.475080046523402</c:v>
                </c:pt>
                <c:pt idx="28">
                  <c:v>24.646438632979329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43-46DD-9B6E-0819840275CA}"/>
            </c:ext>
          </c:extLst>
        </c:ser>
        <c:ser>
          <c:idx val="3"/>
          <c:order val="3"/>
          <c:tx>
            <c:strRef>
              <c:f>'10-2-Abb_Daten'!$F$10</c:f>
              <c:strCache>
                <c:ptCount val="1"/>
                <c:pt idx="0">
                  <c:v>Kalkung</c:v>
                </c:pt>
              </c:strCache>
            </c:strRef>
          </c:tx>
          <c:spPr>
            <a:solidFill>
              <a:schemeClr val="accent5"/>
            </a:solidFill>
            <a:ln w="9525">
              <a:noFill/>
            </a:ln>
          </c:spPr>
          <c:invertIfNegative val="0"/>
          <c:cat>
            <c:numRef>
              <c:f>'10-2-Abb_Daten'!$B$11:$B$39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'10-2-Abb_Daten'!$F$11:$F$39</c:f>
              <c:numCache>
                <c:formatCode>#,##0.0</c:formatCode>
                <c:ptCount val="29"/>
                <c:pt idx="0">
                  <c:v>2.2007899166389362</c:v>
                </c:pt>
                <c:pt idx="1">
                  <c:v>1.9994811294414958</c:v>
                </c:pt>
                <c:pt idx="2">
                  <c:v>1.7594572519360099</c:v>
                </c:pt>
                <c:pt idx="3">
                  <c:v>1.4879556258308098</c:v>
                </c:pt>
                <c:pt idx="4">
                  <c:v>1.1482839515182404</c:v>
                </c:pt>
                <c:pt idx="5">
                  <c:v>1.337883512272581</c:v>
                </c:pt>
                <c:pt idx="6">
                  <c:v>1.3530607214264496</c:v>
                </c:pt>
                <c:pt idx="7">
                  <c:v>1.4500078385625501</c:v>
                </c:pt>
                <c:pt idx="8">
                  <c:v>1.6371956400141747</c:v>
                </c:pt>
                <c:pt idx="9">
                  <c:v>1.6775103507203413</c:v>
                </c:pt>
                <c:pt idx="10">
                  <c:v>1.8301380848444955</c:v>
                </c:pt>
                <c:pt idx="11">
                  <c:v>1.5785242545544598</c:v>
                </c:pt>
                <c:pt idx="12">
                  <c:v>1.6741948878165156</c:v>
                </c:pt>
                <c:pt idx="13">
                  <c:v>1.5236358416154983</c:v>
                </c:pt>
                <c:pt idx="14">
                  <c:v>1.506888313066886</c:v>
                </c:pt>
                <c:pt idx="15">
                  <c:v>1.4168902477951444</c:v>
                </c:pt>
                <c:pt idx="16">
                  <c:v>1.358760301481611</c:v>
                </c:pt>
                <c:pt idx="17">
                  <c:v>1.5398411606492057</c:v>
                </c:pt>
                <c:pt idx="18">
                  <c:v>1.5327957862184001</c:v>
                </c:pt>
                <c:pt idx="19">
                  <c:v>1.5615035674906728</c:v>
                </c:pt>
                <c:pt idx="20">
                  <c:v>1.4716039145562887</c:v>
                </c:pt>
                <c:pt idx="21">
                  <c:v>1.6138950431874837</c:v>
                </c:pt>
                <c:pt idx="22">
                  <c:v>1.694292782868271</c:v>
                </c:pt>
                <c:pt idx="23">
                  <c:v>1.7680660146593072</c:v>
                </c:pt>
                <c:pt idx="24">
                  <c:v>2.0112316563360757</c:v>
                </c:pt>
                <c:pt idx="25">
                  <c:v>1.9724703496910345</c:v>
                </c:pt>
                <c:pt idx="26">
                  <c:v>1.7336648910189292</c:v>
                </c:pt>
                <c:pt idx="27">
                  <c:v>1.9391780543981731</c:v>
                </c:pt>
                <c:pt idx="28">
                  <c:v>2.1400512009721044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43-46DD-9B6E-0819840275CA}"/>
            </c:ext>
          </c:extLst>
        </c:ser>
        <c:ser>
          <c:idx val="4"/>
          <c:order val="4"/>
          <c:tx>
            <c:strRef>
              <c:f>'10-2-Abb_Daten'!$G$10</c:f>
              <c:strCache>
                <c:ptCount val="1"/>
                <c:pt idx="0">
                  <c:v>Harnstoffapplikation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'10-2-Abb_Daten'!$B$11:$B$39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'10-2-Abb_Daten'!$G$11:$G$39</c:f>
              <c:numCache>
                <c:formatCode>#,##0.0</c:formatCode>
                <c:ptCount val="29"/>
                <c:pt idx="0">
                  <c:v>0.47960063078599974</c:v>
                </c:pt>
                <c:pt idx="1">
                  <c:v>0.43372757565218445</c:v>
                </c:pt>
                <c:pt idx="2">
                  <c:v>0.39793482793778717</c:v>
                </c:pt>
                <c:pt idx="3">
                  <c:v>0.45101599790899277</c:v>
                </c:pt>
                <c:pt idx="4">
                  <c:v>0.41745628552558045</c:v>
                </c:pt>
                <c:pt idx="5">
                  <c:v>0.47724521406773712</c:v>
                </c:pt>
                <c:pt idx="6">
                  <c:v>0.48089721406607699</c:v>
                </c:pt>
                <c:pt idx="7">
                  <c:v>0.49616599977447007</c:v>
                </c:pt>
                <c:pt idx="8">
                  <c:v>0.51634707119596346</c:v>
                </c:pt>
                <c:pt idx="9">
                  <c:v>0.55979864259954604</c:v>
                </c:pt>
                <c:pt idx="10">
                  <c:v>0.57852378545236793</c:v>
                </c:pt>
                <c:pt idx="11">
                  <c:v>0.64106821399327207</c:v>
                </c:pt>
                <c:pt idx="12">
                  <c:v>0.64537157113731602</c:v>
                </c:pt>
                <c:pt idx="13">
                  <c:v>0.63342007114274845</c:v>
                </c:pt>
                <c:pt idx="14">
                  <c:v>0.67151149969476742</c:v>
                </c:pt>
                <c:pt idx="15">
                  <c:v>0.59799535687418404</c:v>
                </c:pt>
                <c:pt idx="16">
                  <c:v>0.65377557113349594</c:v>
                </c:pt>
                <c:pt idx="17">
                  <c:v>0.64102814256262353</c:v>
                </c:pt>
                <c:pt idx="18">
                  <c:v>0.64787721399017695</c:v>
                </c:pt>
                <c:pt idx="19">
                  <c:v>0.79498099963864499</c:v>
                </c:pt>
                <c:pt idx="20">
                  <c:v>0.58740785687899644</c:v>
                </c:pt>
                <c:pt idx="21">
                  <c:v>0.74987157108981595</c:v>
                </c:pt>
                <c:pt idx="22">
                  <c:v>0.62480707114666345</c:v>
                </c:pt>
                <c:pt idx="23">
                  <c:v>0.69503892825340652</c:v>
                </c:pt>
                <c:pt idx="24">
                  <c:v>0.69780542825214908</c:v>
                </c:pt>
                <c:pt idx="25">
                  <c:v>0.85627064246478612</c:v>
                </c:pt>
                <c:pt idx="26">
                  <c:v>0.82040907105775351</c:v>
                </c:pt>
                <c:pt idx="27">
                  <c:v>0.76874678536590302</c:v>
                </c:pt>
                <c:pt idx="28">
                  <c:v>0.56954385688711651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43-46DD-9B6E-0819840275CA}"/>
            </c:ext>
          </c:extLst>
        </c:ser>
        <c:ser>
          <c:idx val="5"/>
          <c:order val="5"/>
          <c:tx>
            <c:strRef>
              <c:f>'10-2-Abb_Daten'!$H$10</c:f>
              <c:strCache>
                <c:ptCount val="1"/>
                <c:pt idx="0">
                  <c:v>Andere Kohlenstoffhaltigen Dünger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'10-2-Abb_Daten'!$B$11:$B$39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'10-2-Abb_Daten'!$H$11:$H$39</c:f>
              <c:numCache>
                <c:formatCode>#,##0.0</c:formatCode>
                <c:ptCount val="29"/>
                <c:pt idx="0">
                  <c:v>0.50322350352119993</c:v>
                </c:pt>
                <c:pt idx="1">
                  <c:v>0.47135447325559998</c:v>
                </c:pt>
                <c:pt idx="2">
                  <c:v>0.44635896091160004</c:v>
                </c:pt>
                <c:pt idx="3">
                  <c:v>0.4287608153136</c:v>
                </c:pt>
                <c:pt idx="4">
                  <c:v>0.37048033896280003</c:v>
                </c:pt>
                <c:pt idx="5">
                  <c:v>0.40701666133480002</c:v>
                </c:pt>
                <c:pt idx="6">
                  <c:v>0.39098686488840001</c:v>
                </c:pt>
                <c:pt idx="7">
                  <c:v>0.37386438222320001</c:v>
                </c:pt>
                <c:pt idx="8">
                  <c:v>0.36747918370240001</c:v>
                </c:pt>
                <c:pt idx="9">
                  <c:v>0.37046429199999997</c:v>
                </c:pt>
                <c:pt idx="10">
                  <c:v>0.39480529570239997</c:v>
                </c:pt>
                <c:pt idx="11">
                  <c:v>0.33461537673960001</c:v>
                </c:pt>
                <c:pt idx="12">
                  <c:v>0.31762798711160001</c:v>
                </c:pt>
                <c:pt idx="13">
                  <c:v>0.30714708118600004</c:v>
                </c:pt>
                <c:pt idx="14">
                  <c:v>0.31172121200000003</c:v>
                </c:pt>
                <c:pt idx="15">
                  <c:v>0.31046245837200004</c:v>
                </c:pt>
                <c:pt idx="16">
                  <c:v>0.3004118349628</c:v>
                </c:pt>
                <c:pt idx="17">
                  <c:v>0.246409326372</c:v>
                </c:pt>
                <c:pt idx="18">
                  <c:v>0.30191577126040003</c:v>
                </c:pt>
                <c:pt idx="19">
                  <c:v>0.2338572426652</c:v>
                </c:pt>
                <c:pt idx="20">
                  <c:v>0.2660325229628</c:v>
                </c:pt>
                <c:pt idx="21">
                  <c:v>0.27182025199999998</c:v>
                </c:pt>
                <c:pt idx="22">
                  <c:v>0.25445594533480004</c:v>
                </c:pt>
                <c:pt idx="23">
                  <c:v>0.23546641718599998</c:v>
                </c:pt>
                <c:pt idx="24">
                  <c:v>0.23094117362799998</c:v>
                </c:pt>
                <c:pt idx="25">
                  <c:v>0.24226062666519999</c:v>
                </c:pt>
                <c:pt idx="26">
                  <c:v>0.21881601377679996</c:v>
                </c:pt>
                <c:pt idx="27">
                  <c:v>0.21607049037199999</c:v>
                </c:pt>
                <c:pt idx="28">
                  <c:v>0.20422223392559999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43-46DD-9B6E-0819840275CA}"/>
            </c:ext>
          </c:extLst>
        </c:ser>
        <c:ser>
          <c:idx val="6"/>
          <c:order val="6"/>
          <c:tx>
            <c:strRef>
              <c:f>'10-2-Abb_Daten'!$I$10</c:f>
              <c:strCache>
                <c:ptCount val="1"/>
                <c:pt idx="0">
                  <c:v>Andere Quellen, atmospärische Deposition &amp; Lagerung
von Gärresten der nachwachs. Rohstoffe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invertIfNegative val="0"/>
          <c:cat>
            <c:numRef>
              <c:f>'10-2-Abb_Daten'!$B$11:$B$39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'10-2-Abb_Daten'!$I$11:$I$39</c:f>
              <c:numCache>
                <c:formatCode>#,##0.0</c:formatCode>
                <c:ptCount val="29"/>
                <c:pt idx="0">
                  <c:v>4.004031440512319E-4</c:v>
                </c:pt>
                <c:pt idx="1">
                  <c:v>9.6773103582512281E-4</c:v>
                </c:pt>
                <c:pt idx="2">
                  <c:v>1.3029560474927147E-3</c:v>
                </c:pt>
                <c:pt idx="3">
                  <c:v>1.6912513975488651E-3</c:v>
                </c:pt>
                <c:pt idx="4">
                  <c:v>2.0756982941027998E-3</c:v>
                </c:pt>
                <c:pt idx="5">
                  <c:v>5.0242374320040428E-3</c:v>
                </c:pt>
                <c:pt idx="6">
                  <c:v>8.3324650281146658E-3</c:v>
                </c:pt>
                <c:pt idx="7">
                  <c:v>1.0502187930469586E-2</c:v>
                </c:pt>
                <c:pt idx="8">
                  <c:v>2.3649819276354747E-2</c:v>
                </c:pt>
                <c:pt idx="9">
                  <c:v>2.6814938424680298E-2</c:v>
                </c:pt>
                <c:pt idx="10">
                  <c:v>4.2470414243005267E-2</c:v>
                </c:pt>
                <c:pt idx="11">
                  <c:v>6.0133312635062039E-2</c:v>
                </c:pt>
                <c:pt idx="12">
                  <c:v>8.6238499193579427E-2</c:v>
                </c:pt>
                <c:pt idx="13">
                  <c:v>0.10157200430402316</c:v>
                </c:pt>
                <c:pt idx="14">
                  <c:v>0.13093761697585776</c:v>
                </c:pt>
                <c:pt idx="15">
                  <c:v>0.3463494583360478</c:v>
                </c:pt>
                <c:pt idx="16">
                  <c:v>0.47179450448599802</c:v>
                </c:pt>
                <c:pt idx="17">
                  <c:v>0.62486575466031313</c:v>
                </c:pt>
                <c:pt idx="18">
                  <c:v>0.70595873386813812</c:v>
                </c:pt>
                <c:pt idx="19">
                  <c:v>0.87681493078123085</c:v>
                </c:pt>
                <c:pt idx="20">
                  <c:v>1.0670856117752592</c:v>
                </c:pt>
                <c:pt idx="21">
                  <c:v>1.2852297659446037</c:v>
                </c:pt>
                <c:pt idx="22">
                  <c:v>1.2936875816407436</c:v>
                </c:pt>
                <c:pt idx="23">
                  <c:v>1.5346117587047192</c:v>
                </c:pt>
                <c:pt idx="24">
                  <c:v>1.5824692106731062</c:v>
                </c:pt>
                <c:pt idx="25">
                  <c:v>1.6349246295293953</c:v>
                </c:pt>
                <c:pt idx="26">
                  <c:v>1.6226838113138409</c:v>
                </c:pt>
                <c:pt idx="27">
                  <c:v>1.5998407958868566</c:v>
                </c:pt>
                <c:pt idx="28">
                  <c:v>1.6072787997183846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43-46DD-9B6E-0819840275CA}"/>
            </c:ext>
          </c:extLst>
        </c:ser>
        <c:ser>
          <c:idx val="10"/>
          <c:order val="7"/>
          <c:tx>
            <c:strRef>
              <c:f>'1-3-2_2-Abb_Daten'!$L$9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</c:spPr>
          <c:invertIfNegative val="0"/>
          <c:cat>
            <c:numRef>
              <c:f>'10-2-Abb_Daten'!$B$11:$B$39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'1-3-2_2-Abb_Daten'!$L$10:$L$38</c:f>
            </c:numRef>
          </c:val>
          <c:extLst>
            <c:ext xmlns:c16="http://schemas.microsoft.com/office/drawing/2014/chart" uri="{C3380CC4-5D6E-409C-BE32-E72D297353CC}">
              <c16:uniqueId val="{00000007-3343-46DD-9B6E-081984027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215547816"/>
        <c:axId val="215548208"/>
      </c:barChart>
      <c:lineChart>
        <c:grouping val="standard"/>
        <c:varyColors val="0"/>
        <c:ser>
          <c:idx val="7"/>
          <c:order val="8"/>
          <c:tx>
            <c:v>Gesamt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7634766839850586E-2"/>
                  <c:y val="-2.75934170469872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343-46DD-9B6E-0819840275C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343-46DD-9B6E-0819840275C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343-46DD-9B6E-0819840275C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343-46DD-9B6E-0819840275C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343-46DD-9B6E-0819840275C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343-46DD-9B6E-0819840275C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343-46DD-9B6E-0819840275C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343-46DD-9B6E-0819840275C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343-46DD-9B6E-0819840275C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343-46DD-9B6E-0819840275C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343-46DD-9B6E-0819840275C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343-46DD-9B6E-0819840275C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343-46DD-9B6E-0819840275C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343-46DD-9B6E-0819840275C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343-46DD-9B6E-0819840275C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343-46DD-9B6E-0819840275C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343-46DD-9B6E-0819840275C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3343-46DD-9B6E-0819840275C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343-46DD-9B6E-0819840275C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3343-46DD-9B6E-0819840275C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343-46DD-9B6E-0819840275C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343-46DD-9B6E-0819840275C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343-46DD-9B6E-0819840275CA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3343-46DD-9B6E-0819840275C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343-46DD-9B6E-0819840275C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3343-46DD-9B6E-0819840275C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3343-46DD-9B6E-0819840275CA}"/>
                </c:ext>
              </c:extLst>
            </c:dLbl>
            <c:numFmt formatCode="#,##0.0" sourceLinked="0"/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'10-2-Abb_Daten'!$B$11:$B$39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'10-2-Abb_Daten'!$J$11:$J$39</c:f>
              <c:numCache>
                <c:formatCode>#,##0.0</c:formatCode>
                <c:ptCount val="29"/>
                <c:pt idx="0">
                  <c:v>79.305198277423429</c:v>
                </c:pt>
                <c:pt idx="1">
                  <c:v>71.545189679924349</c:v>
                </c:pt>
                <c:pt idx="2">
                  <c:v>69.34080785783955</c:v>
                </c:pt>
                <c:pt idx="3">
                  <c:v>68.4690661756145</c:v>
                </c:pt>
                <c:pt idx="4">
                  <c:v>66.828824165370861</c:v>
                </c:pt>
                <c:pt idx="5">
                  <c:v>68.157613694313525</c:v>
                </c:pt>
                <c:pt idx="6">
                  <c:v>68.548256908284429</c:v>
                </c:pt>
                <c:pt idx="7">
                  <c:v>67.514760666437454</c:v>
                </c:pt>
                <c:pt idx="8">
                  <c:v>67.841501170919571</c:v>
                </c:pt>
                <c:pt idx="9">
                  <c:v>68.318445657926233</c:v>
                </c:pt>
                <c:pt idx="10">
                  <c:v>68.264191421136573</c:v>
                </c:pt>
                <c:pt idx="11">
                  <c:v>67.956853789276579</c:v>
                </c:pt>
                <c:pt idx="12">
                  <c:v>65.711106141980906</c:v>
                </c:pt>
                <c:pt idx="13">
                  <c:v>64.752914808972605</c:v>
                </c:pt>
                <c:pt idx="14">
                  <c:v>64.639819452586025</c:v>
                </c:pt>
                <c:pt idx="15">
                  <c:v>64.189463363618501</c:v>
                </c:pt>
                <c:pt idx="16">
                  <c:v>63.401959068463825</c:v>
                </c:pt>
                <c:pt idx="17">
                  <c:v>62.926816396094118</c:v>
                </c:pt>
                <c:pt idx="18">
                  <c:v>65.071080306018217</c:v>
                </c:pt>
                <c:pt idx="19">
                  <c:v>64.275869709731609</c:v>
                </c:pt>
                <c:pt idx="20">
                  <c:v>63.626162486582459</c:v>
                </c:pt>
                <c:pt idx="21">
                  <c:v>65.264773971061359</c:v>
                </c:pt>
                <c:pt idx="22">
                  <c:v>64.886405599064631</c:v>
                </c:pt>
                <c:pt idx="23">
                  <c:v>66.10618706202645</c:v>
                </c:pt>
                <c:pt idx="24">
                  <c:v>67.472482898636969</c:v>
                </c:pt>
                <c:pt idx="25">
                  <c:v>67.965903328228734</c:v>
                </c:pt>
                <c:pt idx="26">
                  <c:v>66.491114448442431</c:v>
                </c:pt>
                <c:pt idx="27">
                  <c:v>66.070319633210246</c:v>
                </c:pt>
                <c:pt idx="28">
                  <c:v>63.564887302106236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343-46DD-9B6E-081984027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47816"/>
        <c:axId val="215548208"/>
      </c:lineChart>
      <c:catAx>
        <c:axId val="215547816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/>
          <a:lstStyle/>
          <a:p>
            <a:pPr>
              <a:defRPr sz="70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15548208"/>
        <c:crosses val="autoZero"/>
        <c:auto val="1"/>
        <c:lblAlgn val="ctr"/>
        <c:lblOffset val="100"/>
        <c:noMultiLvlLbl val="0"/>
      </c:catAx>
      <c:valAx>
        <c:axId val="215548208"/>
        <c:scaling>
          <c:orientation val="minMax"/>
          <c:max val="90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15547816"/>
        <c:crosses val="autoZero"/>
        <c:crossBetween val="between"/>
        <c:majorUnit val="10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egendEntry>
        <c:idx val="7"/>
        <c:delete val="1"/>
      </c:legendEntry>
      <c:layout>
        <c:manualLayout>
          <c:xMode val="edge"/>
          <c:yMode val="edge"/>
          <c:x val="5.4364227576142836E-2"/>
          <c:y val="0.83251953933623346"/>
          <c:w val="0.94385461246797941"/>
          <c:h val="0.1370218016021951"/>
        </c:manualLayout>
      </c:layout>
      <c:overlay val="0"/>
      <c:txPr>
        <a:bodyPr/>
        <a:lstStyle/>
        <a:p>
          <a:pPr>
            <a:defRPr sz="700">
              <a:latin typeface="Meta Offc" panose="020B0604030101020102" pitchFamily="34" charset="0"/>
              <a:cs typeface="Meta Offc" panose="020B0604030101020102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7338" footer="0.31496062992127338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5610621697776E-2"/>
          <c:y val="3.4147752847837991E-2"/>
          <c:w val="0.9144146387516835"/>
          <c:h val="0.62619692440012786"/>
        </c:manualLayout>
      </c:layout>
      <c:barChart>
        <c:barDir val="col"/>
        <c:grouping val="stacked"/>
        <c:varyColors val="0"/>
        <c:ser>
          <c:idx val="7"/>
          <c:order val="0"/>
          <c:tx>
            <c:strRef>
              <c:f>'KLIM-01_Abb-Daten'!$O$13</c:f>
              <c:strCache>
                <c:ptCount val="1"/>
                <c:pt idx="0">
                  <c:v>Ziel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66CD-4331-AB62-A5541A2C94F4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6CD-4331-AB62-A5541A2C94F4}"/>
              </c:ext>
            </c:extLst>
          </c:dPt>
          <c:dPt>
            <c:idx val="2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66CD-4331-AB62-A5541A2C94F4}"/>
              </c:ext>
            </c:extLst>
          </c:dPt>
          <c:dPt>
            <c:idx val="3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6CD-4331-AB62-A5541A2C94F4}"/>
              </c:ext>
            </c:extLst>
          </c:dPt>
          <c:dLbls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6CD-4331-AB62-A5541A2C94F4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CD-4331-AB62-A5541A2C94F4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CD-4331-AB62-A5541A2C94F4}"/>
                </c:ext>
              </c:extLst>
            </c:dLbl>
            <c:dLbl>
              <c:idx val="30"/>
              <c:layout>
                <c:manualLayout>
                  <c:x val="-1.3353290490695772E-16"/>
                  <c:y val="-0.19045603416338117"/>
                </c:manualLayout>
              </c:layout>
              <c:numFmt formatCode="#,##0" sourceLinked="0"/>
              <c:spPr>
                <a:solidFill>
                  <a:schemeClr val="accent2"/>
                </a:solidFill>
                <a:ln>
                  <a:solidFill>
                    <a:srgbClr val="FFFFFF"/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700" b="1">
                      <a:solidFill>
                        <a:schemeClr val="bg1"/>
                      </a:solidFill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CD-4331-AB62-A5541A2C94F4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CD-4331-AB62-A5541A2C94F4}"/>
                </c:ext>
              </c:extLst>
            </c:dLbl>
            <c:dLbl>
              <c:idx val="32"/>
              <c:layout>
                <c:manualLayout>
                  <c:x val="0"/>
                  <c:y val="-0.14900687010421115"/>
                </c:manualLayout>
              </c:layout>
              <c:numFmt formatCode="#,##0" sourceLinked="0"/>
              <c:spPr>
                <a:solidFill>
                  <a:schemeClr val="accent2"/>
                </a:solidFill>
                <a:ln>
                  <a:solidFill>
                    <a:srgbClr val="FFFFFF"/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700" b="1">
                      <a:solidFill>
                        <a:schemeClr val="bg1"/>
                      </a:solidFill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6CD-4331-AB62-A5541A2C94F4}"/>
                </c:ext>
              </c:extLst>
            </c:dLbl>
            <c:dLbl>
              <c:idx val="34"/>
              <c:layout>
                <c:manualLayout>
                  <c:x val="-1.3353290490695772E-16"/>
                  <c:y val="-0.10436069757981221"/>
                </c:manualLayout>
              </c:layout>
              <c:numFmt formatCode="#,##0" sourceLinked="0"/>
              <c:spPr>
                <a:solidFill>
                  <a:schemeClr val="accent2"/>
                </a:solidFill>
                <a:ln>
                  <a:solidFill>
                    <a:srgbClr val="FFFFFF"/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700" b="1">
                      <a:solidFill>
                        <a:schemeClr val="bg1"/>
                      </a:solidFill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6CD-4331-AB62-A5541A2C94F4}"/>
                </c:ext>
              </c:extLst>
            </c:dLbl>
            <c:numFmt formatCode="#,##0" sourceLinked="0"/>
            <c:spPr>
              <a:solidFill>
                <a:schemeClr val="accent2"/>
              </a:solidFill>
              <a:ln>
                <a:solidFill>
                  <a:srgbClr val="FFFFFF"/>
                </a:solidFill>
              </a:ln>
            </c:spPr>
            <c:txPr>
              <a:bodyPr lIns="36000" tIns="18000" rIns="36000" bIns="18000"/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'KLIM-01_Abb-Daten'!$B$14:$B$50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</c:v>
                </c:pt>
                <c:pt idx="30">
                  <c:v>Ziel
2020**</c:v>
                </c:pt>
                <c:pt idx="32">
                  <c:v>Ziel
2030**</c:v>
                </c:pt>
                <c:pt idx="34">
                  <c:v>Ziel
2040**</c:v>
                </c:pt>
                <c:pt idx="35">
                  <c:v> </c:v>
                </c:pt>
                <c:pt idx="36">
                  <c:v>Ziel
2050**</c:v>
                </c:pt>
              </c:strCache>
            </c:strRef>
          </c:cat>
          <c:val>
            <c:numRef>
              <c:f>'KLIM-01_Abb-Daten'!$O$14:$O$50</c:f>
              <c:numCache>
                <c:formatCode>#,##0.0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750.89266959855161</c:v>
                </c:pt>
                <c:pt idx="31">
                  <c:v>#N/A</c:v>
                </c:pt>
                <c:pt idx="32">
                  <c:v>563.16950219891373</c:v>
                </c:pt>
                <c:pt idx="33">
                  <c:v>#N/A</c:v>
                </c:pt>
                <c:pt idx="34">
                  <c:v>375.44633479927592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CD-4331-AB62-A5541A2C94F4}"/>
            </c:ext>
          </c:extLst>
        </c:ser>
        <c:ser>
          <c:idx val="9"/>
          <c:order val="1"/>
          <c:tx>
            <c:strRef>
              <c:f>'KLIM-01_Abb-Daten'!$Q$13</c:f>
              <c:strCache>
                <c:ptCount val="1"/>
                <c:pt idx="0">
                  <c:v>Ziel 2050 minimal</c:v>
                </c:pt>
              </c:strCache>
            </c:strRef>
          </c:tx>
          <c:invertIfNegative val="0"/>
          <c:dPt>
            <c:idx val="2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66CD-4331-AB62-A5541A2C94F4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66CD-4331-AB62-A5541A2C94F4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D-66CD-4331-AB62-A5541A2C94F4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66CD-4331-AB62-A5541A2C94F4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66CD-4331-AB62-A5541A2C94F4}"/>
              </c:ext>
            </c:extLst>
          </c:dPt>
          <c:cat>
            <c:strRef>
              <c:f>'KLIM-01_Abb-Daten'!$B$14:$B$50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</c:v>
                </c:pt>
                <c:pt idx="30">
                  <c:v>Ziel
2020**</c:v>
                </c:pt>
                <c:pt idx="32">
                  <c:v>Ziel
2030**</c:v>
                </c:pt>
                <c:pt idx="34">
                  <c:v>Ziel
2040**</c:v>
                </c:pt>
                <c:pt idx="35">
                  <c:v> </c:v>
                </c:pt>
                <c:pt idx="36">
                  <c:v>Ziel
2050**</c:v>
                </c:pt>
              </c:strCache>
            </c:strRef>
          </c:cat>
          <c:val>
            <c:numRef>
              <c:f>'KLIM-01_Abb-Daten'!$Q$14:$Q$50</c:f>
              <c:numCache>
                <c:formatCode>#,##0.0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62.574389133212698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6CD-4331-AB62-A5541A2C94F4}"/>
            </c:ext>
          </c:extLst>
        </c:ser>
        <c:ser>
          <c:idx val="8"/>
          <c:order val="2"/>
          <c:tx>
            <c:strRef>
              <c:f>'KLIM-01_Abb-Daten'!$P$13</c:f>
              <c:strCache>
                <c:ptCount val="1"/>
                <c:pt idx="0">
                  <c:v>Ziel 2050 maximal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dPt>
            <c:idx val="2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6CD-4331-AB62-A5541A2C94F4}"/>
              </c:ext>
            </c:extLst>
          </c:dPt>
          <c:dPt>
            <c:idx val="3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66CD-4331-AB62-A5541A2C94F4}"/>
              </c:ext>
            </c:extLst>
          </c:dPt>
          <c:dPt>
            <c:idx val="3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66CD-4331-AB62-A5541A2C94F4}"/>
              </c:ext>
            </c:extLst>
          </c:dPt>
          <c:cat>
            <c:strRef>
              <c:f>'KLIM-01_Abb-Daten'!$B$14:$B$50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</c:v>
                </c:pt>
                <c:pt idx="30">
                  <c:v>Ziel
2020**</c:v>
                </c:pt>
                <c:pt idx="32">
                  <c:v>Ziel
2030**</c:v>
                </c:pt>
                <c:pt idx="34">
                  <c:v>Ziel
2040**</c:v>
                </c:pt>
                <c:pt idx="35">
                  <c:v> </c:v>
                </c:pt>
                <c:pt idx="36">
                  <c:v>Ziel
2050**</c:v>
                </c:pt>
              </c:strCache>
            </c:strRef>
          </c:cat>
          <c:val>
            <c:numRef>
              <c:f>'KLIM-01_Abb-Daten'!$P$14:$P$50</c:f>
              <c:numCache>
                <c:formatCode>#,##0.0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6CD-4331-AB62-A5541A2C94F4}"/>
            </c:ext>
          </c:extLst>
        </c:ser>
        <c:ser>
          <c:idx val="3"/>
          <c:order val="5"/>
          <c:tx>
            <c:strRef>
              <c:f>'KLIM-01_Abb-Daten'!$C$13</c:f>
              <c:strCache>
                <c:ptCount val="1"/>
                <c:pt idx="0">
                  <c:v>Energiewirtschaft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66CD-4331-AB62-A5541A2C94F4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6CD-4331-AB62-A5541A2C94F4}"/>
                </c:ext>
              </c:extLst>
            </c:dLbl>
            <c:dLbl>
              <c:idx val="2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6CD-4331-AB62-A5541A2C94F4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F8C-4D74-A7BF-2F01AC9AFBBA}"/>
                </c:ext>
              </c:extLst>
            </c:dLbl>
            <c:numFmt formatCode="#,##0" sourceLinked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600" b="1">
                    <a:solidFill>
                      <a:srgbClr val="FFFFFF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'KLIM-01_Abb-Daten'!$C$14:$C$50</c:f>
              <c:numCache>
                <c:formatCode>#,##0.0</c:formatCode>
                <c:ptCount val="37"/>
                <c:pt idx="0">
                  <c:v>427.35307296908923</c:v>
                </c:pt>
                <c:pt idx="1">
                  <c:v>413.16401733095216</c:v>
                </c:pt>
                <c:pt idx="2">
                  <c:v>390.61668163610102</c:v>
                </c:pt>
                <c:pt idx="3">
                  <c:v>379.76526090170995</c:v>
                </c:pt>
                <c:pt idx="4">
                  <c:v>376.9750075128436</c:v>
                </c:pt>
                <c:pt idx="5">
                  <c:v>367.53726900246374</c:v>
                </c:pt>
                <c:pt idx="6">
                  <c:v>374.56105186313198</c:v>
                </c:pt>
                <c:pt idx="7">
                  <c:v>353.66029089022237</c:v>
                </c:pt>
                <c:pt idx="8">
                  <c:v>356.29611085927803</c:v>
                </c:pt>
                <c:pt idx="9">
                  <c:v>344.68993694700373</c:v>
                </c:pt>
                <c:pt idx="10">
                  <c:v>358.02930182073294</c:v>
                </c:pt>
                <c:pt idx="11">
                  <c:v>371.29020303780288</c:v>
                </c:pt>
                <c:pt idx="12">
                  <c:v>372.57218667587523</c:v>
                </c:pt>
                <c:pt idx="13">
                  <c:v>386.86407340021134</c:v>
                </c:pt>
                <c:pt idx="14">
                  <c:v>384.314479725279</c:v>
                </c:pt>
                <c:pt idx="15">
                  <c:v>379.39513976249896</c:v>
                </c:pt>
                <c:pt idx="16">
                  <c:v>381.1469816830521</c:v>
                </c:pt>
                <c:pt idx="17">
                  <c:v>388.45261410532129</c:v>
                </c:pt>
                <c:pt idx="18">
                  <c:v>368.46328187879311</c:v>
                </c:pt>
                <c:pt idx="19">
                  <c:v>344.01521101622018</c:v>
                </c:pt>
                <c:pt idx="20">
                  <c:v>356.02976450975132</c:v>
                </c:pt>
                <c:pt idx="21">
                  <c:v>353.6964647280073</c:v>
                </c:pt>
                <c:pt idx="22">
                  <c:v>363.82891853100466</c:v>
                </c:pt>
                <c:pt idx="23">
                  <c:v>366.78270485601161</c:v>
                </c:pt>
                <c:pt idx="24">
                  <c:v>347.93262201767413</c:v>
                </c:pt>
                <c:pt idx="25">
                  <c:v>335.71915811649689</c:v>
                </c:pt>
                <c:pt idx="26">
                  <c:v>332.57316414160641</c:v>
                </c:pt>
                <c:pt idx="27">
                  <c:v>311.543116967071</c:v>
                </c:pt>
                <c:pt idx="28">
                  <c:v>295.1917601202278</c:v>
                </c:pt>
                <c:pt idx="29">
                  <c:v>245.818049932197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6CD-4331-AB62-A5541A2C94F4}"/>
            </c:ext>
          </c:extLst>
        </c:ser>
        <c:ser>
          <c:idx val="10"/>
          <c:order val="6"/>
          <c:tx>
            <c:strRef>
              <c:f>'KLIM-01_Abb-Daten'!$G$13</c:f>
              <c:strCache>
                <c:ptCount val="1"/>
                <c:pt idx="0">
                  <c:v>Industrie*</c:v>
                </c:pt>
              </c:strCache>
            </c:strRef>
          </c:tx>
          <c:spPr>
            <a:solidFill>
              <a:schemeClr val="bg2"/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66CD-4331-AB62-A5541A2C94F4}"/>
              </c:ext>
            </c:extLst>
          </c:dPt>
          <c:dLbls>
            <c:dLbl>
              <c:idx val="0"/>
              <c:numFmt formatCode="#,##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66CD-4331-AB62-A5541A2C94F4}"/>
                </c:ext>
              </c:extLst>
            </c:dLbl>
            <c:dLbl>
              <c:idx val="26"/>
              <c:numFmt formatCode="#,##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66CD-4331-AB62-A5541A2C94F4}"/>
                </c:ext>
              </c:extLst>
            </c:dLbl>
            <c:dLbl>
              <c:idx val="27"/>
              <c:numFmt formatCode="#,##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E-66CD-4331-AB62-A5541A2C94F4}"/>
                </c:ext>
              </c:extLst>
            </c:dLbl>
            <c:dLbl>
              <c:idx val="28"/>
              <c:numFmt formatCode="#,##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6CD-4331-AB62-A5541A2C94F4}"/>
                </c:ext>
              </c:extLst>
            </c:dLbl>
            <c:dLbl>
              <c:idx val="29"/>
              <c:numFmt formatCode="#,##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F8C-4D74-A7BF-2F01AC9AFBBA}"/>
                </c:ext>
              </c:extLst>
            </c:dLbl>
            <c:numFmt formatCode="#,##0" sourceLinked="0"/>
            <c:spPr>
              <a:solidFill>
                <a:schemeClr val="bg2"/>
              </a:solidFill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18000" tIns="19050" rIns="18000" bIns="19050" anchor="ctr">
                <a:spAutoFit/>
              </a:bodyPr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'KLIM-01_Abb-Daten'!$G$14:$G$50</c:f>
              <c:numCache>
                <c:formatCode>#,##0.0</c:formatCode>
                <c:ptCount val="37"/>
                <c:pt idx="0">
                  <c:v>283.54147321238622</c:v>
                </c:pt>
                <c:pt idx="1">
                  <c:v>258.39433532255515</c:v>
                </c:pt>
                <c:pt idx="2">
                  <c:v>248.06904326224767</c:v>
                </c:pt>
                <c:pt idx="3">
                  <c:v>238.38849608988875</c:v>
                </c:pt>
                <c:pt idx="4">
                  <c:v>242.54762893551023</c:v>
                </c:pt>
                <c:pt idx="5">
                  <c:v>244.21039332060178</c:v>
                </c:pt>
                <c:pt idx="6">
                  <c:v>233.01070832686941</c:v>
                </c:pt>
                <c:pt idx="7">
                  <c:v>237.34072850557271</c:v>
                </c:pt>
                <c:pt idx="8">
                  <c:v>219.05722798450378</c:v>
                </c:pt>
                <c:pt idx="9">
                  <c:v>208.5413408551079</c:v>
                </c:pt>
                <c:pt idx="10">
                  <c:v>207.89884286455882</c:v>
                </c:pt>
                <c:pt idx="11">
                  <c:v>197.32982131877537</c:v>
                </c:pt>
                <c:pt idx="12">
                  <c:v>195.00908244832542</c:v>
                </c:pt>
                <c:pt idx="13">
                  <c:v>195.70455133481167</c:v>
                </c:pt>
                <c:pt idx="14">
                  <c:v>197.35462199408772</c:v>
                </c:pt>
                <c:pt idx="15">
                  <c:v>190.95470988363343</c:v>
                </c:pt>
                <c:pt idx="16">
                  <c:v>196.02916980550938</c:v>
                </c:pt>
                <c:pt idx="17">
                  <c:v>205.0303500054786</c:v>
                </c:pt>
                <c:pt idx="18">
                  <c:v>201.50088571723754</c:v>
                </c:pt>
                <c:pt idx="19">
                  <c:v>175.87001735235714</c:v>
                </c:pt>
                <c:pt idx="20">
                  <c:v>188.20467591197067</c:v>
                </c:pt>
                <c:pt idx="21">
                  <c:v>185.13497570919526</c:v>
                </c:pt>
                <c:pt idx="22">
                  <c:v>179.38154637375334</c:v>
                </c:pt>
                <c:pt idx="23">
                  <c:v>179.87528343451319</c:v>
                </c:pt>
                <c:pt idx="24">
                  <c:v>179.5766361621169</c:v>
                </c:pt>
                <c:pt idx="25">
                  <c:v>187.24467560605811</c:v>
                </c:pt>
                <c:pt idx="26">
                  <c:v>191.47880563721728</c:v>
                </c:pt>
                <c:pt idx="27">
                  <c:v>197.65143253132484</c:v>
                </c:pt>
                <c:pt idx="28">
                  <c:v>194.91540607023433</c:v>
                </c:pt>
                <c:pt idx="29">
                  <c:v>187.636755847914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6CD-4331-AB62-A5541A2C94F4}"/>
            </c:ext>
          </c:extLst>
        </c:ser>
        <c:ser>
          <c:idx val="4"/>
          <c:order val="7"/>
          <c:tx>
            <c:strRef>
              <c:f>'KLIM-01_Abb-Daten'!$D$13</c:f>
              <c:strCache>
                <c:ptCount val="1"/>
                <c:pt idx="0">
                  <c:v>Verkehr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66CD-4331-AB62-A5541A2C94F4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66CD-4331-AB62-A5541A2C94F4}"/>
                </c:ext>
              </c:extLst>
            </c:dLbl>
            <c:dLbl>
              <c:idx val="26"/>
              <c:numFmt formatCode="#,##0" sourceLinked="0"/>
              <c:spPr>
                <a:solidFill>
                  <a:schemeClr val="accent6">
                    <a:lumMod val="50000"/>
                  </a:schemeClr>
                </a:solidFill>
                <a:ln w="25400">
                  <a:solidFill>
                    <a:srgbClr val="FFFFFF">
                      <a:alpha val="0"/>
                    </a:srgbClr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66CD-4331-AB62-A5541A2C94F4}"/>
                </c:ext>
              </c:extLst>
            </c:dLbl>
            <c:dLbl>
              <c:idx val="27"/>
              <c:numFmt formatCode="#,##0" sourceLinked="0"/>
              <c:spPr>
                <a:solidFill>
                  <a:schemeClr val="accent6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66CD-4331-AB62-A5541A2C94F4}"/>
                </c:ext>
              </c:extLst>
            </c:dLbl>
            <c:dLbl>
              <c:idx val="28"/>
              <c:numFmt formatCode="#,##0" sourceLinked="0"/>
              <c:spPr>
                <a:solidFill>
                  <a:schemeClr val="accent6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6CD-4331-AB62-A5541A2C94F4}"/>
                </c:ext>
              </c:extLst>
            </c:dLbl>
            <c:dLbl>
              <c:idx val="29"/>
              <c:numFmt formatCode="#,##0" sourceLinked="0"/>
              <c:spPr>
                <a:solidFill>
                  <a:srgbClr val="004E6A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>
                      <a:solidFill>
                        <a:schemeClr val="bg1"/>
                      </a:solidFill>
                      <a:latin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F8C-4D74-A7BF-2F01AC9AFBBA}"/>
                </c:ext>
              </c:extLst>
            </c:dLbl>
            <c:numFmt formatCode="#,##0" sourceLinked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18000" tIns="19050" rIns="18000" bIns="19050" anchor="ctr">
                <a:spAutoFit/>
              </a:bodyPr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'KLIM-01_Abb-Daten'!$D$14:$D$50</c:f>
              <c:numCache>
                <c:formatCode>#,##0.0</c:formatCode>
                <c:ptCount val="37"/>
                <c:pt idx="0">
                  <c:v>164.97812784062879</c:v>
                </c:pt>
                <c:pt idx="1">
                  <c:v>167.96140333684758</c:v>
                </c:pt>
                <c:pt idx="2">
                  <c:v>173.81000783643921</c:v>
                </c:pt>
                <c:pt idx="3">
                  <c:v>178.20458814034276</c:v>
                </c:pt>
                <c:pt idx="4">
                  <c:v>174.22010965699891</c:v>
                </c:pt>
                <c:pt idx="5">
                  <c:v>178.06443514921602</c:v>
                </c:pt>
                <c:pt idx="6">
                  <c:v>177.92251692463799</c:v>
                </c:pt>
                <c:pt idx="7">
                  <c:v>178.27399112098317</c:v>
                </c:pt>
                <c:pt idx="8">
                  <c:v>181.63704044037351</c:v>
                </c:pt>
                <c:pt idx="9">
                  <c:v>186.70655533252602</c:v>
                </c:pt>
                <c:pt idx="10">
                  <c:v>182.67944933202011</c:v>
                </c:pt>
                <c:pt idx="11">
                  <c:v>178.8875497778179</c:v>
                </c:pt>
                <c:pt idx="12">
                  <c:v>176.51733309534225</c:v>
                </c:pt>
                <c:pt idx="13">
                  <c:v>170.07040349692733</c:v>
                </c:pt>
                <c:pt idx="14">
                  <c:v>169.59026081412068</c:v>
                </c:pt>
                <c:pt idx="15">
                  <c:v>161.46756881878628</c:v>
                </c:pt>
                <c:pt idx="16">
                  <c:v>157.67178698867579</c:v>
                </c:pt>
                <c:pt idx="17">
                  <c:v>154.51584029152508</c:v>
                </c:pt>
                <c:pt idx="18">
                  <c:v>154.23471827004425</c:v>
                </c:pt>
                <c:pt idx="19">
                  <c:v>153.47286814187149</c:v>
                </c:pt>
                <c:pt idx="20">
                  <c:v>154.37577329667226</c:v>
                </c:pt>
                <c:pt idx="21">
                  <c:v>156.51381268156948</c:v>
                </c:pt>
                <c:pt idx="22">
                  <c:v>155.08388246643938</c:v>
                </c:pt>
                <c:pt idx="23">
                  <c:v>159.445863144078</c:v>
                </c:pt>
                <c:pt idx="24">
                  <c:v>160.4394839384569</c:v>
                </c:pt>
                <c:pt idx="25">
                  <c:v>163.05638667038014</c:v>
                </c:pt>
                <c:pt idx="26">
                  <c:v>166.41061613346434</c:v>
                </c:pt>
                <c:pt idx="27">
                  <c:v>169.18118310929202</c:v>
                </c:pt>
                <c:pt idx="28">
                  <c:v>163.62006152590052</c:v>
                </c:pt>
                <c:pt idx="29">
                  <c:v>164.87926524463199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6CD-4331-AB62-A5541A2C94F4}"/>
            </c:ext>
          </c:extLst>
        </c:ser>
        <c:ser>
          <c:idx val="6"/>
          <c:order val="8"/>
          <c:tx>
            <c:strRef>
              <c:f>'KLIM-01_Abb-Daten'!$F$13</c:f>
              <c:strCache>
                <c:ptCount val="1"/>
                <c:pt idx="0">
                  <c:v>Haushalte</c:v>
                </c:pt>
              </c:strCache>
            </c:strRef>
          </c:tx>
          <c:spPr>
            <a:solidFill>
              <a:srgbClr val="5EAD35"/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66CD-4331-AB62-A5541A2C94F4}"/>
              </c:ext>
            </c:extLst>
          </c:dPt>
          <c:dLbls>
            <c:dLbl>
              <c:idx val="0"/>
              <c:numFmt formatCode="#,##0" sourceLinked="0"/>
              <c:spPr>
                <a:solidFill>
                  <a:srgbClr val="5EAD35"/>
                </a:solidFill>
                <a:ln w="25400">
                  <a:solidFill>
                    <a:srgbClr val="FFFFFF">
                      <a:alpha val="0"/>
                    </a:srgbClr>
                  </a:solidFill>
                </a:ln>
                <a:effectLst/>
              </c:spPr>
              <c:txPr>
                <a:bodyPr wrap="square" lIns="18000" tIns="19050" rIns="180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7-66CD-4331-AB62-A5541A2C94F4}"/>
                </c:ext>
              </c:extLst>
            </c:dLbl>
            <c:dLbl>
              <c:idx val="26"/>
              <c:numFmt formatCode="#,##0" sourceLinked="0"/>
              <c:spPr>
                <a:solidFill>
                  <a:srgbClr val="5EAD35"/>
                </a:solidFill>
                <a:ln w="25400">
                  <a:solidFill>
                    <a:srgbClr val="FFFFFF">
                      <a:alpha val="0"/>
                    </a:srgbClr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6-66CD-4331-AB62-A5541A2C94F4}"/>
                </c:ext>
              </c:extLst>
            </c:dLbl>
            <c:dLbl>
              <c:idx val="27"/>
              <c:numFmt formatCode="#,##0" sourceLinked="0"/>
              <c:spPr>
                <a:solidFill>
                  <a:srgbClr val="5EAD35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8-66CD-4331-AB62-A5541A2C94F4}"/>
                </c:ext>
              </c:extLst>
            </c:dLbl>
            <c:dLbl>
              <c:idx val="28"/>
              <c:numFmt formatCode="#,##0" sourceLinked="0"/>
              <c:spPr>
                <a:solidFill>
                  <a:srgbClr val="5EAD35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66CD-4331-AB62-A5541A2C94F4}"/>
                </c:ext>
              </c:extLst>
            </c:dLbl>
            <c:dLbl>
              <c:idx val="29"/>
              <c:spPr>
                <a:solidFill>
                  <a:srgbClr val="5EAD35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500" b="1">
                      <a:solidFill>
                        <a:schemeClr val="bg1"/>
                      </a:solidFill>
                      <a:latin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F8C-4D74-A7BF-2F01AC9AFBBA}"/>
                </c:ext>
              </c:extLst>
            </c:dLbl>
            <c:numFmt formatCode="#,##0" sourceLinked="0"/>
            <c:spPr>
              <a:solidFill>
                <a:srgbClr val="5EAD35"/>
              </a:solidFill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36000" tIns="19050" rIns="36000" bIns="19050" anchor="ctr">
                <a:spAutoFit/>
              </a:bodyPr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'KLIM-01_Abb-Daten'!$F$14:$F$50</c:f>
              <c:numCache>
                <c:formatCode>#,##0.0</c:formatCode>
                <c:ptCount val="37"/>
                <c:pt idx="0">
                  <c:v>131.88854044471199</c:v>
                </c:pt>
                <c:pt idx="1">
                  <c:v>133.74352691233995</c:v>
                </c:pt>
                <c:pt idx="2">
                  <c:v>125.15957768285314</c:v>
                </c:pt>
                <c:pt idx="3">
                  <c:v>135.60686812792329</c:v>
                </c:pt>
                <c:pt idx="4">
                  <c:v>129.91234523507643</c:v>
                </c:pt>
                <c:pt idx="5">
                  <c:v>130.3035372944089</c:v>
                </c:pt>
                <c:pt idx="6">
                  <c:v>143.64762744038009</c:v>
                </c:pt>
                <c:pt idx="7">
                  <c:v>139.57958333151171</c:v>
                </c:pt>
                <c:pt idx="8">
                  <c:v>133.1097334401139</c:v>
                </c:pt>
                <c:pt idx="9">
                  <c:v>120.96326767913595</c:v>
                </c:pt>
                <c:pt idx="10">
                  <c:v>118.91479842778823</c:v>
                </c:pt>
                <c:pt idx="11">
                  <c:v>132.39698620395694</c:v>
                </c:pt>
                <c:pt idx="12">
                  <c:v>122.29638897340635</c:v>
                </c:pt>
                <c:pt idx="13">
                  <c:v>122.8992956515867</c:v>
                </c:pt>
                <c:pt idx="14">
                  <c:v>113.98108151376823</c:v>
                </c:pt>
                <c:pt idx="15">
                  <c:v>111.98945132585648</c:v>
                </c:pt>
                <c:pt idx="16">
                  <c:v>114.49050440814496</c:v>
                </c:pt>
                <c:pt idx="17">
                  <c:v>89.313874487150485</c:v>
                </c:pt>
                <c:pt idx="18">
                  <c:v>108.19607666715179</c:v>
                </c:pt>
                <c:pt idx="19">
                  <c:v>99.819101192670757</c:v>
                </c:pt>
                <c:pt idx="20">
                  <c:v>107.00149436492995</c:v>
                </c:pt>
                <c:pt idx="21">
                  <c:v>90.935906167431298</c:v>
                </c:pt>
                <c:pt idx="22">
                  <c:v>95.04161658019666</c:v>
                </c:pt>
                <c:pt idx="23">
                  <c:v>101.08625146263579</c:v>
                </c:pt>
                <c:pt idx="24">
                  <c:v>83.550607774516024</c:v>
                </c:pt>
                <c:pt idx="25">
                  <c:v>87.86637324868272</c:v>
                </c:pt>
                <c:pt idx="26">
                  <c:v>89.281494036691669</c:v>
                </c:pt>
                <c:pt idx="27">
                  <c:v>87.656738330479897</c:v>
                </c:pt>
                <c:pt idx="28">
                  <c:v>83.694424847353957</c:v>
                </c:pt>
                <c:pt idx="29">
                  <c:v>87.512250420278605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6CD-4331-AB62-A5541A2C94F4}"/>
            </c:ext>
          </c:extLst>
        </c:ser>
        <c:ser>
          <c:idx val="5"/>
          <c:order val="9"/>
          <c:tx>
            <c:strRef>
              <c:f>'KLIM-01_Abb-Daten'!$E$13</c:f>
              <c:strCache>
                <c:ptCount val="1"/>
                <c:pt idx="0">
                  <c:v>Gewerbe, Handel, Dienstleistung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val>
            <c:numRef>
              <c:f>'KLIM-01_Abb-Daten'!$E$14:$E$50</c:f>
              <c:numCache>
                <c:formatCode>#,##0.0</c:formatCode>
                <c:ptCount val="37"/>
                <c:pt idx="0">
                  <c:v>65.712478395747681</c:v>
                </c:pt>
                <c:pt idx="1">
                  <c:v>65.889468292185768</c:v>
                </c:pt>
                <c:pt idx="2">
                  <c:v>58.60071864584512</c:v>
                </c:pt>
                <c:pt idx="3">
                  <c:v>56.212184614961743</c:v>
                </c:pt>
                <c:pt idx="4">
                  <c:v>51.599204949952735</c:v>
                </c:pt>
                <c:pt idx="5">
                  <c:v>53.506646662949663</c:v>
                </c:pt>
                <c:pt idx="6">
                  <c:v>64.265887012043876</c:v>
                </c:pt>
                <c:pt idx="7">
                  <c:v>55.199805339632888</c:v>
                </c:pt>
                <c:pt idx="8">
                  <c:v>53.529149199711284</c:v>
                </c:pt>
                <c:pt idx="9">
                  <c:v>49.414496140134148</c:v>
                </c:pt>
                <c:pt idx="10">
                  <c:v>45.706009881381334</c:v>
                </c:pt>
                <c:pt idx="11">
                  <c:v>52.935029213729628</c:v>
                </c:pt>
                <c:pt idx="12">
                  <c:v>50.008258849834775</c:v>
                </c:pt>
                <c:pt idx="13">
                  <c:v>42.046319253019711</c:v>
                </c:pt>
                <c:pt idx="14">
                  <c:v>40.652454414567977</c:v>
                </c:pt>
                <c:pt idx="15">
                  <c:v>40.199795829076749</c:v>
                </c:pt>
                <c:pt idx="16">
                  <c:v>46.190480900449963</c:v>
                </c:pt>
                <c:pt idx="17">
                  <c:v>35.406786549494868</c:v>
                </c:pt>
                <c:pt idx="18">
                  <c:v>42.182208112166862</c:v>
                </c:pt>
                <c:pt idx="19">
                  <c:v>37.827100025013522</c:v>
                </c:pt>
                <c:pt idx="20">
                  <c:v>40.26247818896389</c:v>
                </c:pt>
                <c:pt idx="21">
                  <c:v>36.148519224563863</c:v>
                </c:pt>
                <c:pt idx="22">
                  <c:v>34.594940640634789</c:v>
                </c:pt>
                <c:pt idx="23">
                  <c:v>37.834163631264033</c:v>
                </c:pt>
                <c:pt idx="24">
                  <c:v>34.640276095346856</c:v>
                </c:pt>
                <c:pt idx="25">
                  <c:v>35.69663196191771</c:v>
                </c:pt>
                <c:pt idx="26">
                  <c:v>34.88058181336897</c:v>
                </c:pt>
                <c:pt idx="27">
                  <c:v>34.883012919568635</c:v>
                </c:pt>
                <c:pt idx="28">
                  <c:v>32.12715564781498</c:v>
                </c:pt>
                <c:pt idx="29">
                  <c:v>33.270174529454501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6CD-4331-AB62-A5541A2C94F4}"/>
            </c:ext>
          </c:extLst>
        </c:ser>
        <c:ser>
          <c:idx val="11"/>
          <c:order val="10"/>
          <c:tx>
            <c:strRef>
              <c:f>'KLIM-01_Abb-Daten'!$H$13</c:f>
              <c:strCache>
                <c:ptCount val="1"/>
                <c:pt idx="0">
                  <c:v>Landwirtschaft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66CD-4331-AB62-A5541A2C94F4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66CD-4331-AB62-A5541A2C94F4}"/>
                </c:ext>
              </c:extLst>
            </c:dLbl>
            <c:dLbl>
              <c:idx val="26"/>
              <c:numFmt formatCode="#,##0" sourceLinked="0"/>
              <c:spPr>
                <a:noFill/>
                <a:ln w="25400">
                  <a:solidFill>
                    <a:srgbClr val="FFFFFF">
                      <a:alpha val="0"/>
                    </a:srgbClr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C-66CD-4331-AB62-A5541A2C94F4}"/>
                </c:ext>
              </c:extLst>
            </c:dLbl>
            <c:dLbl>
              <c:idx val="27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E-66CD-4331-AB62-A5541A2C94F4}"/>
                </c:ext>
              </c:extLst>
            </c:dLbl>
            <c:dLbl>
              <c:idx val="28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66CD-4331-AB62-A5541A2C94F4}"/>
                </c:ext>
              </c:extLst>
            </c:dLbl>
            <c:dLbl>
              <c:idx val="29"/>
              <c:numFmt formatCode="#,##0" sourceLinked="0"/>
              <c:spPr>
                <a:solidFill>
                  <a:schemeClr val="accent5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F8C-4D74-A7BF-2F01AC9AFBBA}"/>
                </c:ext>
              </c:extLst>
            </c:dLbl>
            <c:numFmt formatCode="#,##0" sourceLinked="0"/>
            <c:spPr>
              <a:noFill/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38100" tIns="10800" rIns="38100" bIns="10800" anchor="ctr">
                <a:spAutoFit/>
              </a:bodyPr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'KLIM-01_Abb-Daten'!$H$14:$H$50</c:f>
              <c:numCache>
                <c:formatCode>#,##0.0</c:formatCode>
                <c:ptCount val="37"/>
                <c:pt idx="0">
                  <c:v>79.305198277423429</c:v>
                </c:pt>
                <c:pt idx="1">
                  <c:v>71.545189679924334</c:v>
                </c:pt>
                <c:pt idx="2">
                  <c:v>69.34080785783955</c:v>
                </c:pt>
                <c:pt idx="3">
                  <c:v>68.469066175614529</c:v>
                </c:pt>
                <c:pt idx="4">
                  <c:v>66.828824165370875</c:v>
                </c:pt>
                <c:pt idx="5">
                  <c:v>68.157613694313525</c:v>
                </c:pt>
                <c:pt idx="6">
                  <c:v>68.548256908284444</c:v>
                </c:pt>
                <c:pt idx="7">
                  <c:v>67.514760666437454</c:v>
                </c:pt>
                <c:pt idx="8">
                  <c:v>67.841501170919571</c:v>
                </c:pt>
                <c:pt idx="9">
                  <c:v>68.318445657926247</c:v>
                </c:pt>
                <c:pt idx="10">
                  <c:v>68.264191421136601</c:v>
                </c:pt>
                <c:pt idx="11">
                  <c:v>67.956853789276579</c:v>
                </c:pt>
                <c:pt idx="12">
                  <c:v>65.711106141980892</c:v>
                </c:pt>
                <c:pt idx="13">
                  <c:v>64.752914808972605</c:v>
                </c:pt>
                <c:pt idx="14">
                  <c:v>64.639819452586025</c:v>
                </c:pt>
                <c:pt idx="15">
                  <c:v>64.189463363618486</c:v>
                </c:pt>
                <c:pt idx="16">
                  <c:v>63.401959068463817</c:v>
                </c:pt>
                <c:pt idx="17">
                  <c:v>62.926816396094125</c:v>
                </c:pt>
                <c:pt idx="18">
                  <c:v>65.071080306018217</c:v>
                </c:pt>
                <c:pt idx="19">
                  <c:v>64.275869709731609</c:v>
                </c:pt>
                <c:pt idx="20">
                  <c:v>63.626162486582459</c:v>
                </c:pt>
                <c:pt idx="21">
                  <c:v>65.264773971061373</c:v>
                </c:pt>
                <c:pt idx="22">
                  <c:v>64.886405599064631</c:v>
                </c:pt>
                <c:pt idx="23">
                  <c:v>66.106187062026464</c:v>
                </c:pt>
                <c:pt idx="24">
                  <c:v>67.472482898636969</c:v>
                </c:pt>
                <c:pt idx="25">
                  <c:v>67.965903328228748</c:v>
                </c:pt>
                <c:pt idx="26">
                  <c:v>66.491114448442431</c:v>
                </c:pt>
                <c:pt idx="27">
                  <c:v>66.070319633210232</c:v>
                </c:pt>
                <c:pt idx="28">
                  <c:v>63.564887302106243</c:v>
                </c:pt>
                <c:pt idx="29">
                  <c:v>61.872558798402601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6CD-4331-AB62-A5541A2C94F4}"/>
            </c:ext>
          </c:extLst>
        </c:ser>
        <c:ser>
          <c:idx val="12"/>
          <c:order val="11"/>
          <c:tx>
            <c:strRef>
              <c:f>'KLIM-01_Abb-Daten'!$I$13</c:f>
              <c:strCache>
                <c:ptCount val="1"/>
                <c:pt idx="0">
                  <c:v>Abfall und Abwasser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Pt>
            <c:idx val="26"/>
            <c:invertIfNegative val="0"/>
            <c:bubble3D val="0"/>
            <c:spPr>
              <a:solidFill>
                <a:srgbClr val="00B3F2"/>
              </a:solidFill>
            </c:spPr>
            <c:extLst>
              <c:ext xmlns:c16="http://schemas.microsoft.com/office/drawing/2014/chart" uri="{C3380CC4-5D6E-409C-BE32-E72D297353CC}">
                <c16:uniqueId val="{00000032-66CD-4331-AB62-A5541A2C94F4}"/>
              </c:ext>
            </c:extLst>
          </c:dPt>
          <c:val>
            <c:numRef>
              <c:f>'KLIM-01_Abb-Daten'!$I$14:$I$50</c:f>
              <c:numCache>
                <c:formatCode>#,##0.0</c:formatCode>
                <c:ptCount val="37"/>
                <c:pt idx="0">
                  <c:v>38.301930498033599</c:v>
                </c:pt>
                <c:pt idx="1">
                  <c:v>39.678085866566619</c:v>
                </c:pt>
                <c:pt idx="2">
                  <c:v>40.252984302148775</c:v>
                </c:pt>
                <c:pt idx="3">
                  <c:v>40.063973031894932</c:v>
                </c:pt>
                <c:pt idx="4">
                  <c:v>39.266925656369544</c:v>
                </c:pt>
                <c:pt idx="5">
                  <c:v>38.287728134028391</c:v>
                </c:pt>
                <c:pt idx="6">
                  <c:v>36.833500842610817</c:v>
                </c:pt>
                <c:pt idx="7">
                  <c:v>33.878113033771427</c:v>
                </c:pt>
                <c:pt idx="8">
                  <c:v>31.739250316237037</c:v>
                </c:pt>
                <c:pt idx="9">
                  <c:v>30.096033045041199</c:v>
                </c:pt>
                <c:pt idx="10">
                  <c:v>28.527787708504484</c:v>
                </c:pt>
                <c:pt idx="11">
                  <c:v>26.858681720121389</c:v>
                </c:pt>
                <c:pt idx="12">
                  <c:v>25.472574392805409</c:v>
                </c:pt>
                <c:pt idx="13">
                  <c:v>23.960488844390461</c:v>
                </c:pt>
                <c:pt idx="14">
                  <c:v>22.653032439247532</c:v>
                </c:pt>
                <c:pt idx="15">
                  <c:v>21.299261144444571</c:v>
                </c:pt>
                <c:pt idx="16">
                  <c:v>19.489914086365722</c:v>
                </c:pt>
                <c:pt idx="17">
                  <c:v>18.179731980450942</c:v>
                </c:pt>
                <c:pt idx="18">
                  <c:v>16.948795153845364</c:v>
                </c:pt>
                <c:pt idx="19">
                  <c:v>15.726392532892232</c:v>
                </c:pt>
                <c:pt idx="20">
                  <c:v>14.597713856037494</c:v>
                </c:pt>
                <c:pt idx="21">
                  <c:v>13.818034100988468</c:v>
                </c:pt>
                <c:pt idx="22">
                  <c:v>13.045977087066609</c:v>
                </c:pt>
                <c:pt idx="23">
                  <c:v>12.286804359173663</c:v>
                </c:pt>
                <c:pt idx="24">
                  <c:v>11.687733232017278</c:v>
                </c:pt>
                <c:pt idx="25">
                  <c:v>11.183218465573518</c:v>
                </c:pt>
                <c:pt idx="26">
                  <c:v>10.73536267822959</c:v>
                </c:pt>
                <c:pt idx="27">
                  <c:v>10.222234785516882</c:v>
                </c:pt>
                <c:pt idx="28">
                  <c:v>9.7284279766461381</c:v>
                </c:pt>
                <c:pt idx="29">
                  <c:v>9.2735737866433201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6CD-4331-AB62-A5541A2C94F4}"/>
            </c:ext>
          </c:extLst>
        </c:ser>
        <c:ser>
          <c:idx val="13"/>
          <c:order val="12"/>
          <c:tx>
            <c:strRef>
              <c:f>'KLIM-01_Abb-Daten'!$J$13</c:f>
              <c:strCache>
                <c:ptCount val="1"/>
                <c:pt idx="0">
                  <c:v>Sonstige Emissionen*</c:v>
                </c:pt>
              </c:strCache>
            </c:strRef>
          </c:tx>
          <c:spPr>
            <a:solidFill>
              <a:srgbClr val="4B4B4D"/>
            </a:solidFill>
          </c:spPr>
          <c:invertIfNegative val="0"/>
          <c:dPt>
            <c:idx val="26"/>
            <c:invertIfNegative val="0"/>
            <c:bubble3D val="0"/>
            <c:spPr>
              <a:solidFill>
                <a:srgbClr val="636365"/>
              </a:solidFill>
            </c:spPr>
            <c:extLst>
              <c:ext xmlns:c16="http://schemas.microsoft.com/office/drawing/2014/chart" uri="{C3380CC4-5D6E-409C-BE32-E72D297353CC}">
                <c16:uniqueId val="{00000035-66CD-4331-AB62-A5541A2C94F4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66CD-4331-AB62-A5541A2C94F4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'KLIM-01_Abb-Daten'!$J$14:$J$50</c:f>
              <c:numCache>
                <c:formatCode>#,##0.0</c:formatCode>
                <c:ptCount val="37"/>
                <c:pt idx="0">
                  <c:v>60.406961026231784</c:v>
                </c:pt>
                <c:pt idx="1">
                  <c:v>53.982077147753898</c:v>
                </c:pt>
                <c:pt idx="2">
                  <c:v>48.253299857088678</c:v>
                </c:pt>
                <c:pt idx="3">
                  <c:v>48.401005208923607</c:v>
                </c:pt>
                <c:pt idx="4">
                  <c:v>44.629878838424929</c:v>
                </c:pt>
                <c:pt idx="5">
                  <c:v>42.933608149229258</c:v>
                </c:pt>
                <c:pt idx="6">
                  <c:v>42.072863035192313</c:v>
                </c:pt>
                <c:pt idx="7">
                  <c:v>40.226964059192369</c:v>
                </c:pt>
                <c:pt idx="8">
                  <c:v>37.095688195860703</c:v>
                </c:pt>
                <c:pt idx="9">
                  <c:v>37.727194349214415</c:v>
                </c:pt>
                <c:pt idx="10">
                  <c:v>34.643750770728161</c:v>
                </c:pt>
                <c:pt idx="11">
                  <c:v>32.1367567616212</c:v>
                </c:pt>
                <c:pt idx="12">
                  <c:v>30.724569374618227</c:v>
                </c:pt>
                <c:pt idx="13">
                  <c:v>28.647676548499476</c:v>
                </c:pt>
                <c:pt idx="14">
                  <c:v>25.490474350365162</c:v>
                </c:pt>
                <c:pt idx="15">
                  <c:v>23.70335906204059</c:v>
                </c:pt>
                <c:pt idx="16">
                  <c:v>22.099104512530857</c:v>
                </c:pt>
                <c:pt idx="17">
                  <c:v>20.012726581159313</c:v>
                </c:pt>
                <c:pt idx="18">
                  <c:v>20.075119771613799</c:v>
                </c:pt>
                <c:pt idx="19">
                  <c:v>18.253579206587347</c:v>
                </c:pt>
                <c:pt idx="20">
                  <c:v>18.239931015697948</c:v>
                </c:pt>
                <c:pt idx="21">
                  <c:v>17.922157600167907</c:v>
                </c:pt>
                <c:pt idx="22">
                  <c:v>18.28411464402177</c:v>
                </c:pt>
                <c:pt idx="23">
                  <c:v>18.153001570578454</c:v>
                </c:pt>
                <c:pt idx="24">
                  <c:v>17.088896566025255</c:v>
                </c:pt>
                <c:pt idx="25">
                  <c:v>17.587688495569296</c:v>
                </c:pt>
                <c:pt idx="26">
                  <c:v>17.201340465455814</c:v>
                </c:pt>
                <c:pt idx="27">
                  <c:v>17.088242180345901</c:v>
                </c:pt>
                <c:pt idx="28">
                  <c:v>15.526557077469306</c:v>
                </c:pt>
                <c:pt idx="29">
                  <c:v>14.356817390381138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6CD-4331-AB62-A5541A2C9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220073936"/>
        <c:axId val="220074328"/>
        <c:extLst>
          <c:ext xmlns:c15="http://schemas.microsoft.com/office/drawing/2012/chart" uri="{02D57815-91ED-43cb-92C2-25804820EDAC}">
            <c15:filteredBarSeries>
              <c15:ser>
                <c:idx val="0"/>
                <c:order val="3"/>
                <c:tx>
                  <c:strRef>
                    <c:extLst>
                      <c:ext uri="{02D57815-91ED-43cb-92C2-25804820EDAC}">
                        <c15:formulaRef>
                          <c15:sqref>'KLIM-01_Abb-Daten'!$M$13</c15:sqref>
                        </c15:formulaRef>
                      </c:ext>
                    </c:extLst>
                    <c:strCache>
                      <c:ptCount val="1"/>
                      <c:pt idx="0">
                        <c:v>Treibhausgase gesamt (gemäß Berichterstattung an die EU zum 27.01.15)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</c:spPr>
                <c:invertIfNegative val="0"/>
                <c:dPt>
                  <c:idx val="24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56-66CD-4331-AB62-A5541A2C94F4}"/>
                    </c:ext>
                  </c:extLst>
                </c:dPt>
                <c:dPt>
                  <c:idx val="25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57-66CD-4331-AB62-A5541A2C94F4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1.865951627339649E-3"/>
                        <c:y val="-0.3422163444565624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8-66CD-4331-AB62-A5541A2C94F4}"/>
                      </c:ext>
                    </c:extLst>
                  </c:dLbl>
                  <c:dLbl>
                    <c:idx val="25"/>
                    <c:layout>
                      <c:manualLayout>
                        <c:x val="0"/>
                        <c:y val="-0.2580769003099809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7-66CD-4331-AB62-A5541A2C94F4}"/>
                      </c:ext>
                    </c:extLst>
                  </c:dLbl>
                  <c:numFmt formatCode="#,##0" sourceLinked="0"/>
                  <c:spPr>
                    <a:solidFill>
                      <a:schemeClr val="accent5"/>
                    </a:solidFill>
                  </c:spPr>
                  <c:txPr>
                    <a:bodyPr/>
                    <a:lstStyle/>
                    <a:p>
                      <a:pPr>
                        <a:defRPr sz="800" b="1">
                          <a:solidFill>
                            <a:schemeClr val="bg1"/>
                          </a:solidFill>
                          <a:latin typeface="Meta Offc" pitchFamily="34" charset="0"/>
                          <a:cs typeface="Meta Offc" pitchFamily="34" charset="0"/>
                        </a:defRPr>
                      </a:pPr>
                      <a:endParaRPr lang="de-DE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'KLIM-01_Abb-Daten'!$B$14:$B$50</c15:sqref>
                        </c15:formulaRef>
                      </c:ext>
                    </c:extLst>
                    <c:strCache>
                      <c:ptCount val="37"/>
                      <c:pt idx="0">
                        <c:v>1990</c:v>
                      </c:pt>
                      <c:pt idx="5">
                        <c:v>1995</c:v>
                      </c:pt>
                      <c:pt idx="10">
                        <c:v>2000</c:v>
                      </c:pt>
                      <c:pt idx="15">
                        <c:v>2005</c:v>
                      </c:pt>
                      <c:pt idx="20">
                        <c:v>2010</c:v>
                      </c:pt>
                      <c:pt idx="25">
                        <c:v>2015</c:v>
                      </c:pt>
                      <c:pt idx="29">
                        <c:v>2019</c:v>
                      </c:pt>
                      <c:pt idx="30">
                        <c:v>Ziel
2020**</c:v>
                      </c:pt>
                      <c:pt idx="32">
                        <c:v>Ziel
2030**</c:v>
                      </c:pt>
                      <c:pt idx="34">
                        <c:v>Ziel
2040**</c:v>
                      </c:pt>
                      <c:pt idx="35">
                        <c:v> </c:v>
                      </c:pt>
                      <c:pt idx="36">
                        <c:v>Ziel
2050**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'KLIM-01_Abb-Daten'!$R$14:$R$50</c15:sqref>
                        </c15:formulaRef>
                      </c:ext>
                    </c:extLst>
                    <c:numCache>
                      <c:formatCode>#,##0.0</c:formatCode>
                      <c:ptCount val="37"/>
                      <c:pt idx="0">
                        <c:v>1251.4877826642528</c:v>
                      </c:pt>
                      <c:pt idx="1">
                        <c:v>1204.3581038891252</c:v>
                      </c:pt>
                      <c:pt idx="2">
                        <c:v>1154.1031210805631</c:v>
                      </c:pt>
                      <c:pt idx="3">
                        <c:v>1145.1114422912594</c:v>
                      </c:pt>
                      <c:pt idx="4">
                        <c:v>1125.9799249505475</c:v>
                      </c:pt>
                      <c:pt idx="5">
                        <c:v>1123.0012314072112</c:v>
                      </c:pt>
                      <c:pt idx="6">
                        <c:v>1140.8624123531511</c:v>
                      </c:pt>
                      <c:pt idx="7">
                        <c:v>1105.6742369473241</c:v>
                      </c:pt>
                      <c:pt idx="8">
                        <c:v>1080.3057016069979</c:v>
                      </c:pt>
                      <c:pt idx="9">
                        <c:v>1046.4572700060896</c:v>
                      </c:pt>
                      <c:pt idx="10">
                        <c:v>1044.6641322268506</c:v>
                      </c:pt>
                      <c:pt idx="11">
                        <c:v>1059.7918818231019</c:v>
                      </c:pt>
                      <c:pt idx="12">
                        <c:v>1038.3114999521886</c:v>
                      </c:pt>
                      <c:pt idx="13">
                        <c:v>1034.9457233384194</c:v>
                      </c:pt>
                      <c:pt idx="14">
                        <c:v>1018.6762247040223</c:v>
                      </c:pt>
                      <c:pt idx="15">
                        <c:v>993.19874918995561</c:v>
                      </c:pt>
                      <c:pt idx="16">
                        <c:v>1000.5199014531926</c:v>
                      </c:pt>
                      <c:pt idx="17">
                        <c:v>973.83874039667467</c:v>
                      </c:pt>
                      <c:pt idx="18">
                        <c:v>976.67216587687096</c:v>
                      </c:pt>
                      <c:pt idx="19">
                        <c:v>909.26013917734417</c:v>
                      </c:pt>
                      <c:pt idx="20">
                        <c:v>942.33799363060587</c:v>
                      </c:pt>
                      <c:pt idx="21">
                        <c:v>919.43464418298493</c:v>
                      </c:pt>
                      <c:pt idx="22">
                        <c:v>924.14740192218176</c:v>
                      </c:pt>
                      <c:pt idx="23">
                        <c:v>941.57025952028118</c:v>
                      </c:pt>
                      <c:pt idx="24">
                        <c:v>902.38873868479027</c:v>
                      </c:pt>
                      <c:pt idx="25">
                        <c:v>906.32003589290707</c:v>
                      </c:pt>
                      <c:pt idx="26">
                        <c:v>909.05247935447653</c:v>
                      </c:pt>
                      <c:pt idx="27">
                        <c:v>894.29628045680954</c:v>
                      </c:pt>
                      <c:pt idx="28">
                        <c:v>858.36868056775324</c:v>
                      </c:pt>
                      <c:pt idx="29">
                        <c:v>804.61944594990302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59-66CD-4331-AB62-A5541A2C94F4}"/>
                  </c:ext>
                </c:extLst>
              </c15:ser>
            </c15:filteredBarSeries>
            <c15:filteredBarSeries>
              <c15:ser>
                <c:idx val="1"/>
                <c:order val="4"/>
                <c:tx>
                  <c:v>Treibhausgase gesamt</c:v>
                </c:tx>
                <c:spPr>
                  <a:solidFill>
                    <a:schemeClr val="accent5"/>
                  </a:solidFill>
                  <a:ln>
                    <a:solidFill>
                      <a:schemeClr val="accent5"/>
                    </a:solidFill>
                  </a:ln>
                </c:spPr>
                <c:invertIfNegative val="0"/>
                <c:dPt>
                  <c:idx val="23"/>
                  <c:invertIfNegative val="0"/>
                  <c:bubble3D val="0"/>
                  <c:spPr>
                    <a:noFill/>
                    <a:ln>
                      <a:noFill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B-66CD-4331-AB62-A5541A2C94F4}"/>
                    </c:ext>
                  </c:extLst>
                </c:dPt>
                <c:dLbls>
                  <c:dLbl>
                    <c:idx val="23"/>
                    <c:layout>
                      <c:manualLayout>
                        <c:x val="0"/>
                        <c:y val="-0.23650382742776571"/>
                      </c:manualLayout>
                    </c:layout>
                    <c:numFmt formatCode="#,##0" sourceLinked="0"/>
                    <c:spPr/>
                    <c:txPr>
                      <a:bodyPr/>
                      <a:lstStyle/>
                      <a:p>
                        <a:pPr>
                          <a:defRPr sz="800" b="1">
                            <a:latin typeface="Meta Offc" pitchFamily="34" charset="0"/>
                            <a:cs typeface="Meta Offc" pitchFamily="34" charset="0"/>
                          </a:defRPr>
                        </a:pPr>
                        <a:endParaRPr lang="de-DE"/>
                      </a:p>
                    </c:txPr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5B-66CD-4331-AB62-A5541A2C94F4}"/>
                      </c:ext>
                    </c:extLst>
                  </c:dLbl>
                  <c:numFmt formatCode="#,##0" sourceLinked="0"/>
                  <c:spPr>
                    <a:noFill/>
                    <a:ln>
                      <a:noFill/>
                    </a:ln>
                    <a:effectLst/>
                  </c:sp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strLit>
                    <c:ptCount val="29"/>
                    <c:pt idx="0">
                      <c:v>1990</c:v>
                    </c:pt>
                    <c:pt idx="1">
                      <c:v>1991</c:v>
                    </c:pt>
                    <c:pt idx="2">
                      <c:v>1992</c:v>
                    </c:pt>
                    <c:pt idx="3">
                      <c:v>1993</c:v>
                    </c:pt>
                    <c:pt idx="4">
                      <c:v>1994</c:v>
                    </c:pt>
                    <c:pt idx="5">
                      <c:v>1995</c:v>
                    </c:pt>
                    <c:pt idx="6">
                      <c:v>1996</c:v>
                    </c:pt>
                    <c:pt idx="7">
                      <c:v>1997</c:v>
                    </c:pt>
                    <c:pt idx="8">
                      <c:v>1998</c:v>
                    </c:pt>
                    <c:pt idx="9">
                      <c:v>1999</c:v>
                    </c:pt>
                    <c:pt idx="10">
                      <c:v>2000</c:v>
                    </c:pt>
                    <c:pt idx="11">
                      <c:v>2001</c:v>
                    </c:pt>
                    <c:pt idx="12">
                      <c:v>2002</c:v>
                    </c:pt>
                    <c:pt idx="13">
                      <c:v>2003</c:v>
                    </c:pt>
                    <c:pt idx="14">
                      <c:v>2004</c:v>
                    </c:pt>
                    <c:pt idx="15">
                      <c:v>2005</c:v>
                    </c:pt>
                    <c:pt idx="16">
                      <c:v>2006</c:v>
                    </c:pt>
                    <c:pt idx="17">
                      <c:v>2007</c:v>
                    </c:pt>
                    <c:pt idx="18">
                      <c:v>2008</c:v>
                    </c:pt>
                    <c:pt idx="19">
                      <c:v>2009</c:v>
                    </c:pt>
                    <c:pt idx="20">
                      <c:v>2010</c:v>
                    </c:pt>
                    <c:pt idx="21">
                      <c:v>2011</c:v>
                    </c:pt>
                    <c:pt idx="22">
                      <c:v>2012</c:v>
                    </c:pt>
                    <c:pt idx="23">
                      <c:v>2013</c:v>
                    </c:pt>
                    <c:pt idx="24">
                      <c:v>2014**</c:v>
                    </c:pt>
                    <c:pt idx="26">
                      <c:v>2020</c:v>
                    </c:pt>
                    <c:pt idx="27">
                      <c:v> </c:v>
                    </c:pt>
                    <c:pt idx="28">
                      <c:v>2050</c:v>
                    </c:pt>
                  </c:strLit>
                </c:cat>
                <c:val>
                  <c:numLit>
                    <c:formatCode>General</c:formatCode>
                    <c:ptCount val="29"/>
                    <c:pt idx="0">
                      <c:v>#N/A</c:v>
                    </c:pt>
                    <c:pt idx="1">
                      <c:v>#N/A</c:v>
                    </c:pt>
                    <c:pt idx="2">
                      <c:v>#N/A</c:v>
                    </c:pt>
                    <c:pt idx="3">
                      <c:v>#N/A</c:v>
                    </c:pt>
                    <c:pt idx="4">
                      <c:v>#N/A</c:v>
                    </c:pt>
                    <c:pt idx="5">
                      <c:v>#N/A</c:v>
                    </c:pt>
                    <c:pt idx="6">
                      <c:v>#N/A</c:v>
                    </c:pt>
                    <c:pt idx="7">
                      <c:v>#N/A</c:v>
                    </c:pt>
                    <c:pt idx="8">
                      <c:v>#N/A</c:v>
                    </c:pt>
                    <c:pt idx="9">
                      <c:v>#N/A</c:v>
                    </c:pt>
                    <c:pt idx="10">
                      <c:v>#N/A</c:v>
                    </c:pt>
                    <c:pt idx="11">
                      <c:v>#N/A</c:v>
                    </c:pt>
                    <c:pt idx="12">
                      <c:v>#N/A</c:v>
                    </c:pt>
                    <c:pt idx="13">
                      <c:v>#N/A</c:v>
                    </c:pt>
                    <c:pt idx="14">
                      <c:v>#N/A</c:v>
                    </c:pt>
                    <c:pt idx="15">
                      <c:v>#N/A</c:v>
                    </c:pt>
                    <c:pt idx="16">
                      <c:v>#N/A</c:v>
                    </c:pt>
                    <c:pt idx="17">
                      <c:v>#N/A</c:v>
                    </c:pt>
                    <c:pt idx="18">
                      <c:v>#N/A</c:v>
                    </c:pt>
                    <c:pt idx="19">
                      <c:v>#N/A</c:v>
                    </c:pt>
                    <c:pt idx="20">
                      <c:v>#N/A</c:v>
                    </c:pt>
                    <c:pt idx="21">
                      <c:v>#N/A</c:v>
                    </c:pt>
                    <c:pt idx="22">
                      <c:v>#N/A</c:v>
                    </c:pt>
                    <c:pt idx="23">
                      <c:v>951</c:v>
                    </c:pt>
                    <c:pt idx="24">
                      <c:v>#N/A</c:v>
                    </c:pt>
                    <c:pt idx="25">
                      <c:v>#N/A</c:v>
                    </c:pt>
                    <c:pt idx="26">
                      <c:v>#N/A</c:v>
                    </c:pt>
                    <c:pt idx="27">
                      <c:v>#N/A</c:v>
                    </c:pt>
                    <c:pt idx="28">
                      <c:v>#N/A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66CD-4331-AB62-A5541A2C94F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4"/>
          <c:order val="13"/>
          <c:tx>
            <c:strRef>
              <c:f>'KLIM-01_Abb-Daten'!$K$13</c:f>
              <c:strCache>
                <c:ptCount val="1"/>
                <c:pt idx="0">
                  <c:v>Summe THG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2348791594498799E-2"/>
                  <c:y val="-2.46287138696848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66CD-4331-AB62-A5541A2C94F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66CD-4331-AB62-A5541A2C94F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66CD-4331-AB62-A5541A2C94F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66CD-4331-AB62-A5541A2C94F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66CD-4331-AB62-A5541A2C94F4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66CD-4331-AB62-A5541A2C94F4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66CD-4331-AB62-A5541A2C94F4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66CD-4331-AB62-A5541A2C94F4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66CD-4331-AB62-A5541A2C94F4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66CD-4331-AB62-A5541A2C94F4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66CD-4331-AB62-A5541A2C94F4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66CD-4331-AB62-A5541A2C94F4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66CD-4331-AB62-A5541A2C94F4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66CD-4331-AB62-A5541A2C94F4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66CD-4331-AB62-A5541A2C94F4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66CD-4331-AB62-A5541A2C94F4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66CD-4331-AB62-A5541A2C94F4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66CD-4331-AB62-A5541A2C94F4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66CD-4331-AB62-A5541A2C94F4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66CD-4331-AB62-A5541A2C94F4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66CD-4331-AB62-A5541A2C94F4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66CD-4331-AB62-A5541A2C94F4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66CD-4331-AB62-A5541A2C94F4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66CD-4331-AB62-A5541A2C94F4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66CD-4331-AB62-A5541A2C94F4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66CD-4331-AB62-A5541A2C94F4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66CD-4331-AB62-A5541A2C94F4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66CD-4331-AB62-A5541A2C94F4}"/>
                </c:ext>
              </c:extLst>
            </c:dLbl>
            <c:numFmt formatCode="#,##0" sourceLinked="0"/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'KLIM-01_Abb-Daten'!$K$14:$K$50</c:f>
              <c:numCache>
                <c:formatCode>#,##0.0</c:formatCode>
                <c:ptCount val="37"/>
                <c:pt idx="0">
                  <c:v>1251.4877826642528</c:v>
                </c:pt>
                <c:pt idx="1">
                  <c:v>1204.3581038891252</c:v>
                </c:pt>
                <c:pt idx="2">
                  <c:v>1154.1031210805631</c:v>
                </c:pt>
                <c:pt idx="3">
                  <c:v>1145.1114422912594</c:v>
                </c:pt>
                <c:pt idx="4">
                  <c:v>1125.9799249505475</c:v>
                </c:pt>
                <c:pt idx="5">
                  <c:v>1123.0012314072112</c:v>
                </c:pt>
                <c:pt idx="6">
                  <c:v>1140.8624123531511</c:v>
                </c:pt>
                <c:pt idx="7">
                  <c:v>1105.6742369473241</c:v>
                </c:pt>
                <c:pt idx="8">
                  <c:v>1080.3057016069979</c:v>
                </c:pt>
                <c:pt idx="9">
                  <c:v>1046.4572700060896</c:v>
                </c:pt>
                <c:pt idx="10">
                  <c:v>1044.6641322268506</c:v>
                </c:pt>
                <c:pt idx="11">
                  <c:v>1059.7918818231019</c:v>
                </c:pt>
                <c:pt idx="12">
                  <c:v>1038.3114999521886</c:v>
                </c:pt>
                <c:pt idx="13">
                  <c:v>1034.9457233384194</c:v>
                </c:pt>
                <c:pt idx="14">
                  <c:v>1018.6762247040223</c:v>
                </c:pt>
                <c:pt idx="15">
                  <c:v>993.19874918995561</c:v>
                </c:pt>
                <c:pt idx="16">
                  <c:v>1000.5199014531926</c:v>
                </c:pt>
                <c:pt idx="17">
                  <c:v>973.83874039667467</c:v>
                </c:pt>
                <c:pt idx="18">
                  <c:v>976.67216587687096</c:v>
                </c:pt>
                <c:pt idx="19">
                  <c:v>909.26013917734417</c:v>
                </c:pt>
                <c:pt idx="20">
                  <c:v>942.33799363060587</c:v>
                </c:pt>
                <c:pt idx="21">
                  <c:v>919.43464418298493</c:v>
                </c:pt>
                <c:pt idx="22">
                  <c:v>924.14740192218176</c:v>
                </c:pt>
                <c:pt idx="23">
                  <c:v>941.57025952028118</c:v>
                </c:pt>
                <c:pt idx="24">
                  <c:v>902.38873868479027</c:v>
                </c:pt>
                <c:pt idx="25">
                  <c:v>906.32003589290707</c:v>
                </c:pt>
                <c:pt idx="26">
                  <c:v>909.05247935447653</c:v>
                </c:pt>
                <c:pt idx="27">
                  <c:v>894.29628045680954</c:v>
                </c:pt>
                <c:pt idx="28">
                  <c:v>858.36868056775324</c:v>
                </c:pt>
                <c:pt idx="29">
                  <c:v>804.61944594990302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66CD-4331-AB62-A5541A2C9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073936"/>
        <c:axId val="220074328"/>
      </c:lineChart>
      <c:catAx>
        <c:axId val="220073936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 vert="horz"/>
          <a:lstStyle/>
          <a:p>
            <a:pPr>
              <a:defRPr sz="65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20074328"/>
        <c:crosses val="autoZero"/>
        <c:auto val="1"/>
        <c:lblAlgn val="ctr"/>
        <c:lblOffset val="100"/>
        <c:noMultiLvlLbl val="0"/>
      </c:catAx>
      <c:valAx>
        <c:axId val="220074328"/>
        <c:scaling>
          <c:orientation val="minMax"/>
          <c:max val="1400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20073936"/>
        <c:crosses val="autoZero"/>
        <c:crossBetween val="between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3.2181294337548225E-2"/>
          <c:y val="0.74275753259057276"/>
          <c:w val="0.95072984154453166"/>
          <c:h val="7.7556282557956366E-2"/>
        </c:manualLayout>
      </c:layout>
      <c:overlay val="0"/>
      <c:txPr>
        <a:bodyPr/>
        <a:lstStyle/>
        <a:p>
          <a:pPr>
            <a:defRPr sz="700">
              <a:latin typeface="Meta Offc" panose="020B0604030101020102" pitchFamily="34" charset="0"/>
              <a:cs typeface="Meta Offc" panose="020B0604030101020102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solidFill>
        <a:srgbClr val="FFFFFF"/>
      </a:solidFill>
    </a:ln>
  </c:spPr>
  <c:printSettings>
    <c:headerFooter/>
    <c:pageMargins b="0.78740157480314954" l="0.51181102362204722" r="0.51181102362204722" t="0.78740157480314954" header="0.31496062992127377" footer="0.31496062992127377"/>
    <c:pageSetup orientation="portrait"/>
  </c:printSettings>
  <c:userShapes r:id="rId2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5610621697776E-2"/>
          <c:y val="3.4147752847837991E-2"/>
          <c:w val="0.9144146387516835"/>
          <c:h val="0.62619692440012786"/>
        </c:manualLayout>
      </c:layout>
      <c:barChart>
        <c:barDir val="col"/>
        <c:grouping val="stacked"/>
        <c:varyColors val="0"/>
        <c:ser>
          <c:idx val="7"/>
          <c:order val="0"/>
          <c:tx>
            <c:strRef>
              <c:f>'KLIM-01_Abb-Daten'!$O$13</c:f>
              <c:strCache>
                <c:ptCount val="1"/>
                <c:pt idx="0">
                  <c:v>Ziel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16EE-4D83-8E46-21DE2DB8E9FA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6EE-4D83-8E46-21DE2DB8E9FA}"/>
              </c:ext>
            </c:extLst>
          </c:dPt>
          <c:dPt>
            <c:idx val="2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16EE-4D83-8E46-21DE2DB8E9FA}"/>
              </c:ext>
            </c:extLst>
          </c:dPt>
          <c:dPt>
            <c:idx val="3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16EE-4D83-8E46-21DE2DB8E9FA}"/>
              </c:ext>
            </c:extLst>
          </c:dPt>
          <c:dLbls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6EE-4D83-8E46-21DE2DB8E9F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EE-4D83-8E46-21DE2DB8E9F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6EE-4D83-8E46-21DE2DB8E9FA}"/>
                </c:ext>
              </c:extLst>
            </c:dLbl>
            <c:dLbl>
              <c:idx val="30"/>
              <c:layout>
                <c:manualLayout>
                  <c:x val="-1.3353290490695772E-16"/>
                  <c:y val="-0.19045603416338117"/>
                </c:manualLayout>
              </c:layout>
              <c:numFmt formatCode="#,##0" sourceLinked="0"/>
              <c:spPr>
                <a:solidFill>
                  <a:schemeClr val="accent2"/>
                </a:solidFill>
                <a:ln>
                  <a:solidFill>
                    <a:srgbClr val="FFFFFF"/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700" b="1">
                      <a:solidFill>
                        <a:schemeClr val="bg1"/>
                      </a:solidFill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6EE-4D83-8E46-21DE2DB8E9FA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EE-4D83-8E46-21DE2DB8E9FA}"/>
                </c:ext>
              </c:extLst>
            </c:dLbl>
            <c:dLbl>
              <c:idx val="32"/>
              <c:layout>
                <c:manualLayout>
                  <c:x val="0"/>
                  <c:y val="-0.14900687010421115"/>
                </c:manualLayout>
              </c:layout>
              <c:numFmt formatCode="#,##0" sourceLinked="0"/>
              <c:spPr>
                <a:solidFill>
                  <a:schemeClr val="accent2"/>
                </a:solidFill>
                <a:ln>
                  <a:solidFill>
                    <a:srgbClr val="FFFFFF"/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700" b="1">
                      <a:solidFill>
                        <a:schemeClr val="bg1"/>
                      </a:solidFill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6EE-4D83-8E46-21DE2DB8E9FA}"/>
                </c:ext>
              </c:extLst>
            </c:dLbl>
            <c:dLbl>
              <c:idx val="34"/>
              <c:layout>
                <c:manualLayout>
                  <c:x val="-1.3353290490695772E-16"/>
                  <c:y val="-0.10436069757981221"/>
                </c:manualLayout>
              </c:layout>
              <c:numFmt formatCode="#,##0" sourceLinked="0"/>
              <c:spPr>
                <a:solidFill>
                  <a:schemeClr val="accent2"/>
                </a:solidFill>
                <a:ln>
                  <a:solidFill>
                    <a:srgbClr val="FFFFFF"/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700" b="1">
                      <a:solidFill>
                        <a:schemeClr val="bg1"/>
                      </a:solidFill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6EE-4D83-8E46-21DE2DB8E9FA}"/>
                </c:ext>
              </c:extLst>
            </c:dLbl>
            <c:numFmt formatCode="#,##0" sourceLinked="0"/>
            <c:spPr>
              <a:solidFill>
                <a:schemeClr val="accent2"/>
              </a:solidFill>
              <a:ln>
                <a:solidFill>
                  <a:srgbClr val="FFFFFF"/>
                </a:solidFill>
              </a:ln>
            </c:spPr>
            <c:txPr>
              <a:bodyPr lIns="36000" tIns="18000" rIns="36000" bIns="18000"/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itchFamily="34" charset="0"/>
                    <a:cs typeface="Meta Offc" pitchFamily="34" charset="0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'KLIM-01_Abb-Daten'!$B$14:$B$50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</c:v>
                </c:pt>
                <c:pt idx="30">
                  <c:v>Ziel
2020**</c:v>
                </c:pt>
                <c:pt idx="32">
                  <c:v>Ziel
2030**</c:v>
                </c:pt>
                <c:pt idx="34">
                  <c:v>Ziel
2040**</c:v>
                </c:pt>
                <c:pt idx="35">
                  <c:v> </c:v>
                </c:pt>
                <c:pt idx="36">
                  <c:v>Ziel
2050**</c:v>
                </c:pt>
              </c:strCache>
            </c:strRef>
          </c:cat>
          <c:val>
            <c:numRef>
              <c:f>'KLIM-01_Abb-Daten'!$O$14:$O$50</c:f>
              <c:numCache>
                <c:formatCode>#,##0.0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750.89266959855161</c:v>
                </c:pt>
                <c:pt idx="31">
                  <c:v>#N/A</c:v>
                </c:pt>
                <c:pt idx="32">
                  <c:v>563.16950219891373</c:v>
                </c:pt>
                <c:pt idx="33">
                  <c:v>#N/A</c:v>
                </c:pt>
                <c:pt idx="34">
                  <c:v>375.44633479927592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EE-4D83-8E46-21DE2DB8E9FA}"/>
            </c:ext>
          </c:extLst>
        </c:ser>
        <c:ser>
          <c:idx val="9"/>
          <c:order val="1"/>
          <c:tx>
            <c:strRef>
              <c:f>'KLIM-01_Abb-Daten'!$Q$13</c:f>
              <c:strCache>
                <c:ptCount val="1"/>
                <c:pt idx="0">
                  <c:v>Ziel 2050 minimal</c:v>
                </c:pt>
              </c:strCache>
            </c:strRef>
          </c:tx>
          <c:invertIfNegative val="0"/>
          <c:dPt>
            <c:idx val="2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16EE-4D83-8E46-21DE2DB8E9FA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16EE-4D83-8E46-21DE2DB8E9FA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D-16EE-4D83-8E46-21DE2DB8E9FA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16EE-4D83-8E46-21DE2DB8E9FA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16EE-4D83-8E46-21DE2DB8E9FA}"/>
              </c:ext>
            </c:extLst>
          </c:dPt>
          <c:cat>
            <c:strRef>
              <c:f>'KLIM-01_Abb-Daten'!$B$14:$B$50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</c:v>
                </c:pt>
                <c:pt idx="30">
                  <c:v>Ziel
2020**</c:v>
                </c:pt>
                <c:pt idx="32">
                  <c:v>Ziel
2030**</c:v>
                </c:pt>
                <c:pt idx="34">
                  <c:v>Ziel
2040**</c:v>
                </c:pt>
                <c:pt idx="35">
                  <c:v> </c:v>
                </c:pt>
                <c:pt idx="36">
                  <c:v>Ziel
2050**</c:v>
                </c:pt>
              </c:strCache>
            </c:strRef>
          </c:cat>
          <c:val>
            <c:numRef>
              <c:f>'KLIM-01_Abb-Daten'!$Q$14:$Q$50</c:f>
              <c:numCache>
                <c:formatCode>#,##0.0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62.574389133212698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EE-4D83-8E46-21DE2DB8E9FA}"/>
            </c:ext>
          </c:extLst>
        </c:ser>
        <c:ser>
          <c:idx val="8"/>
          <c:order val="2"/>
          <c:tx>
            <c:strRef>
              <c:f>'KLIM-01_Abb-Daten'!$P$13</c:f>
              <c:strCache>
                <c:ptCount val="1"/>
                <c:pt idx="0">
                  <c:v>Ziel 2050 maximal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dPt>
            <c:idx val="2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16EE-4D83-8E46-21DE2DB8E9FA}"/>
              </c:ext>
            </c:extLst>
          </c:dPt>
          <c:dPt>
            <c:idx val="3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16EE-4D83-8E46-21DE2DB8E9FA}"/>
              </c:ext>
            </c:extLst>
          </c:dPt>
          <c:dPt>
            <c:idx val="3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16EE-4D83-8E46-21DE2DB8E9FA}"/>
              </c:ext>
            </c:extLst>
          </c:dPt>
          <c:cat>
            <c:strRef>
              <c:f>'KLIM-01_Abb-Daten'!$B$14:$B$50</c:f>
              <c:strCache>
                <c:ptCount val="37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29">
                  <c:v>2019</c:v>
                </c:pt>
                <c:pt idx="30">
                  <c:v>Ziel
2020**</c:v>
                </c:pt>
                <c:pt idx="32">
                  <c:v>Ziel
2030**</c:v>
                </c:pt>
                <c:pt idx="34">
                  <c:v>Ziel
2040**</c:v>
                </c:pt>
                <c:pt idx="35">
                  <c:v> </c:v>
                </c:pt>
                <c:pt idx="36">
                  <c:v>Ziel
2050**</c:v>
                </c:pt>
              </c:strCache>
            </c:strRef>
          </c:cat>
          <c:val>
            <c:numRef>
              <c:f>'KLIM-01_Abb-Daten'!$P$14:$P$50</c:f>
              <c:numCache>
                <c:formatCode>#,##0.0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6EE-4D83-8E46-21DE2DB8E9FA}"/>
            </c:ext>
          </c:extLst>
        </c:ser>
        <c:ser>
          <c:idx val="3"/>
          <c:order val="5"/>
          <c:tx>
            <c:strRef>
              <c:f>'KLIM-01_Abb-Daten'!$C$12</c:f>
              <c:strCache>
                <c:ptCount val="1"/>
                <c:pt idx="0">
                  <c:v>Energy Industry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16EE-4D83-8E46-21DE2DB8E9FA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6EE-4D83-8E46-21DE2DB8E9FA}"/>
                </c:ext>
              </c:extLst>
            </c:dLbl>
            <c:dLbl>
              <c:idx val="2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16EE-4D83-8E46-21DE2DB8E9FA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D2E-41CE-8A71-CBDE8E8A0C23}"/>
                </c:ext>
              </c:extLst>
            </c:dLbl>
            <c:numFmt formatCode="#,##0" sourceLinked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600" b="1">
                    <a:solidFill>
                      <a:srgbClr val="FFFFFF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'KLIM-01_Abb-Daten'!$C$14:$C$50</c:f>
              <c:numCache>
                <c:formatCode>#,##0.0</c:formatCode>
                <c:ptCount val="37"/>
                <c:pt idx="0">
                  <c:v>427.35307296908923</c:v>
                </c:pt>
                <c:pt idx="1">
                  <c:v>413.16401733095216</c:v>
                </c:pt>
                <c:pt idx="2">
                  <c:v>390.61668163610102</c:v>
                </c:pt>
                <c:pt idx="3">
                  <c:v>379.76526090170995</c:v>
                </c:pt>
                <c:pt idx="4">
                  <c:v>376.9750075128436</c:v>
                </c:pt>
                <c:pt idx="5">
                  <c:v>367.53726900246374</c:v>
                </c:pt>
                <c:pt idx="6">
                  <c:v>374.56105186313198</c:v>
                </c:pt>
                <c:pt idx="7">
                  <c:v>353.66029089022237</c:v>
                </c:pt>
                <c:pt idx="8">
                  <c:v>356.29611085927803</c:v>
                </c:pt>
                <c:pt idx="9">
                  <c:v>344.68993694700373</c:v>
                </c:pt>
                <c:pt idx="10">
                  <c:v>358.02930182073294</c:v>
                </c:pt>
                <c:pt idx="11">
                  <c:v>371.29020303780288</c:v>
                </c:pt>
                <c:pt idx="12">
                  <c:v>372.57218667587523</c:v>
                </c:pt>
                <c:pt idx="13">
                  <c:v>386.86407340021134</c:v>
                </c:pt>
                <c:pt idx="14">
                  <c:v>384.314479725279</c:v>
                </c:pt>
                <c:pt idx="15">
                  <c:v>379.39513976249896</c:v>
                </c:pt>
                <c:pt idx="16">
                  <c:v>381.1469816830521</c:v>
                </c:pt>
                <c:pt idx="17">
                  <c:v>388.45261410532129</c:v>
                </c:pt>
                <c:pt idx="18">
                  <c:v>368.46328187879311</c:v>
                </c:pt>
                <c:pt idx="19">
                  <c:v>344.01521101622018</c:v>
                </c:pt>
                <c:pt idx="20">
                  <c:v>356.02976450975132</c:v>
                </c:pt>
                <c:pt idx="21">
                  <c:v>353.6964647280073</c:v>
                </c:pt>
                <c:pt idx="22">
                  <c:v>363.82891853100466</c:v>
                </c:pt>
                <c:pt idx="23">
                  <c:v>366.78270485601161</c:v>
                </c:pt>
                <c:pt idx="24">
                  <c:v>347.93262201767413</c:v>
                </c:pt>
                <c:pt idx="25">
                  <c:v>335.71915811649689</c:v>
                </c:pt>
                <c:pt idx="26">
                  <c:v>332.57316414160641</c:v>
                </c:pt>
                <c:pt idx="27">
                  <c:v>311.543116967071</c:v>
                </c:pt>
                <c:pt idx="28">
                  <c:v>295.1917601202278</c:v>
                </c:pt>
                <c:pt idx="29">
                  <c:v>245.818049932197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6EE-4D83-8E46-21DE2DB8E9FA}"/>
            </c:ext>
          </c:extLst>
        </c:ser>
        <c:ser>
          <c:idx val="10"/>
          <c:order val="6"/>
          <c:tx>
            <c:strRef>
              <c:f>'KLIM-01_Abb-Daten'!$G$12</c:f>
              <c:strCache>
                <c:ptCount val="1"/>
                <c:pt idx="0">
                  <c:v>Industry*</c:v>
                </c:pt>
              </c:strCache>
            </c:strRef>
          </c:tx>
          <c:spPr>
            <a:solidFill>
              <a:schemeClr val="bg2"/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16EE-4D83-8E46-21DE2DB8E9FA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6EE-4D83-8E46-21DE2DB8E9FA}"/>
                </c:ext>
              </c:extLst>
            </c:dLbl>
            <c:dLbl>
              <c:idx val="26"/>
              <c:numFmt formatCode="#,##0" sourceLinked="0"/>
              <c:spPr>
                <a:solidFill>
                  <a:schemeClr val="bg2"/>
                </a:solidFill>
                <a:ln w="25400">
                  <a:solidFill>
                    <a:srgbClr val="FFFFFF">
                      <a:alpha val="0"/>
                    </a:srgbClr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16EE-4D83-8E46-21DE2DB8E9FA}"/>
                </c:ext>
              </c:extLst>
            </c:dLbl>
            <c:dLbl>
              <c:idx val="27"/>
              <c:numFmt formatCode="#,##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E-16EE-4D83-8E46-21DE2DB8E9FA}"/>
                </c:ext>
              </c:extLst>
            </c:dLbl>
            <c:dLbl>
              <c:idx val="28"/>
              <c:numFmt formatCode="#,##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16EE-4D83-8E46-21DE2DB8E9FA}"/>
                </c:ext>
              </c:extLst>
            </c:dLbl>
            <c:dLbl>
              <c:idx val="29"/>
              <c:numFmt formatCode="#,##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D2E-41CE-8A71-CBDE8E8A0C23}"/>
                </c:ext>
              </c:extLst>
            </c:dLbl>
            <c:numFmt formatCode="#,##0" sourceLinked="0"/>
            <c:spPr>
              <a:solidFill>
                <a:schemeClr val="bg2"/>
              </a:solidFill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18000" tIns="19050" rIns="18000" bIns="19050" anchor="ctr">
                <a:spAutoFit/>
              </a:bodyPr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'KLIM-01_Abb-Daten'!$G$14:$G$50</c:f>
              <c:numCache>
                <c:formatCode>#,##0.0</c:formatCode>
                <c:ptCount val="37"/>
                <c:pt idx="0">
                  <c:v>283.54147321238622</c:v>
                </c:pt>
                <c:pt idx="1">
                  <c:v>258.39433532255515</c:v>
                </c:pt>
                <c:pt idx="2">
                  <c:v>248.06904326224767</c:v>
                </c:pt>
                <c:pt idx="3">
                  <c:v>238.38849608988875</c:v>
                </c:pt>
                <c:pt idx="4">
                  <c:v>242.54762893551023</c:v>
                </c:pt>
                <c:pt idx="5">
                  <c:v>244.21039332060178</c:v>
                </c:pt>
                <c:pt idx="6">
                  <c:v>233.01070832686941</c:v>
                </c:pt>
                <c:pt idx="7">
                  <c:v>237.34072850557271</c:v>
                </c:pt>
                <c:pt idx="8">
                  <c:v>219.05722798450378</c:v>
                </c:pt>
                <c:pt idx="9">
                  <c:v>208.5413408551079</c:v>
                </c:pt>
                <c:pt idx="10">
                  <c:v>207.89884286455882</c:v>
                </c:pt>
                <c:pt idx="11">
                  <c:v>197.32982131877537</c:v>
                </c:pt>
                <c:pt idx="12">
                  <c:v>195.00908244832542</c:v>
                </c:pt>
                <c:pt idx="13">
                  <c:v>195.70455133481167</c:v>
                </c:pt>
                <c:pt idx="14">
                  <c:v>197.35462199408772</c:v>
                </c:pt>
                <c:pt idx="15">
                  <c:v>190.95470988363343</c:v>
                </c:pt>
                <c:pt idx="16">
                  <c:v>196.02916980550938</c:v>
                </c:pt>
                <c:pt idx="17">
                  <c:v>205.0303500054786</c:v>
                </c:pt>
                <c:pt idx="18">
                  <c:v>201.50088571723754</c:v>
                </c:pt>
                <c:pt idx="19">
                  <c:v>175.87001735235714</c:v>
                </c:pt>
                <c:pt idx="20">
                  <c:v>188.20467591197067</c:v>
                </c:pt>
                <c:pt idx="21">
                  <c:v>185.13497570919526</c:v>
                </c:pt>
                <c:pt idx="22">
                  <c:v>179.38154637375334</c:v>
                </c:pt>
                <c:pt idx="23">
                  <c:v>179.87528343451319</c:v>
                </c:pt>
                <c:pt idx="24">
                  <c:v>179.5766361621169</c:v>
                </c:pt>
                <c:pt idx="25">
                  <c:v>187.24467560605811</c:v>
                </c:pt>
                <c:pt idx="26">
                  <c:v>191.47880563721728</c:v>
                </c:pt>
                <c:pt idx="27">
                  <c:v>197.65143253132484</c:v>
                </c:pt>
                <c:pt idx="28">
                  <c:v>194.91540607023433</c:v>
                </c:pt>
                <c:pt idx="29">
                  <c:v>187.636755847914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6EE-4D83-8E46-21DE2DB8E9FA}"/>
            </c:ext>
          </c:extLst>
        </c:ser>
        <c:ser>
          <c:idx val="4"/>
          <c:order val="7"/>
          <c:tx>
            <c:strRef>
              <c:f>'KLIM-01_Abb-Daten'!$D$12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16EE-4D83-8E46-21DE2DB8E9FA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16EE-4D83-8E46-21DE2DB8E9FA}"/>
                </c:ext>
              </c:extLst>
            </c:dLbl>
            <c:dLbl>
              <c:idx val="26"/>
              <c:numFmt formatCode="#,##0" sourceLinked="0"/>
              <c:spPr>
                <a:solidFill>
                  <a:schemeClr val="accent6">
                    <a:lumMod val="50000"/>
                  </a:schemeClr>
                </a:solidFill>
                <a:ln w="25400">
                  <a:solidFill>
                    <a:srgbClr val="FFFFFF">
                      <a:alpha val="0"/>
                    </a:srgbClr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16EE-4D83-8E46-21DE2DB8E9FA}"/>
                </c:ext>
              </c:extLst>
            </c:dLbl>
            <c:dLbl>
              <c:idx val="27"/>
              <c:numFmt formatCode="#,##0" sourceLinked="0"/>
              <c:spPr>
                <a:solidFill>
                  <a:schemeClr val="accent6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16EE-4D83-8E46-21DE2DB8E9FA}"/>
                </c:ext>
              </c:extLst>
            </c:dLbl>
            <c:dLbl>
              <c:idx val="28"/>
              <c:numFmt formatCode="#,##0" sourceLinked="0"/>
              <c:spPr>
                <a:solidFill>
                  <a:schemeClr val="accent6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16EE-4D83-8E46-21DE2DB8E9FA}"/>
                </c:ext>
              </c:extLst>
            </c:dLbl>
            <c:dLbl>
              <c:idx val="29"/>
              <c:numFmt formatCode="#,##0" sourceLinked="0"/>
              <c:spPr>
                <a:solidFill>
                  <a:srgbClr val="004E6A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D2E-41CE-8A71-CBDE8E8A0C23}"/>
                </c:ext>
              </c:extLst>
            </c:dLbl>
            <c:numFmt formatCode="#,##0" sourceLinked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18000" tIns="19050" rIns="18000" bIns="19050" anchor="ctr">
                <a:spAutoFit/>
              </a:bodyPr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'KLIM-01_Abb-Daten'!$D$14:$D$50</c:f>
              <c:numCache>
                <c:formatCode>#,##0.0</c:formatCode>
                <c:ptCount val="37"/>
                <c:pt idx="0">
                  <c:v>164.97812784062879</c:v>
                </c:pt>
                <c:pt idx="1">
                  <c:v>167.96140333684758</c:v>
                </c:pt>
                <c:pt idx="2">
                  <c:v>173.81000783643921</c:v>
                </c:pt>
                <c:pt idx="3">
                  <c:v>178.20458814034276</c:v>
                </c:pt>
                <c:pt idx="4">
                  <c:v>174.22010965699891</c:v>
                </c:pt>
                <c:pt idx="5">
                  <c:v>178.06443514921602</c:v>
                </c:pt>
                <c:pt idx="6">
                  <c:v>177.92251692463799</c:v>
                </c:pt>
                <c:pt idx="7">
                  <c:v>178.27399112098317</c:v>
                </c:pt>
                <c:pt idx="8">
                  <c:v>181.63704044037351</c:v>
                </c:pt>
                <c:pt idx="9">
                  <c:v>186.70655533252602</c:v>
                </c:pt>
                <c:pt idx="10">
                  <c:v>182.67944933202011</c:v>
                </c:pt>
                <c:pt idx="11">
                  <c:v>178.8875497778179</c:v>
                </c:pt>
                <c:pt idx="12">
                  <c:v>176.51733309534225</c:v>
                </c:pt>
                <c:pt idx="13">
                  <c:v>170.07040349692733</c:v>
                </c:pt>
                <c:pt idx="14">
                  <c:v>169.59026081412068</c:v>
                </c:pt>
                <c:pt idx="15">
                  <c:v>161.46756881878628</c:v>
                </c:pt>
                <c:pt idx="16">
                  <c:v>157.67178698867579</c:v>
                </c:pt>
                <c:pt idx="17">
                  <c:v>154.51584029152508</c:v>
                </c:pt>
                <c:pt idx="18">
                  <c:v>154.23471827004425</c:v>
                </c:pt>
                <c:pt idx="19">
                  <c:v>153.47286814187149</c:v>
                </c:pt>
                <c:pt idx="20">
                  <c:v>154.37577329667226</c:v>
                </c:pt>
                <c:pt idx="21">
                  <c:v>156.51381268156948</c:v>
                </c:pt>
                <c:pt idx="22">
                  <c:v>155.08388246643938</c:v>
                </c:pt>
                <c:pt idx="23">
                  <c:v>159.445863144078</c:v>
                </c:pt>
                <c:pt idx="24">
                  <c:v>160.4394839384569</c:v>
                </c:pt>
                <c:pt idx="25">
                  <c:v>163.05638667038014</c:v>
                </c:pt>
                <c:pt idx="26">
                  <c:v>166.41061613346434</c:v>
                </c:pt>
                <c:pt idx="27">
                  <c:v>169.18118310929202</c:v>
                </c:pt>
                <c:pt idx="28">
                  <c:v>163.62006152590052</c:v>
                </c:pt>
                <c:pt idx="29">
                  <c:v>164.87926524463199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6EE-4D83-8E46-21DE2DB8E9FA}"/>
            </c:ext>
          </c:extLst>
        </c:ser>
        <c:ser>
          <c:idx val="6"/>
          <c:order val="8"/>
          <c:tx>
            <c:strRef>
              <c:f>'KLIM-01_Abb-Daten'!$F$12</c:f>
              <c:strCache>
                <c:ptCount val="1"/>
                <c:pt idx="0">
                  <c:v>Households</c:v>
                </c:pt>
              </c:strCache>
            </c:strRef>
          </c:tx>
          <c:spPr>
            <a:solidFill>
              <a:srgbClr val="5EAD35"/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16EE-4D83-8E46-21DE2DB8E9FA}"/>
              </c:ext>
            </c:extLst>
          </c:dPt>
          <c:dLbls>
            <c:dLbl>
              <c:idx val="0"/>
              <c:numFmt formatCode="#,##0" sourceLinked="0"/>
              <c:spPr>
                <a:solidFill>
                  <a:srgbClr val="5EAD35"/>
                </a:solidFill>
                <a:ln w="25400">
                  <a:solidFill>
                    <a:srgbClr val="FFFFFF">
                      <a:alpha val="0"/>
                    </a:srgbClr>
                  </a:solidFill>
                </a:ln>
                <a:effectLst/>
              </c:spPr>
              <c:txPr>
                <a:bodyPr wrap="square" lIns="18000" tIns="19050" rIns="180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7-16EE-4D83-8E46-21DE2DB8E9FA}"/>
                </c:ext>
              </c:extLst>
            </c:dLbl>
            <c:dLbl>
              <c:idx val="26"/>
              <c:numFmt formatCode="#,##0" sourceLinked="0"/>
              <c:spPr>
                <a:solidFill>
                  <a:srgbClr val="5EAD35"/>
                </a:solidFill>
                <a:ln w="25400">
                  <a:solidFill>
                    <a:srgbClr val="FFFFFF">
                      <a:alpha val="0"/>
                    </a:srgbClr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6-16EE-4D83-8E46-21DE2DB8E9FA}"/>
                </c:ext>
              </c:extLst>
            </c:dLbl>
            <c:dLbl>
              <c:idx val="27"/>
              <c:numFmt formatCode="#,##0" sourceLinked="0"/>
              <c:spPr>
                <a:solidFill>
                  <a:srgbClr val="5EAD35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8-16EE-4D83-8E46-21DE2DB8E9FA}"/>
                </c:ext>
              </c:extLst>
            </c:dLbl>
            <c:dLbl>
              <c:idx val="28"/>
              <c:numFmt formatCode="#,##0" sourceLinked="0"/>
              <c:spPr>
                <a:solidFill>
                  <a:srgbClr val="5EAD35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16EE-4D83-8E46-21DE2DB8E9FA}"/>
                </c:ext>
              </c:extLst>
            </c:dLbl>
            <c:dLbl>
              <c:idx val="29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D2E-41CE-8A71-CBDE8E8A0C23}"/>
                </c:ext>
              </c:extLst>
            </c:dLbl>
            <c:numFmt formatCode="#,##0" sourceLinked="0"/>
            <c:spPr>
              <a:solidFill>
                <a:srgbClr val="5EAD35"/>
              </a:solidFill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36000" tIns="19050" rIns="36000" bIns="19050" anchor="ctr">
                <a:spAutoFit/>
              </a:bodyPr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'KLIM-01_Abb-Daten'!$F$14:$F$50</c:f>
              <c:numCache>
                <c:formatCode>#,##0.0</c:formatCode>
                <c:ptCount val="37"/>
                <c:pt idx="0">
                  <c:v>131.88854044471199</c:v>
                </c:pt>
                <c:pt idx="1">
                  <c:v>133.74352691233995</c:v>
                </c:pt>
                <c:pt idx="2">
                  <c:v>125.15957768285314</c:v>
                </c:pt>
                <c:pt idx="3">
                  <c:v>135.60686812792329</c:v>
                </c:pt>
                <c:pt idx="4">
                  <c:v>129.91234523507643</c:v>
                </c:pt>
                <c:pt idx="5">
                  <c:v>130.3035372944089</c:v>
                </c:pt>
                <c:pt idx="6">
                  <c:v>143.64762744038009</c:v>
                </c:pt>
                <c:pt idx="7">
                  <c:v>139.57958333151171</c:v>
                </c:pt>
                <c:pt idx="8">
                  <c:v>133.1097334401139</c:v>
                </c:pt>
                <c:pt idx="9">
                  <c:v>120.96326767913595</c:v>
                </c:pt>
                <c:pt idx="10">
                  <c:v>118.91479842778823</c:v>
                </c:pt>
                <c:pt idx="11">
                  <c:v>132.39698620395694</c:v>
                </c:pt>
                <c:pt idx="12">
                  <c:v>122.29638897340635</c:v>
                </c:pt>
                <c:pt idx="13">
                  <c:v>122.8992956515867</c:v>
                </c:pt>
                <c:pt idx="14">
                  <c:v>113.98108151376823</c:v>
                </c:pt>
                <c:pt idx="15">
                  <c:v>111.98945132585648</c:v>
                </c:pt>
                <c:pt idx="16">
                  <c:v>114.49050440814496</c:v>
                </c:pt>
                <c:pt idx="17">
                  <c:v>89.313874487150485</c:v>
                </c:pt>
                <c:pt idx="18">
                  <c:v>108.19607666715179</c:v>
                </c:pt>
                <c:pt idx="19">
                  <c:v>99.819101192670757</c:v>
                </c:pt>
                <c:pt idx="20">
                  <c:v>107.00149436492995</c:v>
                </c:pt>
                <c:pt idx="21">
                  <c:v>90.935906167431298</c:v>
                </c:pt>
                <c:pt idx="22">
                  <c:v>95.04161658019666</c:v>
                </c:pt>
                <c:pt idx="23">
                  <c:v>101.08625146263579</c:v>
                </c:pt>
                <c:pt idx="24">
                  <c:v>83.550607774516024</c:v>
                </c:pt>
                <c:pt idx="25">
                  <c:v>87.86637324868272</c:v>
                </c:pt>
                <c:pt idx="26">
                  <c:v>89.281494036691669</c:v>
                </c:pt>
                <c:pt idx="27">
                  <c:v>87.656738330479897</c:v>
                </c:pt>
                <c:pt idx="28">
                  <c:v>83.694424847353957</c:v>
                </c:pt>
                <c:pt idx="29">
                  <c:v>87.512250420278605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6EE-4D83-8E46-21DE2DB8E9FA}"/>
            </c:ext>
          </c:extLst>
        </c:ser>
        <c:ser>
          <c:idx val="5"/>
          <c:order val="9"/>
          <c:tx>
            <c:strRef>
              <c:f>'KLIM-01_Abb-Daten'!$E$12</c:f>
              <c:strCache>
                <c:ptCount val="1"/>
                <c:pt idx="0">
                  <c:v>Commercial/Institutional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val>
            <c:numRef>
              <c:f>'KLIM-01_Abb-Daten'!$E$14:$E$50</c:f>
              <c:numCache>
                <c:formatCode>#,##0.0</c:formatCode>
                <c:ptCount val="37"/>
                <c:pt idx="0">
                  <c:v>65.712478395747681</c:v>
                </c:pt>
                <c:pt idx="1">
                  <c:v>65.889468292185768</c:v>
                </c:pt>
                <c:pt idx="2">
                  <c:v>58.60071864584512</c:v>
                </c:pt>
                <c:pt idx="3">
                  <c:v>56.212184614961743</c:v>
                </c:pt>
                <c:pt idx="4">
                  <c:v>51.599204949952735</c:v>
                </c:pt>
                <c:pt idx="5">
                  <c:v>53.506646662949663</c:v>
                </c:pt>
                <c:pt idx="6">
                  <c:v>64.265887012043876</c:v>
                </c:pt>
                <c:pt idx="7">
                  <c:v>55.199805339632888</c:v>
                </c:pt>
                <c:pt idx="8">
                  <c:v>53.529149199711284</c:v>
                </c:pt>
                <c:pt idx="9">
                  <c:v>49.414496140134148</c:v>
                </c:pt>
                <c:pt idx="10">
                  <c:v>45.706009881381334</c:v>
                </c:pt>
                <c:pt idx="11">
                  <c:v>52.935029213729628</c:v>
                </c:pt>
                <c:pt idx="12">
                  <c:v>50.008258849834775</c:v>
                </c:pt>
                <c:pt idx="13">
                  <c:v>42.046319253019711</c:v>
                </c:pt>
                <c:pt idx="14">
                  <c:v>40.652454414567977</c:v>
                </c:pt>
                <c:pt idx="15">
                  <c:v>40.199795829076749</c:v>
                </c:pt>
                <c:pt idx="16">
                  <c:v>46.190480900449963</c:v>
                </c:pt>
                <c:pt idx="17">
                  <c:v>35.406786549494868</c:v>
                </c:pt>
                <c:pt idx="18">
                  <c:v>42.182208112166862</c:v>
                </c:pt>
                <c:pt idx="19">
                  <c:v>37.827100025013522</c:v>
                </c:pt>
                <c:pt idx="20">
                  <c:v>40.26247818896389</c:v>
                </c:pt>
                <c:pt idx="21">
                  <c:v>36.148519224563863</c:v>
                </c:pt>
                <c:pt idx="22">
                  <c:v>34.594940640634789</c:v>
                </c:pt>
                <c:pt idx="23">
                  <c:v>37.834163631264033</c:v>
                </c:pt>
                <c:pt idx="24">
                  <c:v>34.640276095346856</c:v>
                </c:pt>
                <c:pt idx="25">
                  <c:v>35.69663196191771</c:v>
                </c:pt>
                <c:pt idx="26">
                  <c:v>34.88058181336897</c:v>
                </c:pt>
                <c:pt idx="27">
                  <c:v>34.883012919568635</c:v>
                </c:pt>
                <c:pt idx="28">
                  <c:v>32.12715564781498</c:v>
                </c:pt>
                <c:pt idx="29">
                  <c:v>33.270174529454501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6EE-4D83-8E46-21DE2DB8E9FA}"/>
            </c:ext>
          </c:extLst>
        </c:ser>
        <c:ser>
          <c:idx val="11"/>
          <c:order val="10"/>
          <c:tx>
            <c:strRef>
              <c:f>'KLIM-01_Abb-Daten'!$H$12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16EE-4D83-8E46-21DE2DB8E9FA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16EE-4D83-8E46-21DE2DB8E9FA}"/>
                </c:ext>
              </c:extLst>
            </c:dLbl>
            <c:dLbl>
              <c:idx val="26"/>
              <c:numFmt formatCode="#,##0" sourceLinked="0"/>
              <c:spPr>
                <a:solidFill>
                  <a:schemeClr val="accent5"/>
                </a:solidFill>
                <a:ln w="25400">
                  <a:solidFill>
                    <a:srgbClr val="FFFFFF">
                      <a:alpha val="0"/>
                    </a:srgbClr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C-16EE-4D83-8E46-21DE2DB8E9FA}"/>
                </c:ext>
              </c:extLst>
            </c:dLbl>
            <c:dLbl>
              <c:idx val="27"/>
              <c:numFmt formatCode="#,##0" sourceLinked="0"/>
              <c:spPr>
                <a:solidFill>
                  <a:schemeClr val="accent5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E-16EE-4D83-8E46-21DE2DB8E9FA}"/>
                </c:ext>
              </c:extLst>
            </c:dLbl>
            <c:dLbl>
              <c:idx val="28"/>
              <c:numFmt formatCode="#,##0" sourceLinked="0"/>
              <c:spPr>
                <a:solidFill>
                  <a:schemeClr val="accent5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16EE-4D83-8E46-21DE2DB8E9FA}"/>
                </c:ext>
              </c:extLst>
            </c:dLbl>
            <c:dLbl>
              <c:idx val="29"/>
              <c:numFmt formatCode="#,##0" sourceLinked="0"/>
              <c:spPr>
                <a:solidFill>
                  <a:schemeClr val="accent5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600" b="1">
                      <a:solidFill>
                        <a:schemeClr val="bg1"/>
                      </a:solidFill>
                      <a:latin typeface="Meta Offc" panose="020B0604030101020102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D2E-41CE-8A71-CBDE8E8A0C23}"/>
                </c:ext>
              </c:extLst>
            </c:dLbl>
            <c:numFmt formatCode="#,##0" sourceLinked="0"/>
            <c:spPr>
              <a:solidFill>
                <a:schemeClr val="accent5"/>
              </a:solidFill>
              <a:ln w="25400">
                <a:solidFill>
                  <a:srgbClr val="FFFFFF">
                    <a:alpha val="0"/>
                  </a:srgbClr>
                </a:solidFill>
              </a:ln>
              <a:effectLst/>
            </c:spPr>
            <c:txPr>
              <a:bodyPr wrap="square" lIns="38100" tIns="10800" rIns="38100" bIns="10800" anchor="ctr">
                <a:spAutoFit/>
              </a:bodyPr>
              <a:lstStyle/>
              <a:p>
                <a:pPr>
                  <a:defRPr sz="6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'KLIM-01_Abb-Daten'!$H$14:$H$50</c:f>
              <c:numCache>
                <c:formatCode>#,##0.0</c:formatCode>
                <c:ptCount val="37"/>
                <c:pt idx="0">
                  <c:v>79.305198277423429</c:v>
                </c:pt>
                <c:pt idx="1">
                  <c:v>71.545189679924334</c:v>
                </c:pt>
                <c:pt idx="2">
                  <c:v>69.34080785783955</c:v>
                </c:pt>
                <c:pt idx="3">
                  <c:v>68.469066175614529</c:v>
                </c:pt>
                <c:pt idx="4">
                  <c:v>66.828824165370875</c:v>
                </c:pt>
                <c:pt idx="5">
                  <c:v>68.157613694313525</c:v>
                </c:pt>
                <c:pt idx="6">
                  <c:v>68.548256908284444</c:v>
                </c:pt>
                <c:pt idx="7">
                  <c:v>67.514760666437454</c:v>
                </c:pt>
                <c:pt idx="8">
                  <c:v>67.841501170919571</c:v>
                </c:pt>
                <c:pt idx="9">
                  <c:v>68.318445657926247</c:v>
                </c:pt>
                <c:pt idx="10">
                  <c:v>68.264191421136601</c:v>
                </c:pt>
                <c:pt idx="11">
                  <c:v>67.956853789276579</c:v>
                </c:pt>
                <c:pt idx="12">
                  <c:v>65.711106141980892</c:v>
                </c:pt>
                <c:pt idx="13">
                  <c:v>64.752914808972605</c:v>
                </c:pt>
                <c:pt idx="14">
                  <c:v>64.639819452586025</c:v>
                </c:pt>
                <c:pt idx="15">
                  <c:v>64.189463363618486</c:v>
                </c:pt>
                <c:pt idx="16">
                  <c:v>63.401959068463817</c:v>
                </c:pt>
                <c:pt idx="17">
                  <c:v>62.926816396094125</c:v>
                </c:pt>
                <c:pt idx="18">
                  <c:v>65.071080306018217</c:v>
                </c:pt>
                <c:pt idx="19">
                  <c:v>64.275869709731609</c:v>
                </c:pt>
                <c:pt idx="20">
                  <c:v>63.626162486582459</c:v>
                </c:pt>
                <c:pt idx="21">
                  <c:v>65.264773971061373</c:v>
                </c:pt>
                <c:pt idx="22">
                  <c:v>64.886405599064631</c:v>
                </c:pt>
                <c:pt idx="23">
                  <c:v>66.106187062026464</c:v>
                </c:pt>
                <c:pt idx="24">
                  <c:v>67.472482898636969</c:v>
                </c:pt>
                <c:pt idx="25">
                  <c:v>67.965903328228748</c:v>
                </c:pt>
                <c:pt idx="26">
                  <c:v>66.491114448442431</c:v>
                </c:pt>
                <c:pt idx="27">
                  <c:v>66.070319633210232</c:v>
                </c:pt>
                <c:pt idx="28">
                  <c:v>63.564887302106243</c:v>
                </c:pt>
                <c:pt idx="29">
                  <c:v>61.872558798402601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6EE-4D83-8E46-21DE2DB8E9FA}"/>
            </c:ext>
          </c:extLst>
        </c:ser>
        <c:ser>
          <c:idx val="12"/>
          <c:order val="11"/>
          <c:tx>
            <c:strRef>
              <c:f>'KLIM-01_Abb-Daten'!$I$12</c:f>
              <c:strCache>
                <c:ptCount val="1"/>
                <c:pt idx="0">
                  <c:v>Waste and Waste Water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Pt>
            <c:idx val="26"/>
            <c:invertIfNegative val="0"/>
            <c:bubble3D val="0"/>
            <c:spPr>
              <a:solidFill>
                <a:srgbClr val="00B3F2"/>
              </a:solidFill>
            </c:spPr>
            <c:extLst>
              <c:ext xmlns:c16="http://schemas.microsoft.com/office/drawing/2014/chart" uri="{C3380CC4-5D6E-409C-BE32-E72D297353CC}">
                <c16:uniqueId val="{00000032-16EE-4D83-8E46-21DE2DB8E9FA}"/>
              </c:ext>
            </c:extLst>
          </c:dPt>
          <c:val>
            <c:numRef>
              <c:f>'KLIM-01_Abb-Daten'!$I$14:$I$50</c:f>
              <c:numCache>
                <c:formatCode>#,##0.0</c:formatCode>
                <c:ptCount val="37"/>
                <c:pt idx="0">
                  <c:v>38.301930498033599</c:v>
                </c:pt>
                <c:pt idx="1">
                  <c:v>39.678085866566619</c:v>
                </c:pt>
                <c:pt idx="2">
                  <c:v>40.252984302148775</c:v>
                </c:pt>
                <c:pt idx="3">
                  <c:v>40.063973031894932</c:v>
                </c:pt>
                <c:pt idx="4">
                  <c:v>39.266925656369544</c:v>
                </c:pt>
                <c:pt idx="5">
                  <c:v>38.287728134028391</c:v>
                </c:pt>
                <c:pt idx="6">
                  <c:v>36.833500842610817</c:v>
                </c:pt>
                <c:pt idx="7">
                  <c:v>33.878113033771427</c:v>
                </c:pt>
                <c:pt idx="8">
                  <c:v>31.739250316237037</c:v>
                </c:pt>
                <c:pt idx="9">
                  <c:v>30.096033045041199</c:v>
                </c:pt>
                <c:pt idx="10">
                  <c:v>28.527787708504484</c:v>
                </c:pt>
                <c:pt idx="11">
                  <c:v>26.858681720121389</c:v>
                </c:pt>
                <c:pt idx="12">
                  <c:v>25.472574392805409</c:v>
                </c:pt>
                <c:pt idx="13">
                  <c:v>23.960488844390461</c:v>
                </c:pt>
                <c:pt idx="14">
                  <c:v>22.653032439247532</c:v>
                </c:pt>
                <c:pt idx="15">
                  <c:v>21.299261144444571</c:v>
                </c:pt>
                <c:pt idx="16">
                  <c:v>19.489914086365722</c:v>
                </c:pt>
                <c:pt idx="17">
                  <c:v>18.179731980450942</c:v>
                </c:pt>
                <c:pt idx="18">
                  <c:v>16.948795153845364</c:v>
                </c:pt>
                <c:pt idx="19">
                  <c:v>15.726392532892232</c:v>
                </c:pt>
                <c:pt idx="20">
                  <c:v>14.597713856037494</c:v>
                </c:pt>
                <c:pt idx="21">
                  <c:v>13.818034100988468</c:v>
                </c:pt>
                <c:pt idx="22">
                  <c:v>13.045977087066609</c:v>
                </c:pt>
                <c:pt idx="23">
                  <c:v>12.286804359173663</c:v>
                </c:pt>
                <c:pt idx="24">
                  <c:v>11.687733232017278</c:v>
                </c:pt>
                <c:pt idx="25">
                  <c:v>11.183218465573518</c:v>
                </c:pt>
                <c:pt idx="26">
                  <c:v>10.73536267822959</c:v>
                </c:pt>
                <c:pt idx="27">
                  <c:v>10.222234785516882</c:v>
                </c:pt>
                <c:pt idx="28">
                  <c:v>9.7284279766461381</c:v>
                </c:pt>
                <c:pt idx="29">
                  <c:v>9.2735737866433201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6EE-4D83-8E46-21DE2DB8E9FA}"/>
            </c:ext>
          </c:extLst>
        </c:ser>
        <c:ser>
          <c:idx val="13"/>
          <c:order val="12"/>
          <c:tx>
            <c:strRef>
              <c:f>'KLIM-01_Abb-Daten'!$J$12</c:f>
              <c:strCache>
                <c:ptCount val="1"/>
                <c:pt idx="0">
                  <c:v>Other Emissions*</c:v>
                </c:pt>
              </c:strCache>
            </c:strRef>
          </c:tx>
          <c:spPr>
            <a:solidFill>
              <a:srgbClr val="4B4B4D"/>
            </a:solidFill>
          </c:spPr>
          <c:invertIfNegative val="0"/>
          <c:dPt>
            <c:idx val="26"/>
            <c:invertIfNegative val="0"/>
            <c:bubble3D val="0"/>
            <c:spPr>
              <a:solidFill>
                <a:srgbClr val="636365"/>
              </a:solidFill>
            </c:spPr>
            <c:extLst>
              <c:ext xmlns:c16="http://schemas.microsoft.com/office/drawing/2014/chart" uri="{C3380CC4-5D6E-409C-BE32-E72D297353CC}">
                <c16:uniqueId val="{00000035-16EE-4D83-8E46-21DE2DB8E9FA}"/>
              </c:ext>
            </c:extLst>
          </c:dPt>
          <c:val>
            <c:numRef>
              <c:f>'KLIM-01_Abb-Daten'!$J$14:$J$50</c:f>
              <c:numCache>
                <c:formatCode>#,##0.0</c:formatCode>
                <c:ptCount val="37"/>
                <c:pt idx="0">
                  <c:v>60.406961026231784</c:v>
                </c:pt>
                <c:pt idx="1">
                  <c:v>53.982077147753898</c:v>
                </c:pt>
                <c:pt idx="2">
                  <c:v>48.253299857088678</c:v>
                </c:pt>
                <c:pt idx="3">
                  <c:v>48.401005208923607</c:v>
                </c:pt>
                <c:pt idx="4">
                  <c:v>44.629878838424929</c:v>
                </c:pt>
                <c:pt idx="5">
                  <c:v>42.933608149229258</c:v>
                </c:pt>
                <c:pt idx="6">
                  <c:v>42.072863035192313</c:v>
                </c:pt>
                <c:pt idx="7">
                  <c:v>40.226964059192369</c:v>
                </c:pt>
                <c:pt idx="8">
                  <c:v>37.095688195860703</c:v>
                </c:pt>
                <c:pt idx="9">
                  <c:v>37.727194349214415</c:v>
                </c:pt>
                <c:pt idx="10">
                  <c:v>34.643750770728161</c:v>
                </c:pt>
                <c:pt idx="11">
                  <c:v>32.1367567616212</c:v>
                </c:pt>
                <c:pt idx="12">
                  <c:v>30.724569374618227</c:v>
                </c:pt>
                <c:pt idx="13">
                  <c:v>28.647676548499476</c:v>
                </c:pt>
                <c:pt idx="14">
                  <c:v>25.490474350365162</c:v>
                </c:pt>
                <c:pt idx="15">
                  <c:v>23.70335906204059</c:v>
                </c:pt>
                <c:pt idx="16">
                  <c:v>22.099104512530857</c:v>
                </c:pt>
                <c:pt idx="17">
                  <c:v>20.012726581159313</c:v>
                </c:pt>
                <c:pt idx="18">
                  <c:v>20.075119771613799</c:v>
                </c:pt>
                <c:pt idx="19">
                  <c:v>18.253579206587347</c:v>
                </c:pt>
                <c:pt idx="20">
                  <c:v>18.239931015697948</c:v>
                </c:pt>
                <c:pt idx="21">
                  <c:v>17.922157600167907</c:v>
                </c:pt>
                <c:pt idx="22">
                  <c:v>18.28411464402177</c:v>
                </c:pt>
                <c:pt idx="23">
                  <c:v>18.153001570578454</c:v>
                </c:pt>
                <c:pt idx="24">
                  <c:v>17.088896566025255</c:v>
                </c:pt>
                <c:pt idx="25">
                  <c:v>17.587688495569296</c:v>
                </c:pt>
                <c:pt idx="26">
                  <c:v>17.201340465455814</c:v>
                </c:pt>
                <c:pt idx="27">
                  <c:v>17.088242180345901</c:v>
                </c:pt>
                <c:pt idx="28">
                  <c:v>15.526557077469306</c:v>
                </c:pt>
                <c:pt idx="29">
                  <c:v>14.356817390381138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6EE-4D83-8E46-21DE2DB8E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220075112"/>
        <c:axId val="220075504"/>
        <c:extLst>
          <c:ext xmlns:c15="http://schemas.microsoft.com/office/drawing/2012/chart" uri="{02D57815-91ED-43cb-92C2-25804820EDAC}">
            <c15:filteredBarSeries>
              <c15:ser>
                <c:idx val="0"/>
                <c:order val="3"/>
                <c:tx>
                  <c:strRef>
                    <c:extLst>
                      <c:ext uri="{02D57815-91ED-43cb-92C2-25804820EDAC}">
                        <c15:formulaRef>
                          <c15:sqref>'KLIM-01_Abb-Daten'!$M$13</c15:sqref>
                        </c15:formulaRef>
                      </c:ext>
                    </c:extLst>
                    <c:strCache>
                      <c:ptCount val="1"/>
                      <c:pt idx="0">
                        <c:v>Treibhausgase gesamt (gemäß Berichterstattung an die EU zum 27.01.15)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</c:spPr>
                <c:invertIfNegative val="0"/>
                <c:dPt>
                  <c:idx val="24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56-16EE-4D83-8E46-21DE2DB8E9FA}"/>
                    </c:ext>
                  </c:extLst>
                </c:dPt>
                <c:dPt>
                  <c:idx val="25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57-16EE-4D83-8E46-21DE2DB8E9FA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1.865951627339649E-3"/>
                        <c:y val="-0.3422163444565624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8-16EE-4D83-8E46-21DE2DB8E9FA}"/>
                      </c:ext>
                    </c:extLst>
                  </c:dLbl>
                  <c:dLbl>
                    <c:idx val="25"/>
                    <c:layout>
                      <c:manualLayout>
                        <c:x val="0"/>
                        <c:y val="-0.2580769003099809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7-16EE-4D83-8E46-21DE2DB8E9FA}"/>
                      </c:ext>
                    </c:extLst>
                  </c:dLbl>
                  <c:numFmt formatCode="#,##0" sourceLinked="0"/>
                  <c:spPr>
                    <a:solidFill>
                      <a:schemeClr val="accent5"/>
                    </a:solidFill>
                  </c:spPr>
                  <c:txPr>
                    <a:bodyPr/>
                    <a:lstStyle/>
                    <a:p>
                      <a:pPr>
                        <a:defRPr sz="800" b="1">
                          <a:solidFill>
                            <a:schemeClr val="bg1"/>
                          </a:solidFill>
                          <a:latin typeface="Meta Offc" pitchFamily="34" charset="0"/>
                          <a:cs typeface="Meta Offc" pitchFamily="34" charset="0"/>
                        </a:defRPr>
                      </a:pPr>
                      <a:endParaRPr lang="de-DE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'KLIM-01_Abb-Daten'!$B$14:$B$50</c15:sqref>
                        </c15:formulaRef>
                      </c:ext>
                    </c:extLst>
                    <c:strCache>
                      <c:ptCount val="37"/>
                      <c:pt idx="0">
                        <c:v>1990</c:v>
                      </c:pt>
                      <c:pt idx="5">
                        <c:v>1995</c:v>
                      </c:pt>
                      <c:pt idx="10">
                        <c:v>2000</c:v>
                      </c:pt>
                      <c:pt idx="15">
                        <c:v>2005</c:v>
                      </c:pt>
                      <c:pt idx="20">
                        <c:v>2010</c:v>
                      </c:pt>
                      <c:pt idx="25">
                        <c:v>2015</c:v>
                      </c:pt>
                      <c:pt idx="29">
                        <c:v>2019</c:v>
                      </c:pt>
                      <c:pt idx="30">
                        <c:v>Ziel
2020**</c:v>
                      </c:pt>
                      <c:pt idx="32">
                        <c:v>Ziel
2030**</c:v>
                      </c:pt>
                      <c:pt idx="34">
                        <c:v>Ziel
2040**</c:v>
                      </c:pt>
                      <c:pt idx="35">
                        <c:v> </c:v>
                      </c:pt>
                      <c:pt idx="36">
                        <c:v>Ziel
2050**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'KLIM-01_Abb-Daten'!$R$14:$R$50</c15:sqref>
                        </c15:formulaRef>
                      </c:ext>
                    </c:extLst>
                    <c:numCache>
                      <c:formatCode>#,##0.0</c:formatCode>
                      <c:ptCount val="37"/>
                      <c:pt idx="0">
                        <c:v>1251.4877826642528</c:v>
                      </c:pt>
                      <c:pt idx="1">
                        <c:v>1204.3581038891252</c:v>
                      </c:pt>
                      <c:pt idx="2">
                        <c:v>1154.1031210805631</c:v>
                      </c:pt>
                      <c:pt idx="3">
                        <c:v>1145.1114422912594</c:v>
                      </c:pt>
                      <c:pt idx="4">
                        <c:v>1125.9799249505475</c:v>
                      </c:pt>
                      <c:pt idx="5">
                        <c:v>1123.0012314072112</c:v>
                      </c:pt>
                      <c:pt idx="6">
                        <c:v>1140.8624123531511</c:v>
                      </c:pt>
                      <c:pt idx="7">
                        <c:v>1105.6742369473241</c:v>
                      </c:pt>
                      <c:pt idx="8">
                        <c:v>1080.3057016069979</c:v>
                      </c:pt>
                      <c:pt idx="9">
                        <c:v>1046.4572700060896</c:v>
                      </c:pt>
                      <c:pt idx="10">
                        <c:v>1044.6641322268506</c:v>
                      </c:pt>
                      <c:pt idx="11">
                        <c:v>1059.7918818231019</c:v>
                      </c:pt>
                      <c:pt idx="12">
                        <c:v>1038.3114999521886</c:v>
                      </c:pt>
                      <c:pt idx="13">
                        <c:v>1034.9457233384194</c:v>
                      </c:pt>
                      <c:pt idx="14">
                        <c:v>1018.6762247040223</c:v>
                      </c:pt>
                      <c:pt idx="15">
                        <c:v>993.19874918995561</c:v>
                      </c:pt>
                      <c:pt idx="16">
                        <c:v>1000.5199014531926</c:v>
                      </c:pt>
                      <c:pt idx="17">
                        <c:v>973.83874039667467</c:v>
                      </c:pt>
                      <c:pt idx="18">
                        <c:v>976.67216587687096</c:v>
                      </c:pt>
                      <c:pt idx="19">
                        <c:v>909.26013917734417</c:v>
                      </c:pt>
                      <c:pt idx="20">
                        <c:v>942.33799363060587</c:v>
                      </c:pt>
                      <c:pt idx="21">
                        <c:v>919.43464418298493</c:v>
                      </c:pt>
                      <c:pt idx="22">
                        <c:v>924.14740192218176</c:v>
                      </c:pt>
                      <c:pt idx="23">
                        <c:v>941.57025952028118</c:v>
                      </c:pt>
                      <c:pt idx="24">
                        <c:v>902.38873868479027</c:v>
                      </c:pt>
                      <c:pt idx="25">
                        <c:v>906.32003589290707</c:v>
                      </c:pt>
                      <c:pt idx="26">
                        <c:v>909.05247935447653</c:v>
                      </c:pt>
                      <c:pt idx="27">
                        <c:v>894.29628045680954</c:v>
                      </c:pt>
                      <c:pt idx="28">
                        <c:v>858.36868056775324</c:v>
                      </c:pt>
                      <c:pt idx="29">
                        <c:v>804.61944594990302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59-16EE-4D83-8E46-21DE2DB8E9FA}"/>
                  </c:ext>
                </c:extLst>
              </c15:ser>
            </c15:filteredBarSeries>
            <c15:filteredBarSeries>
              <c15:ser>
                <c:idx val="1"/>
                <c:order val="4"/>
                <c:tx>
                  <c:v>Treibhausgase gesamt</c:v>
                </c:tx>
                <c:spPr>
                  <a:solidFill>
                    <a:schemeClr val="accent5"/>
                  </a:solidFill>
                  <a:ln>
                    <a:solidFill>
                      <a:schemeClr val="accent5"/>
                    </a:solidFill>
                  </a:ln>
                </c:spPr>
                <c:invertIfNegative val="0"/>
                <c:dPt>
                  <c:idx val="23"/>
                  <c:invertIfNegative val="0"/>
                  <c:bubble3D val="0"/>
                  <c:spPr>
                    <a:noFill/>
                    <a:ln>
                      <a:noFill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B-16EE-4D83-8E46-21DE2DB8E9FA}"/>
                    </c:ext>
                  </c:extLst>
                </c:dPt>
                <c:dLbls>
                  <c:dLbl>
                    <c:idx val="23"/>
                    <c:layout>
                      <c:manualLayout>
                        <c:x val="0"/>
                        <c:y val="-0.23650382742776571"/>
                      </c:manualLayout>
                    </c:layout>
                    <c:numFmt formatCode="#,##0" sourceLinked="0"/>
                    <c:spPr/>
                    <c:txPr>
                      <a:bodyPr/>
                      <a:lstStyle/>
                      <a:p>
                        <a:pPr>
                          <a:defRPr sz="800" b="1">
                            <a:latin typeface="Meta Offc" pitchFamily="34" charset="0"/>
                            <a:cs typeface="Meta Offc" pitchFamily="34" charset="0"/>
                          </a:defRPr>
                        </a:pPr>
                        <a:endParaRPr lang="de-DE"/>
                      </a:p>
                    </c:txPr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5B-16EE-4D83-8E46-21DE2DB8E9FA}"/>
                      </c:ext>
                    </c:extLst>
                  </c:dLbl>
                  <c:numFmt formatCode="#,##0" sourceLinked="0"/>
                  <c:spPr>
                    <a:noFill/>
                    <a:ln>
                      <a:noFill/>
                    </a:ln>
                    <a:effectLst/>
                  </c:sp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strLit>
                    <c:ptCount val="29"/>
                    <c:pt idx="0">
                      <c:v>1990</c:v>
                    </c:pt>
                    <c:pt idx="1">
                      <c:v>1991</c:v>
                    </c:pt>
                    <c:pt idx="2">
                      <c:v>1992</c:v>
                    </c:pt>
                    <c:pt idx="3">
                      <c:v>1993</c:v>
                    </c:pt>
                    <c:pt idx="4">
                      <c:v>1994</c:v>
                    </c:pt>
                    <c:pt idx="5">
                      <c:v>1995</c:v>
                    </c:pt>
                    <c:pt idx="6">
                      <c:v>1996</c:v>
                    </c:pt>
                    <c:pt idx="7">
                      <c:v>1997</c:v>
                    </c:pt>
                    <c:pt idx="8">
                      <c:v>1998</c:v>
                    </c:pt>
                    <c:pt idx="9">
                      <c:v>1999</c:v>
                    </c:pt>
                    <c:pt idx="10">
                      <c:v>2000</c:v>
                    </c:pt>
                    <c:pt idx="11">
                      <c:v>2001</c:v>
                    </c:pt>
                    <c:pt idx="12">
                      <c:v>2002</c:v>
                    </c:pt>
                    <c:pt idx="13">
                      <c:v>2003</c:v>
                    </c:pt>
                    <c:pt idx="14">
                      <c:v>2004</c:v>
                    </c:pt>
                    <c:pt idx="15">
                      <c:v>2005</c:v>
                    </c:pt>
                    <c:pt idx="16">
                      <c:v>2006</c:v>
                    </c:pt>
                    <c:pt idx="17">
                      <c:v>2007</c:v>
                    </c:pt>
                    <c:pt idx="18">
                      <c:v>2008</c:v>
                    </c:pt>
                    <c:pt idx="19">
                      <c:v>2009</c:v>
                    </c:pt>
                    <c:pt idx="20">
                      <c:v>2010</c:v>
                    </c:pt>
                    <c:pt idx="21">
                      <c:v>2011</c:v>
                    </c:pt>
                    <c:pt idx="22">
                      <c:v>2012</c:v>
                    </c:pt>
                    <c:pt idx="23">
                      <c:v>2013</c:v>
                    </c:pt>
                    <c:pt idx="24">
                      <c:v>2014**</c:v>
                    </c:pt>
                    <c:pt idx="26">
                      <c:v>2020</c:v>
                    </c:pt>
                    <c:pt idx="27">
                      <c:v> </c:v>
                    </c:pt>
                    <c:pt idx="28">
                      <c:v>2050</c:v>
                    </c:pt>
                  </c:strLit>
                </c:cat>
                <c:val>
                  <c:numLit>
                    <c:formatCode>General</c:formatCode>
                    <c:ptCount val="29"/>
                    <c:pt idx="0">
                      <c:v>#N/A</c:v>
                    </c:pt>
                    <c:pt idx="1">
                      <c:v>#N/A</c:v>
                    </c:pt>
                    <c:pt idx="2">
                      <c:v>#N/A</c:v>
                    </c:pt>
                    <c:pt idx="3">
                      <c:v>#N/A</c:v>
                    </c:pt>
                    <c:pt idx="4">
                      <c:v>#N/A</c:v>
                    </c:pt>
                    <c:pt idx="5">
                      <c:v>#N/A</c:v>
                    </c:pt>
                    <c:pt idx="6">
                      <c:v>#N/A</c:v>
                    </c:pt>
                    <c:pt idx="7">
                      <c:v>#N/A</c:v>
                    </c:pt>
                    <c:pt idx="8">
                      <c:v>#N/A</c:v>
                    </c:pt>
                    <c:pt idx="9">
                      <c:v>#N/A</c:v>
                    </c:pt>
                    <c:pt idx="10">
                      <c:v>#N/A</c:v>
                    </c:pt>
                    <c:pt idx="11">
                      <c:v>#N/A</c:v>
                    </c:pt>
                    <c:pt idx="12">
                      <c:v>#N/A</c:v>
                    </c:pt>
                    <c:pt idx="13">
                      <c:v>#N/A</c:v>
                    </c:pt>
                    <c:pt idx="14">
                      <c:v>#N/A</c:v>
                    </c:pt>
                    <c:pt idx="15">
                      <c:v>#N/A</c:v>
                    </c:pt>
                    <c:pt idx="16">
                      <c:v>#N/A</c:v>
                    </c:pt>
                    <c:pt idx="17">
                      <c:v>#N/A</c:v>
                    </c:pt>
                    <c:pt idx="18">
                      <c:v>#N/A</c:v>
                    </c:pt>
                    <c:pt idx="19">
                      <c:v>#N/A</c:v>
                    </c:pt>
                    <c:pt idx="20">
                      <c:v>#N/A</c:v>
                    </c:pt>
                    <c:pt idx="21">
                      <c:v>#N/A</c:v>
                    </c:pt>
                    <c:pt idx="22">
                      <c:v>#N/A</c:v>
                    </c:pt>
                    <c:pt idx="23">
                      <c:v>951</c:v>
                    </c:pt>
                    <c:pt idx="24">
                      <c:v>#N/A</c:v>
                    </c:pt>
                    <c:pt idx="25">
                      <c:v>#N/A</c:v>
                    </c:pt>
                    <c:pt idx="26">
                      <c:v>#N/A</c:v>
                    </c:pt>
                    <c:pt idx="27">
                      <c:v>#N/A</c:v>
                    </c:pt>
                    <c:pt idx="28">
                      <c:v>#N/A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16EE-4D83-8E46-21DE2DB8E9F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4"/>
          <c:order val="13"/>
          <c:tx>
            <c:strRef>
              <c:f>'KLIM-01_Abb-Daten'!$K$13</c:f>
              <c:strCache>
                <c:ptCount val="1"/>
                <c:pt idx="0">
                  <c:v>Summe THG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numFmt formatCode="#&quot;,&quot;##0" sourceLinked="0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700" b="1">
                      <a:solidFill>
                        <a:schemeClr val="bg1"/>
                      </a:solidFill>
                      <a:latin typeface="Meta Offc" panose="020B0604030101020102" pitchFamily="34" charset="0"/>
                      <a:cs typeface="Meta Offc" panose="020B0604030101020102" pitchFamily="34" charset="0"/>
                    </a:defRPr>
                  </a:pPr>
                  <a:endParaRPr lang="de-DE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32DA-4C57-9160-B9AF3904B2B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16EE-4D83-8E46-21DE2DB8E9F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16EE-4D83-8E46-21DE2DB8E9F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16EE-4D83-8E46-21DE2DB8E9F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16EE-4D83-8E46-21DE2DB8E9F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16EE-4D83-8E46-21DE2DB8E9F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16EE-4D83-8E46-21DE2DB8E9F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16EE-4D83-8E46-21DE2DB8E9F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16EE-4D83-8E46-21DE2DB8E9F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16EE-4D83-8E46-21DE2DB8E9F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16EE-4D83-8E46-21DE2DB8E9F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16EE-4D83-8E46-21DE2DB8E9F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16EE-4D83-8E46-21DE2DB8E9F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16EE-4D83-8E46-21DE2DB8E9F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16EE-4D83-8E46-21DE2DB8E9F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16EE-4D83-8E46-21DE2DB8E9F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16EE-4D83-8E46-21DE2DB8E9F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16EE-4D83-8E46-21DE2DB8E9F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16EE-4D83-8E46-21DE2DB8E9F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16EE-4D83-8E46-21DE2DB8E9F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16EE-4D83-8E46-21DE2DB8E9F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16EE-4D83-8E46-21DE2DB8E9F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16EE-4D83-8E46-21DE2DB8E9FA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16EE-4D83-8E46-21DE2DB8E9F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16EE-4D83-8E46-21DE2DB8E9F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16EE-4D83-8E46-21DE2DB8E9F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16EE-4D83-8E46-21DE2DB8E9F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16EE-4D83-8E46-21DE2DB8E9FA}"/>
                </c:ext>
              </c:extLst>
            </c:dLbl>
            <c:numFmt formatCode="#,##0" sourceLinked="0"/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 b="1">
                    <a:solidFill>
                      <a:schemeClr val="bg1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'KLIM-01_Abb-Daten'!$K$14:$K$50</c:f>
              <c:numCache>
                <c:formatCode>#,##0.0</c:formatCode>
                <c:ptCount val="37"/>
                <c:pt idx="0">
                  <c:v>1251.4877826642528</c:v>
                </c:pt>
                <c:pt idx="1">
                  <c:v>1204.3581038891252</c:v>
                </c:pt>
                <c:pt idx="2">
                  <c:v>1154.1031210805631</c:v>
                </c:pt>
                <c:pt idx="3">
                  <c:v>1145.1114422912594</c:v>
                </c:pt>
                <c:pt idx="4">
                  <c:v>1125.9799249505475</c:v>
                </c:pt>
                <c:pt idx="5">
                  <c:v>1123.0012314072112</c:v>
                </c:pt>
                <c:pt idx="6">
                  <c:v>1140.8624123531511</c:v>
                </c:pt>
                <c:pt idx="7">
                  <c:v>1105.6742369473241</c:v>
                </c:pt>
                <c:pt idx="8">
                  <c:v>1080.3057016069979</c:v>
                </c:pt>
                <c:pt idx="9">
                  <c:v>1046.4572700060896</c:v>
                </c:pt>
                <c:pt idx="10">
                  <c:v>1044.6641322268506</c:v>
                </c:pt>
                <c:pt idx="11">
                  <c:v>1059.7918818231019</c:v>
                </c:pt>
                <c:pt idx="12">
                  <c:v>1038.3114999521886</c:v>
                </c:pt>
                <c:pt idx="13">
                  <c:v>1034.9457233384194</c:v>
                </c:pt>
                <c:pt idx="14">
                  <c:v>1018.6762247040223</c:v>
                </c:pt>
                <c:pt idx="15">
                  <c:v>993.19874918995561</c:v>
                </c:pt>
                <c:pt idx="16">
                  <c:v>1000.5199014531926</c:v>
                </c:pt>
                <c:pt idx="17">
                  <c:v>973.83874039667467</c:v>
                </c:pt>
                <c:pt idx="18">
                  <c:v>976.67216587687096</c:v>
                </c:pt>
                <c:pt idx="19">
                  <c:v>909.26013917734417</c:v>
                </c:pt>
                <c:pt idx="20">
                  <c:v>942.33799363060587</c:v>
                </c:pt>
                <c:pt idx="21">
                  <c:v>919.43464418298493</c:v>
                </c:pt>
                <c:pt idx="22">
                  <c:v>924.14740192218176</c:v>
                </c:pt>
                <c:pt idx="23">
                  <c:v>941.57025952028118</c:v>
                </c:pt>
                <c:pt idx="24">
                  <c:v>902.38873868479027</c:v>
                </c:pt>
                <c:pt idx="25">
                  <c:v>906.32003589290707</c:v>
                </c:pt>
                <c:pt idx="26">
                  <c:v>909.05247935447653</c:v>
                </c:pt>
                <c:pt idx="27">
                  <c:v>894.29628045680954</c:v>
                </c:pt>
                <c:pt idx="28">
                  <c:v>858.36868056775324</c:v>
                </c:pt>
                <c:pt idx="29">
                  <c:v>804.61944594990302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16EE-4D83-8E46-21DE2DB8E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075112"/>
        <c:axId val="220075504"/>
      </c:lineChart>
      <c:catAx>
        <c:axId val="220075112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 rot="0" vert="horz"/>
          <a:lstStyle/>
          <a:p>
            <a:pPr>
              <a:defRPr sz="65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220075504"/>
        <c:crosses val="autoZero"/>
        <c:auto val="1"/>
        <c:lblAlgn val="ctr"/>
        <c:lblOffset val="100"/>
        <c:noMultiLvlLbl val="0"/>
      </c:catAx>
      <c:valAx>
        <c:axId val="220075504"/>
        <c:scaling>
          <c:orientation val="minMax"/>
          <c:max val="1400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numFmt formatCode="#&quot;,&quot;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220075112"/>
        <c:crosses val="autoZero"/>
        <c:crossBetween val="between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1.8468633164853854E-2"/>
          <c:y val="0.74275753259057276"/>
          <c:w val="0.96272842007063919"/>
          <c:h val="7.7556282557956366E-2"/>
        </c:manualLayout>
      </c:layout>
      <c:overlay val="0"/>
      <c:txPr>
        <a:bodyPr/>
        <a:lstStyle/>
        <a:p>
          <a:pPr>
            <a:defRPr sz="700">
              <a:latin typeface="Meta Offc" panose="020B0604030101020102" pitchFamily="34" charset="0"/>
              <a:cs typeface="Meta Offc" panose="020B0604030101020102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solidFill>
        <a:srgbClr val="FFFFFF"/>
      </a:solidFill>
    </a:ln>
  </c:spPr>
  <c:printSettings>
    <c:headerFooter/>
    <c:pageMargins b="0.78740157480314954" l="0.51181102362204722" r="0.51181102362204722" t="0.78740157480314954" header="0.31496062992127377" footer="0.31496062992127377"/>
    <c:pageSetup orientation="portrait"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3638550</xdr:colOff>
      <xdr:row>1</xdr:row>
      <xdr:rowOff>104775</xdr:rowOff>
    </xdr:from>
    <xdr:to>
      <xdr:col>2</xdr:col>
      <xdr:colOff>0</xdr:colOff>
      <xdr:row>1</xdr:row>
      <xdr:rowOff>695325</xdr:rowOff>
    </xdr:to>
    <xdr:pic>
      <xdr:nvPicPr>
        <xdr:cNvPr id="1179" name="Picture 1" descr="nase_logo_m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0475" y="266700"/>
          <a:ext cx="18288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923925</xdr:colOff>
      <xdr:row>2</xdr:row>
      <xdr:rowOff>0</xdr:rowOff>
    </xdr:to>
    <xdr:pic>
      <xdr:nvPicPr>
        <xdr:cNvPr id="1180" name="Picture 2" descr="logo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1925" y="161925"/>
          <a:ext cx="92392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</xdr:row>
      <xdr:rowOff>19050</xdr:rowOff>
    </xdr:from>
    <xdr:to>
      <xdr:col>13</xdr:col>
      <xdr:colOff>19050</xdr:colOff>
      <xdr:row>46</xdr:row>
      <xdr:rowOff>19050</xdr:rowOff>
    </xdr:to>
    <xdr:cxnSp macro="">
      <xdr:nvCxnSpPr>
        <xdr:cNvPr id="2" name="Gerade Verbindung 2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200150" y="10763250"/>
          <a:ext cx="16516350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52039</xdr:colOff>
      <xdr:row>1</xdr:row>
      <xdr:rowOff>245646</xdr:rowOff>
    </xdr:from>
    <xdr:to>
      <xdr:col>13</xdr:col>
      <xdr:colOff>1326172</xdr:colOff>
      <xdr:row>19</xdr:row>
      <xdr:rowOff>348237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206373</xdr:colOff>
      <xdr:row>1</xdr:row>
      <xdr:rowOff>3483</xdr:rowOff>
    </xdr:from>
    <xdr:to>
      <xdr:col>13</xdr:col>
      <xdr:colOff>1175315</xdr:colOff>
      <xdr:row>1</xdr:row>
      <xdr:rowOff>3483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206373" y="259925"/>
          <a:ext cx="7380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10</xdr:col>
      <xdr:colOff>219808</xdr:colOff>
      <xdr:row>19</xdr:row>
      <xdr:rowOff>178384</xdr:rowOff>
    </xdr:from>
    <xdr:to>
      <xdr:col>13</xdr:col>
      <xdr:colOff>1157656</xdr:colOff>
      <xdr:row>19</xdr:row>
      <xdr:rowOff>534996</xdr:rowOff>
    </xdr:to>
    <xdr:sp macro="" textlink="'1-3_2_Abb_Daten'!AB3">
      <xdr:nvSpPr>
        <xdr:cNvPr id="4" name="Textfeld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366846" y="5080096"/>
          <a:ext cx="3201868" cy="356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A11FEB22-0515-452A-AE19-8A4B62AA8913}" type="TxLink">
            <a:rPr lang="en-US" sz="600" b="0" i="0" u="none" strike="noStrike">
              <a:solidFill>
                <a:srgbClr val="080808"/>
              </a:solidFill>
              <a:latin typeface="Meta Serif Offc" panose="02010504050101020102" pitchFamily="2" charset="0"/>
              <a:cs typeface="Meta Serif Offc" panose="02010504050101020102" pitchFamily="2" charset="0"/>
            </a:rPr>
            <a:pPr algn="r"/>
            <a:t>Quelle: Umweltbundesamt, Nationale Treibhausgas-Inventare 1990 bis 2018 (Stand 12/2019) und Zeitnahschätzung für 2019 aus UBA Presse-Mitteilung vom 15.03.2020</a:t>
          </a:fld>
          <a:endParaRPr lang="de-DE" sz="100">
            <a:solidFill>
              <a:srgbClr val="080808"/>
            </a:solidFill>
            <a:latin typeface="Meta Serif Offc" panose="02010504050101020102" pitchFamily="2" charset="0"/>
            <a:cs typeface="Meta Serif Offc" panose="02010504050101020102" pitchFamily="2" charset="0"/>
          </a:endParaRPr>
        </a:p>
      </xdr:txBody>
    </xdr:sp>
    <xdr:clientData/>
  </xdr:twoCellAnchor>
  <xdr:twoCellAnchor editAs="absolute">
    <xdr:from>
      <xdr:col>1</xdr:col>
      <xdr:colOff>1913</xdr:colOff>
      <xdr:row>19</xdr:row>
      <xdr:rowOff>184666</xdr:rowOff>
    </xdr:from>
    <xdr:to>
      <xdr:col>8</xdr:col>
      <xdr:colOff>256443</xdr:colOff>
      <xdr:row>19</xdr:row>
      <xdr:rowOff>498230</xdr:rowOff>
    </xdr:to>
    <xdr:sp macro="" textlink="'1-3_2_Abb_Daten'!B4:M4">
      <xdr:nvSpPr>
        <xdr:cNvPr id="5" name="Textfeld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21721" y="5086378"/>
          <a:ext cx="3134010" cy="31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44A067C8-0617-4305-96E7-E570A3669440}" type="TxLink"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pPr algn="l"/>
            <a:t>Emissionen ohne Landnutzung, Landnutzungsänderung und Forstwirtschaft
* Ziele 2020 bis 2050: Energiekonzept der Bundesregierung (2010)
** Schätzung 2019</a:t>
          </a:fld>
          <a:endParaRPr lang="de-DE" sz="600" b="0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165652</xdr:colOff>
      <xdr:row>1</xdr:row>
      <xdr:rowOff>9525</xdr:rowOff>
    </xdr:from>
    <xdr:to>
      <xdr:col>12</xdr:col>
      <xdr:colOff>894521</xdr:colOff>
      <xdr:row>2</xdr:row>
      <xdr:rowOff>38100</xdr:rowOff>
    </xdr:to>
    <xdr:sp macro="" textlink="'1-3_2_Abb_Daten'!B1:M1" fLocksText="0">
      <xdr:nvSpPr>
        <xdr:cNvPr id="6" name="Textfeld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165652" y="266700"/>
          <a:ext cx="5919994" cy="28575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8622897-17A3-4481-B978-42F303B9C41B}" type="TxLink">
            <a:rPr lang="en-US" sz="1100" b="1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pPr/>
            <a:t>Treibhausgas-Emissionen seit 1990 nach Gasen</a:t>
          </a:fld>
          <a:endParaRPr lang="de-DE" sz="36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 fLocksWithSheet="0"/>
  </xdr:twoCellAnchor>
  <xdr:twoCellAnchor>
    <xdr:from>
      <xdr:col>0</xdr:col>
      <xdr:colOff>169474</xdr:colOff>
      <xdr:row>2</xdr:row>
      <xdr:rowOff>12010</xdr:rowOff>
    </xdr:from>
    <xdr:to>
      <xdr:col>12</xdr:col>
      <xdr:colOff>21981</xdr:colOff>
      <xdr:row>3</xdr:row>
      <xdr:rowOff>40585</xdr:rowOff>
    </xdr:to>
    <xdr:sp macro="" textlink="'1-3_2_Abb_Daten'!B2:M2">
      <xdr:nvSpPr>
        <xdr:cNvPr id="7" name="Textfeld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169474" y="524895"/>
          <a:ext cx="5047295" cy="270363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B2AE4DC-C9AA-499B-B1C0-B945DEF8233A}" type="TxLink">
            <a:rPr lang="en-US" sz="900" b="1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pPr/>
            <a:t> </a:t>
          </a:fld>
          <a:endParaRPr lang="de-DE" sz="9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740826" y="2329890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0</xdr:col>
      <xdr:colOff>206373</xdr:colOff>
      <xdr:row>19</xdr:row>
      <xdr:rowOff>173345</xdr:rowOff>
    </xdr:from>
    <xdr:to>
      <xdr:col>13</xdr:col>
      <xdr:colOff>1175315</xdr:colOff>
      <xdr:row>19</xdr:row>
      <xdr:rowOff>173345</xdr:rowOff>
    </xdr:to>
    <xdr:cxnSp macro="">
      <xdr:nvCxnSpPr>
        <xdr:cNvPr id="9" name="Gerade Verbindung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>
          <a:off x="206373" y="5075057"/>
          <a:ext cx="7380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>
          <a:off x="8740812" y="2761837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11013347" y="893300"/>
          <a:ext cx="0" cy="3974494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11264311" y="893312"/>
          <a:ext cx="0" cy="3974494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3" name="Textfeld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11638887" y="892040"/>
          <a:ext cx="1048364" cy="330004"/>
        </a:xfrm>
        <a:prstGeom prst="rect">
          <a:avLst/>
        </a:prstGeom>
        <a:solidFill>
          <a:schemeClr val="tx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8740826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>
          <a:off x="8740812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>
          <a:off x="11013347" y="893300"/>
          <a:ext cx="0" cy="3974494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>
          <a:off x="11264311" y="893312"/>
          <a:ext cx="0" cy="3974494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8" name="Textfeld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11638887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327482</xdr:colOff>
      <xdr:row>2</xdr:row>
      <xdr:rowOff>90760</xdr:rowOff>
    </xdr:from>
    <xdr:to>
      <xdr:col>8</xdr:col>
      <xdr:colOff>119144</xdr:colOff>
      <xdr:row>3</xdr:row>
      <xdr:rowOff>116919</xdr:rowOff>
    </xdr:to>
    <xdr:sp macro="" textlink="'1-3_2_Abb_Daten'!B5:M5">
      <xdr:nvSpPr>
        <xdr:cNvPr id="19" name="Textfeld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547290" y="603645"/>
          <a:ext cx="2671142" cy="267947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5300B4F-B184-48DE-B6C1-229336D44CCD}" type="TxLink">
            <a:rPr lang="en-US" sz="900" b="1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pPr/>
            <a:t>Millionen Tonnen Kohlendioxid-Äquivalente</a:t>
          </a:fld>
          <a:endParaRPr lang="de-DE" sz="8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206373</xdr:colOff>
      <xdr:row>18</xdr:row>
      <xdr:rowOff>513490</xdr:rowOff>
    </xdr:from>
    <xdr:to>
      <xdr:col>13</xdr:col>
      <xdr:colOff>1175315</xdr:colOff>
      <xdr:row>18</xdr:row>
      <xdr:rowOff>513490</xdr:rowOff>
    </xdr:to>
    <xdr:cxnSp macro="">
      <xdr:nvCxnSpPr>
        <xdr:cNvPr id="28" name="Gerade Verbindung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>
        <a:xfrm>
          <a:off x="206373" y="4404086"/>
          <a:ext cx="7380000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1019350</xdr:colOff>
      <xdr:row>18</xdr:row>
      <xdr:rowOff>232542</xdr:rowOff>
    </xdr:from>
    <xdr:to>
      <xdr:col>13</xdr:col>
      <xdr:colOff>140800</xdr:colOff>
      <xdr:row>18</xdr:row>
      <xdr:rowOff>232542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/>
      </xdr:nvCxnSpPr>
      <xdr:spPr>
        <a:xfrm>
          <a:off x="6373761" y="4103774"/>
          <a:ext cx="169200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335851</xdr:colOff>
      <xdr:row>18</xdr:row>
      <xdr:rowOff>232542</xdr:rowOff>
    </xdr:from>
    <xdr:to>
      <xdr:col>13</xdr:col>
      <xdr:colOff>505051</xdr:colOff>
      <xdr:row>18</xdr:row>
      <xdr:rowOff>232542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6738012" y="4103774"/>
          <a:ext cx="169200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710714</xdr:colOff>
      <xdr:row>18</xdr:row>
      <xdr:rowOff>232542</xdr:rowOff>
    </xdr:from>
    <xdr:to>
      <xdr:col>13</xdr:col>
      <xdr:colOff>879914</xdr:colOff>
      <xdr:row>18</xdr:row>
      <xdr:rowOff>232542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/>
      </xdr:nvCxnSpPr>
      <xdr:spPr>
        <a:xfrm>
          <a:off x="7112875" y="4103774"/>
          <a:ext cx="169200" cy="0"/>
        </a:xfrm>
        <a:prstGeom prst="line">
          <a:avLst/>
        </a:prstGeom>
        <a:ln w="1270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0.91759</cdr:x>
      <cdr:y>0.66039</cdr:y>
    </cdr:from>
    <cdr:to>
      <cdr:x>0.98704</cdr:x>
      <cdr:y>0.7161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850184" y="3135435"/>
          <a:ext cx="518422" cy="26451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rgbClr val="FFFFFF"/>
          </a:solidFill>
        </a:ln>
      </cdr:spPr>
      <cdr:txBody>
        <a:bodyPr xmlns:a="http://schemas.openxmlformats.org/drawingml/2006/main" wrap="squar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de-DE" sz="500" b="1" baseline="0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weitgehende</a:t>
          </a:r>
        </a:p>
        <a:p xmlns:a="http://schemas.openxmlformats.org/drawingml/2006/main">
          <a:pPr algn="ctr"/>
          <a:r>
            <a:rPr lang="de-DE" sz="500" b="1" baseline="0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Treibhausgas-Neutralität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33</xdr:col>
      <xdr:colOff>9525</xdr:colOff>
      <xdr:row>22</xdr:row>
      <xdr:rowOff>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209550" y="5381625"/>
          <a:ext cx="158115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0</xdr:colOff>
      <xdr:row>1</xdr:row>
      <xdr:rowOff>161925</xdr:rowOff>
    </xdr:from>
    <xdr:to>
      <xdr:col>33</xdr:col>
      <xdr:colOff>0</xdr:colOff>
      <xdr:row>1</xdr:row>
      <xdr:rowOff>161925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209550" y="219075"/>
          <a:ext cx="158019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34</xdr:col>
      <xdr:colOff>9525</xdr:colOff>
      <xdr:row>20</xdr:row>
      <xdr:rowOff>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209550" y="5410200"/>
          <a:ext cx="144399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0</xdr:colOff>
      <xdr:row>1</xdr:row>
      <xdr:rowOff>161925</xdr:rowOff>
    </xdr:from>
    <xdr:to>
      <xdr:col>34</xdr:col>
      <xdr:colOff>0</xdr:colOff>
      <xdr:row>1</xdr:row>
      <xdr:rowOff>161925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209550" y="219075"/>
          <a:ext cx="144303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219075</xdr:rowOff>
    </xdr:from>
    <xdr:to>
      <xdr:col>5</xdr:col>
      <xdr:colOff>28575</xdr:colOff>
      <xdr:row>37</xdr:row>
      <xdr:rowOff>219075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CxnSpPr/>
      </xdr:nvCxnSpPr>
      <xdr:spPr>
        <a:xfrm>
          <a:off x="1200150" y="8410575"/>
          <a:ext cx="634365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124240</xdr:colOff>
      <xdr:row>2</xdr:row>
      <xdr:rowOff>140804</xdr:rowOff>
    </xdr:from>
    <xdr:to>
      <xdr:col>13</xdr:col>
      <xdr:colOff>635000</xdr:colOff>
      <xdr:row>23</xdr:row>
      <xdr:rowOff>18861</xdr:rowOff>
    </xdr:to>
    <xdr:graphicFrame macro="">
      <xdr:nvGraphicFramePr>
        <xdr:cNvPr id="14" name="Diagramm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8</xdr:col>
      <xdr:colOff>341312</xdr:colOff>
      <xdr:row>18</xdr:row>
      <xdr:rowOff>958182</xdr:rowOff>
    </xdr:from>
    <xdr:to>
      <xdr:col>13</xdr:col>
      <xdr:colOff>539749</xdr:colOff>
      <xdr:row>21</xdr:row>
      <xdr:rowOff>24150</xdr:rowOff>
    </xdr:to>
    <xdr:sp macro="" textlink="'1-3_5-Abb_Daten'!S3">
      <xdr:nvSpPr>
        <xdr:cNvPr id="3" name="Textfeld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436937" y="4776120"/>
          <a:ext cx="3540125" cy="328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C65E36B4-9CEA-40C3-90CE-F73D8B95CB16}" type="TxLink">
            <a:rPr lang="en-US" sz="600" b="0" i="0" u="none" strike="noStrike">
              <a:solidFill>
                <a:srgbClr val="080808"/>
              </a:solidFill>
              <a:latin typeface="Meta Serif Offc" panose="02010504050101020102" pitchFamily="2" charset="0"/>
              <a:cs typeface="Meta Serif Offc" panose="02010504050101020102" pitchFamily="2" charset="0"/>
            </a:rPr>
            <a:pPr algn="r"/>
            <a:t>Quelle: Umweltbundesamt, Nationale Trendtabellen für die deutsche Berichterstattung atmosphärischer Emissionen seit 1990, Emissionsentwicklung 1990 bis 2018 (Stand 12/2019) </a:t>
          </a:fld>
          <a:endParaRPr lang="de-DE" sz="100" b="0" i="0" u="none" strike="noStrike">
            <a:solidFill>
              <a:srgbClr val="080808"/>
            </a:solidFill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 editAs="absolute">
    <xdr:from>
      <xdr:col>0</xdr:col>
      <xdr:colOff>101876</xdr:colOff>
      <xdr:row>26</xdr:row>
      <xdr:rowOff>6380</xdr:rowOff>
    </xdr:from>
    <xdr:to>
      <xdr:col>4</xdr:col>
      <xdr:colOff>778565</xdr:colOff>
      <xdr:row>33</xdr:row>
      <xdr:rowOff>41934</xdr:rowOff>
    </xdr:to>
    <xdr:sp macro="" textlink="#REF!">
      <xdr:nvSpPr>
        <xdr:cNvPr id="4" name="Textfeld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01876" y="5556833"/>
          <a:ext cx="1671845" cy="1204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AB478684-8DCB-42F7-B791-A0BB0DC64C34}" type="TxLink">
            <a:rPr lang="de-DE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 </a:t>
          </a:fld>
          <a:endParaRPr lang="de-DE" sz="600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149088</xdr:colOff>
      <xdr:row>1</xdr:row>
      <xdr:rowOff>9525</xdr:rowOff>
    </xdr:from>
    <xdr:to>
      <xdr:col>13</xdr:col>
      <xdr:colOff>140805</xdr:colOff>
      <xdr:row>2</xdr:row>
      <xdr:rowOff>38100</xdr:rowOff>
    </xdr:to>
    <xdr:sp macro="" textlink="'1-3_5-Abb_Daten'!B1:E1">
      <xdr:nvSpPr>
        <xdr:cNvPr id="5" name="Textfeld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149088" y="266286"/>
          <a:ext cx="6137413" cy="285336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8243570-37A0-4897-B20E-E05F266B0778}" type="TxLink">
            <a:rPr lang="en-US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Trend der Emissionen von Kohlendioxid, Methan und Distickstoffoxid</a:t>
          </a:fld>
          <a:endParaRPr lang="de-DE" sz="18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</xdr:col>
      <xdr:colOff>7937</xdr:colOff>
      <xdr:row>1</xdr:row>
      <xdr:rowOff>107950</xdr:rowOff>
    </xdr:from>
    <xdr:to>
      <xdr:col>13</xdr:col>
      <xdr:colOff>7937</xdr:colOff>
      <xdr:row>2</xdr:row>
      <xdr:rowOff>120650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230187" y="361950"/>
          <a:ext cx="6215063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e-DE" sz="9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16</xdr:col>
      <xdr:colOff>34976</xdr:colOff>
      <xdr:row>11</xdr:row>
      <xdr:rowOff>24840</xdr:rowOff>
    </xdr:from>
    <xdr:to>
      <xdr:col>22</xdr:col>
      <xdr:colOff>1143013</xdr:colOff>
      <xdr:row>11</xdr:row>
      <xdr:rowOff>24840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/>
      </xdr:nvCxnSpPr>
      <xdr:spPr>
        <a:xfrm>
          <a:off x="7607351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1035</xdr:colOff>
      <xdr:row>1</xdr:row>
      <xdr:rowOff>3483</xdr:rowOff>
    </xdr:from>
    <xdr:to>
      <xdr:col>13</xdr:col>
      <xdr:colOff>553972</xdr:colOff>
      <xdr:row>1</xdr:row>
      <xdr:rowOff>3483</xdr:rowOff>
    </xdr:to>
    <xdr:cxnSp macro="">
      <xdr:nvCxnSpPr>
        <xdr:cNvPr id="8" name="Gerade Verbindung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CxnSpPr/>
      </xdr:nvCxnSpPr>
      <xdr:spPr>
        <a:xfrm>
          <a:off x="223285" y="257483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34962</xdr:colOff>
      <xdr:row>13</xdr:row>
      <xdr:rowOff>28162</xdr:rowOff>
    </xdr:from>
    <xdr:to>
      <xdr:col>22</xdr:col>
      <xdr:colOff>1142999</xdr:colOff>
      <xdr:row>13</xdr:row>
      <xdr:rowOff>28162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CxnSpPr/>
      </xdr:nvCxnSpPr>
      <xdr:spPr>
        <a:xfrm>
          <a:off x="7607337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18</xdr:col>
      <xdr:colOff>745397</xdr:colOff>
      <xdr:row>3</xdr:row>
      <xdr:rowOff>140825</xdr:rowOff>
    </xdr:from>
    <xdr:to>
      <xdr:col>18</xdr:col>
      <xdr:colOff>745397</xdr:colOff>
      <xdr:row>18</xdr:row>
      <xdr:rowOff>1019694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/>
      </xdr:nvCxnSpPr>
      <xdr:spPr>
        <a:xfrm>
          <a:off x="9879872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215311</xdr:colOff>
      <xdr:row>3</xdr:row>
      <xdr:rowOff>140837</xdr:rowOff>
    </xdr:from>
    <xdr:to>
      <xdr:col>19</xdr:col>
      <xdr:colOff>215311</xdr:colOff>
      <xdr:row>18</xdr:row>
      <xdr:rowOff>1019706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CxnSpPr/>
      </xdr:nvCxnSpPr>
      <xdr:spPr>
        <a:xfrm>
          <a:off x="10130836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20</xdr:col>
      <xdr:colOff>323187</xdr:colOff>
      <xdr:row>3</xdr:row>
      <xdr:rowOff>139565</xdr:rowOff>
    </xdr:from>
    <xdr:ext cx="1048364" cy="330004"/>
    <xdr:sp macro="" textlink="" fLocksText="0">
      <xdr:nvSpPr>
        <xdr:cNvPr id="13" name="Textfeld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 txBox="1"/>
      </xdr:nvSpPr>
      <xdr:spPr>
        <a:xfrm>
          <a:off x="10505412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1035</xdr:colOff>
      <xdr:row>18</xdr:row>
      <xdr:rowOff>957321</xdr:rowOff>
    </xdr:from>
    <xdr:to>
      <xdr:col>13</xdr:col>
      <xdr:colOff>553972</xdr:colOff>
      <xdr:row>18</xdr:row>
      <xdr:rowOff>957321</xdr:rowOff>
    </xdr:to>
    <xdr:cxnSp macro="">
      <xdr:nvCxnSpPr>
        <xdr:cNvPr id="9" name="Gerade Verbindung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CxnSpPr/>
      </xdr:nvCxnSpPr>
      <xdr:spPr>
        <a:xfrm>
          <a:off x="223285" y="4775259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1035</xdr:colOff>
      <xdr:row>18</xdr:row>
      <xdr:rowOff>581846</xdr:rowOff>
    </xdr:from>
    <xdr:to>
      <xdr:col>13</xdr:col>
      <xdr:colOff>553972</xdr:colOff>
      <xdr:row>18</xdr:row>
      <xdr:rowOff>581846</xdr:rowOff>
    </xdr:to>
    <xdr:cxnSp macro="">
      <xdr:nvCxnSpPr>
        <xdr:cNvPr id="15" name="Gerade Verbindung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CxnSpPr/>
      </xdr:nvCxnSpPr>
      <xdr:spPr>
        <a:xfrm>
          <a:off x="223285" y="4399784"/>
          <a:ext cx="6768000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16912</xdr:colOff>
      <xdr:row>2</xdr:row>
      <xdr:rowOff>124238</xdr:rowOff>
    </xdr:from>
    <xdr:to>
      <xdr:col>12</xdr:col>
      <xdr:colOff>754062</xdr:colOff>
      <xdr:row>18</xdr:row>
      <xdr:rowOff>1093304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239162" y="632238"/>
          <a:ext cx="6769650" cy="4279004"/>
        </a:xfrm>
        <a:prstGeom prst="rect">
          <a:avLst/>
        </a:prstGeom>
        <a:blipFill dpi="0" rotWithShape="1">
          <a:blip xmlns:r="http://schemas.openxmlformats.org/officeDocument/2006/relationships" r:embed="rId1" cstate="print"/>
          <a:srcRect/>
          <a:tile tx="0" ty="0" sx="37000" sy="37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absolute">
    <xdr:from>
      <xdr:col>1</xdr:col>
      <xdr:colOff>276087</xdr:colOff>
      <xdr:row>2</xdr:row>
      <xdr:rowOff>103736</xdr:rowOff>
    </xdr:from>
    <xdr:to>
      <xdr:col>12</xdr:col>
      <xdr:colOff>656851</xdr:colOff>
      <xdr:row>21</xdr:row>
      <xdr:rowOff>37011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6</xdr:col>
      <xdr:colOff>190500</xdr:colOff>
      <xdr:row>19</xdr:row>
      <xdr:rowOff>12245</xdr:rowOff>
    </xdr:from>
    <xdr:to>
      <xdr:col>12</xdr:col>
      <xdr:colOff>746125</xdr:colOff>
      <xdr:row>22</xdr:row>
      <xdr:rowOff>44171</xdr:rowOff>
    </xdr:to>
    <xdr:sp macro="" textlink="'1-3_6-Abb_Daten'!P3">
      <xdr:nvSpPr>
        <xdr:cNvPr id="3" name="Textfeld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2238375" y="4933495"/>
          <a:ext cx="4762500" cy="32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4F1E44D6-6A55-4FCE-9A23-8809D576E463}" type="TxLink">
            <a:rPr lang="en-US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pPr algn="r"/>
            <a:t>Quelle: Umweltbundesamt, Nationale Trendtabellen für die deutsche Berichterstattung atmosphärischer Emissionen seit 1990 (Stand 12/2019) </a:t>
          </a:fld>
          <a:endParaRPr lang="de-DE" sz="100" b="0" i="0" u="none" strike="noStrike">
            <a:solidFill>
              <a:srgbClr val="080808"/>
            </a:solidFill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 editAs="absolute">
    <xdr:from>
      <xdr:col>0</xdr:col>
      <xdr:colOff>101876</xdr:colOff>
      <xdr:row>25</xdr:row>
      <xdr:rowOff>90241</xdr:rowOff>
    </xdr:from>
    <xdr:to>
      <xdr:col>4</xdr:col>
      <xdr:colOff>778565</xdr:colOff>
      <xdr:row>32</xdr:row>
      <xdr:rowOff>130282</xdr:rowOff>
    </xdr:to>
    <xdr:sp macro="" textlink="#REF!">
      <xdr:nvSpPr>
        <xdr:cNvPr id="4" name="Textfeld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101876" y="5565529"/>
          <a:ext cx="1676814" cy="1171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AB478684-8DCB-42F7-B791-A0BB0DC64C34}" type="TxLink">
            <a:rPr lang="de-DE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 </a:t>
          </a:fld>
          <a:endParaRPr lang="de-DE" sz="600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149089</xdr:colOff>
      <xdr:row>1</xdr:row>
      <xdr:rowOff>9525</xdr:rowOff>
    </xdr:from>
    <xdr:to>
      <xdr:col>12</xdr:col>
      <xdr:colOff>886240</xdr:colOff>
      <xdr:row>2</xdr:row>
      <xdr:rowOff>115956</xdr:rowOff>
    </xdr:to>
    <xdr:sp macro="" textlink="'1-3_6-Abb_Daten'!B1:C1">
      <xdr:nvSpPr>
        <xdr:cNvPr id="5" name="Textfeld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149089" y="266286"/>
          <a:ext cx="5946912" cy="363192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8243570-37A0-4897-B20E-E05F266B0778}" type="TxLink">
            <a:rPr lang="en-US" sz="11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Anteile der Treibhausgase an den Emissionen (berechnet in Kohlendioxid-Äquivalenten) 2018</a:t>
          </a:fld>
          <a:endParaRPr lang="de-DE" sz="16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16</xdr:col>
      <xdr:colOff>34976</xdr:colOff>
      <xdr:row>11</xdr:row>
      <xdr:rowOff>24840</xdr:rowOff>
    </xdr:from>
    <xdr:to>
      <xdr:col>22</xdr:col>
      <xdr:colOff>1143013</xdr:colOff>
      <xdr:row>11</xdr:row>
      <xdr:rowOff>24840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CxnSpPr/>
      </xdr:nvCxnSpPr>
      <xdr:spPr>
        <a:xfrm>
          <a:off x="7521626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16568</xdr:colOff>
      <xdr:row>1</xdr:row>
      <xdr:rowOff>3483</xdr:rowOff>
    </xdr:from>
    <xdr:to>
      <xdr:col>12</xdr:col>
      <xdr:colOff>752068</xdr:colOff>
      <xdr:row>1</xdr:row>
      <xdr:rowOff>3483</xdr:rowOff>
    </xdr:to>
    <xdr:cxnSp macro="">
      <xdr:nvCxnSpPr>
        <xdr:cNvPr id="8" name="Gerade Verbindung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CxnSpPr/>
      </xdr:nvCxnSpPr>
      <xdr:spPr>
        <a:xfrm>
          <a:off x="238818" y="257483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34962</xdr:colOff>
      <xdr:row>13</xdr:row>
      <xdr:rowOff>28162</xdr:rowOff>
    </xdr:from>
    <xdr:to>
      <xdr:col>22</xdr:col>
      <xdr:colOff>1142999</xdr:colOff>
      <xdr:row>13</xdr:row>
      <xdr:rowOff>28162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CxnSpPr/>
      </xdr:nvCxnSpPr>
      <xdr:spPr>
        <a:xfrm>
          <a:off x="7521612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18</xdr:col>
      <xdr:colOff>745397</xdr:colOff>
      <xdr:row>3</xdr:row>
      <xdr:rowOff>140825</xdr:rowOff>
    </xdr:from>
    <xdr:to>
      <xdr:col>18</xdr:col>
      <xdr:colOff>745397</xdr:colOff>
      <xdr:row>18</xdr:row>
      <xdr:rowOff>1019694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CxnSpPr/>
      </xdr:nvCxnSpPr>
      <xdr:spPr>
        <a:xfrm>
          <a:off x="9794147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215311</xdr:colOff>
      <xdr:row>3</xdr:row>
      <xdr:rowOff>140837</xdr:rowOff>
    </xdr:from>
    <xdr:to>
      <xdr:col>19</xdr:col>
      <xdr:colOff>215311</xdr:colOff>
      <xdr:row>18</xdr:row>
      <xdr:rowOff>1019706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CxnSpPr/>
      </xdr:nvCxnSpPr>
      <xdr:spPr>
        <a:xfrm>
          <a:off x="10045111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20</xdr:col>
      <xdr:colOff>323187</xdr:colOff>
      <xdr:row>3</xdr:row>
      <xdr:rowOff>139565</xdr:rowOff>
    </xdr:from>
    <xdr:ext cx="1048364" cy="330004"/>
    <xdr:sp macro="" textlink="" fLocksText="0">
      <xdr:nvSpPr>
        <xdr:cNvPr id="12" name="Textfeld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 txBox="1"/>
      </xdr:nvSpPr>
      <xdr:spPr>
        <a:xfrm>
          <a:off x="10419687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16568</xdr:colOff>
      <xdr:row>19</xdr:row>
      <xdr:rowOff>2069</xdr:rowOff>
    </xdr:from>
    <xdr:to>
      <xdr:col>12</xdr:col>
      <xdr:colOff>752068</xdr:colOff>
      <xdr:row>19</xdr:row>
      <xdr:rowOff>2069</xdr:rowOff>
    </xdr:to>
    <xdr:cxnSp macro="">
      <xdr:nvCxnSpPr>
        <xdr:cNvPr id="13" name="Gerade Verbindung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CxnSpPr/>
      </xdr:nvCxnSpPr>
      <xdr:spPr>
        <a:xfrm>
          <a:off x="238818" y="4923319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711774</xdr:colOff>
      <xdr:row>12</xdr:row>
      <xdr:rowOff>47968</xdr:rowOff>
    </xdr:from>
    <xdr:ext cx="1548847" cy="538371"/>
    <xdr:sp macro="" textlink="" fLocksText="0">
      <xdr:nvSpPr>
        <xdr:cNvPr id="15" name="Textfeld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 txBox="1"/>
      </xdr:nvSpPr>
      <xdr:spPr>
        <a:xfrm>
          <a:off x="2763312" y="2583083"/>
          <a:ext cx="1548847" cy="538371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90000" bIns="90000" rtlCol="0" anchor="ctr">
          <a:noAutofit/>
        </a:bodyPr>
        <a:lstStyle/>
        <a:p>
          <a:pPr algn="ctr"/>
          <a:r>
            <a:rPr lang="en-US" sz="900" b="1" i="0" u="none" strike="noStrike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Gesamt: </a:t>
          </a:r>
        </a:p>
        <a:p>
          <a:pPr algn="ctr"/>
          <a:r>
            <a:rPr lang="en-US" sz="900" b="1" i="0" u="none" strike="noStrike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858  Millionen Tonnen</a:t>
          </a:r>
        </a:p>
      </xdr:txBody>
    </xdr:sp>
    <xdr:clientData fLocksWithSheet="0"/>
  </xdr:one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0.46563</cdr:x>
      <cdr:y>0.07808</cdr:y>
    </cdr:from>
    <cdr:to>
      <cdr:x>0.55103</cdr:x>
      <cdr:y>0.12454</cdr:y>
    </cdr:to>
    <cdr:cxnSp macro="">
      <cdr:nvCxnSpPr>
        <cdr:cNvPr id="3" name="Gerader Verbinder 2">
          <a:extLst xmlns:a="http://schemas.openxmlformats.org/drawingml/2006/main">
            <a:ext uri="{FF2B5EF4-FFF2-40B4-BE49-F238E27FC236}">
              <a16:creationId xmlns:a16="http://schemas.microsoft.com/office/drawing/2014/main" id="{4098F8BB-E983-4BDC-80A1-46926ABD8951}"/>
            </a:ext>
          </a:extLst>
        </cdr:cNvPr>
        <cdr:cNvCxnSpPr/>
      </cdr:nvCxnSpPr>
      <cdr:spPr>
        <a:xfrm xmlns:a="http://schemas.openxmlformats.org/drawingml/2006/main" flipV="1">
          <a:off x="2986226" y="357962"/>
          <a:ext cx="547687" cy="21299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32</xdr:col>
      <xdr:colOff>9525</xdr:colOff>
      <xdr:row>20</xdr:row>
      <xdr:rowOff>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>
          <a:off x="209550" y="4819650"/>
          <a:ext cx="12487275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0</xdr:colOff>
      <xdr:row>1</xdr:row>
      <xdr:rowOff>161925</xdr:rowOff>
    </xdr:from>
    <xdr:to>
      <xdr:col>32</xdr:col>
      <xdr:colOff>0</xdr:colOff>
      <xdr:row>1</xdr:row>
      <xdr:rowOff>161925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>
          <a:off x="209550" y="219075"/>
          <a:ext cx="124777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161925</xdr:rowOff>
    </xdr:from>
    <xdr:to>
      <xdr:col>33</xdr:col>
      <xdr:colOff>0</xdr:colOff>
      <xdr:row>1</xdr:row>
      <xdr:rowOff>161925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CxnSpPr/>
      </xdr:nvCxnSpPr>
      <xdr:spPr>
        <a:xfrm>
          <a:off x="209550" y="219075"/>
          <a:ext cx="151542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32</xdr:col>
      <xdr:colOff>809625</xdr:colOff>
      <xdr:row>2</xdr:row>
      <xdr:rowOff>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CxnSpPr/>
      </xdr:nvCxnSpPr>
      <xdr:spPr>
        <a:xfrm>
          <a:off x="381000" y="371475"/>
          <a:ext cx="187261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38</xdr:row>
      <xdr:rowOff>85725</xdr:rowOff>
    </xdr:from>
    <xdr:to>
      <xdr:col>11</xdr:col>
      <xdr:colOff>38100</xdr:colOff>
      <xdr:row>38</xdr:row>
      <xdr:rowOff>85725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200150" y="8877300"/>
          <a:ext cx="103251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2</xdr:row>
      <xdr:rowOff>8282</xdr:rowOff>
    </xdr:from>
    <xdr:to>
      <xdr:col>14</xdr:col>
      <xdr:colOff>8281</xdr:colOff>
      <xdr:row>20</xdr:row>
      <xdr:rowOff>68557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8</xdr:col>
      <xdr:colOff>412750</xdr:colOff>
      <xdr:row>18</xdr:row>
      <xdr:rowOff>1063100</xdr:rowOff>
    </xdr:from>
    <xdr:to>
      <xdr:col>13</xdr:col>
      <xdr:colOff>438981</xdr:colOff>
      <xdr:row>21</xdr:row>
      <xdr:rowOff>33127</xdr:rowOff>
    </xdr:to>
    <xdr:sp macro="" textlink="'1-3-1_4-Abb_Daten'!S3">
      <xdr:nvSpPr>
        <xdr:cNvPr id="3" name="Textfeld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3508375" y="4881038"/>
          <a:ext cx="3455231" cy="327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8D3DF772-AA0C-4134-94B7-8A8F9E0310A2}" type="TxLink">
            <a:rPr lang="en-US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pPr algn="r"/>
            <a:t>Quelle: Umweltbundesamt, Nationale Trendtabellen für die deutsche Berichterstattung atmosphärischer Emissionen seit 1990, Emissionsentwicklung 1990 bis 2018 (Stand 12/2019) </a:t>
          </a:fld>
          <a:endParaRPr lang="de-DE" sz="100" b="0" i="0" u="none" strike="noStrike">
            <a:solidFill>
              <a:srgbClr val="080808"/>
            </a:solidFill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 editAs="absolute">
    <xdr:from>
      <xdr:col>0</xdr:col>
      <xdr:colOff>101876</xdr:colOff>
      <xdr:row>24</xdr:row>
      <xdr:rowOff>20185</xdr:rowOff>
    </xdr:from>
    <xdr:to>
      <xdr:col>4</xdr:col>
      <xdr:colOff>778565</xdr:colOff>
      <xdr:row>31</xdr:row>
      <xdr:rowOff>156510</xdr:rowOff>
    </xdr:to>
    <xdr:sp macro="" textlink="#REF!">
      <xdr:nvSpPr>
        <xdr:cNvPr id="4" name="Textfeld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 txBox="1"/>
      </xdr:nvSpPr>
      <xdr:spPr>
        <a:xfrm>
          <a:off x="101876" y="5565529"/>
          <a:ext cx="1676814" cy="1171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AB478684-8DCB-42F7-B791-A0BB0DC64C34}" type="TxLink">
            <a:rPr lang="de-DE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 </a:t>
          </a:fld>
          <a:endParaRPr lang="de-DE" sz="600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149088</xdr:colOff>
      <xdr:row>1</xdr:row>
      <xdr:rowOff>1240</xdr:rowOff>
    </xdr:from>
    <xdr:to>
      <xdr:col>13</xdr:col>
      <xdr:colOff>140805</xdr:colOff>
      <xdr:row>2</xdr:row>
      <xdr:rowOff>29815</xdr:rowOff>
    </xdr:to>
    <xdr:sp macro="" textlink="'1-3-1_4-Abb_Daten'!B1:H1">
      <xdr:nvSpPr>
        <xdr:cNvPr id="5" name="Textfeld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 txBox="1"/>
      </xdr:nvSpPr>
      <xdr:spPr>
        <a:xfrm>
          <a:off x="149088" y="258001"/>
          <a:ext cx="6137413" cy="285336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9A34647-1B8D-4256-A57D-012B7A3D2E83}" type="TxLink">
            <a:rPr lang="en-US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Emissionen von Kohlendioxid nach Kategorien</a:t>
          </a:fld>
          <a:endParaRPr lang="de-DE" sz="28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</xdr:col>
      <xdr:colOff>23812</xdr:colOff>
      <xdr:row>1</xdr:row>
      <xdr:rowOff>163513</xdr:rowOff>
    </xdr:from>
    <xdr:to>
      <xdr:col>13</xdr:col>
      <xdr:colOff>23812</xdr:colOff>
      <xdr:row>2</xdr:row>
      <xdr:rowOff>176213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 txBox="1"/>
      </xdr:nvSpPr>
      <xdr:spPr>
        <a:xfrm>
          <a:off x="246062" y="417513"/>
          <a:ext cx="6302375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e-DE" sz="9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16</xdr:col>
      <xdr:colOff>34976</xdr:colOff>
      <xdr:row>11</xdr:row>
      <xdr:rowOff>24840</xdr:rowOff>
    </xdr:from>
    <xdr:to>
      <xdr:col>22</xdr:col>
      <xdr:colOff>1143013</xdr:colOff>
      <xdr:row>11</xdr:row>
      <xdr:rowOff>24840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CxnSpPr/>
      </xdr:nvCxnSpPr>
      <xdr:spPr>
        <a:xfrm>
          <a:off x="7521626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1</xdr:colOff>
      <xdr:row>1</xdr:row>
      <xdr:rowOff>3483</xdr:rowOff>
    </xdr:from>
    <xdr:to>
      <xdr:col>13</xdr:col>
      <xdr:colOff>441653</xdr:colOff>
      <xdr:row>1</xdr:row>
      <xdr:rowOff>3483</xdr:rowOff>
    </xdr:to>
    <xdr:cxnSp macro="">
      <xdr:nvCxnSpPr>
        <xdr:cNvPr id="8" name="Gerade Verbindung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CxnSpPr/>
      </xdr:nvCxnSpPr>
      <xdr:spPr>
        <a:xfrm>
          <a:off x="215349" y="260244"/>
          <a:ext cx="6769565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34962</xdr:colOff>
      <xdr:row>13</xdr:row>
      <xdr:rowOff>28162</xdr:rowOff>
    </xdr:from>
    <xdr:to>
      <xdr:col>22</xdr:col>
      <xdr:colOff>1142999</xdr:colOff>
      <xdr:row>13</xdr:row>
      <xdr:rowOff>28162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CxnSpPr/>
      </xdr:nvCxnSpPr>
      <xdr:spPr>
        <a:xfrm>
          <a:off x="7521612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18</xdr:col>
      <xdr:colOff>745397</xdr:colOff>
      <xdr:row>3</xdr:row>
      <xdr:rowOff>140825</xdr:rowOff>
    </xdr:from>
    <xdr:to>
      <xdr:col>18</xdr:col>
      <xdr:colOff>745397</xdr:colOff>
      <xdr:row>18</xdr:row>
      <xdr:rowOff>1019694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CxnSpPr/>
      </xdr:nvCxnSpPr>
      <xdr:spPr>
        <a:xfrm>
          <a:off x="9794147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215311</xdr:colOff>
      <xdr:row>3</xdr:row>
      <xdr:rowOff>140837</xdr:rowOff>
    </xdr:from>
    <xdr:to>
      <xdr:col>19</xdr:col>
      <xdr:colOff>215311</xdr:colOff>
      <xdr:row>18</xdr:row>
      <xdr:rowOff>1019706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CxnSpPr/>
      </xdr:nvCxnSpPr>
      <xdr:spPr>
        <a:xfrm>
          <a:off x="10045111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20</xdr:col>
      <xdr:colOff>323187</xdr:colOff>
      <xdr:row>3</xdr:row>
      <xdr:rowOff>139565</xdr:rowOff>
    </xdr:from>
    <xdr:ext cx="1048364" cy="330004"/>
    <xdr:sp macro="" textlink="" fLocksText="0">
      <xdr:nvSpPr>
        <xdr:cNvPr id="12" name="Textfeld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10419687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1</xdr:colOff>
      <xdr:row>18</xdr:row>
      <xdr:rowOff>1053957</xdr:rowOff>
    </xdr:from>
    <xdr:to>
      <xdr:col>13</xdr:col>
      <xdr:colOff>441653</xdr:colOff>
      <xdr:row>18</xdr:row>
      <xdr:rowOff>1053957</xdr:rowOff>
    </xdr:to>
    <xdr:cxnSp macro="">
      <xdr:nvCxnSpPr>
        <xdr:cNvPr id="13" name="Gerade Verbindung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CxnSpPr/>
      </xdr:nvCxnSpPr>
      <xdr:spPr>
        <a:xfrm>
          <a:off x="215349" y="4888805"/>
          <a:ext cx="6769565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18</xdr:row>
      <xdr:rowOff>438977</xdr:rowOff>
    </xdr:from>
    <xdr:to>
      <xdr:col>13</xdr:col>
      <xdr:colOff>441653</xdr:colOff>
      <xdr:row>18</xdr:row>
      <xdr:rowOff>438977</xdr:rowOff>
    </xdr:to>
    <xdr:cxnSp macro="">
      <xdr:nvCxnSpPr>
        <xdr:cNvPr id="14" name="Gerade Verbindung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CxnSpPr/>
      </xdr:nvCxnSpPr>
      <xdr:spPr>
        <a:xfrm>
          <a:off x="215349" y="4273825"/>
          <a:ext cx="6769565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8283</xdr:colOff>
      <xdr:row>18</xdr:row>
      <xdr:rowOff>1068455</xdr:rowOff>
    </xdr:from>
    <xdr:to>
      <xdr:col>8</xdr:col>
      <xdr:colOff>301625</xdr:colOff>
      <xdr:row>22</xdr:row>
      <xdr:rowOff>57975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230533" y="4886393"/>
          <a:ext cx="3166717" cy="4738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t>Kohlendioxid-Emissionen: ohne Landnutzung, Landnutzungsänderung und Forstwirtschaft           </a:t>
          </a:r>
        </a:p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t>Verkehr: ohne land- und forstwirtschaftlichen Verkehr</a:t>
          </a:r>
        </a:p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t>Haushalte und Kleinverbraucher: mit Militär und weiteren kleinen Quellen (u.a. land- und forstwirtschaftlichem Verkehr)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115956</xdr:colOff>
      <xdr:row>2</xdr:row>
      <xdr:rowOff>115957</xdr:rowOff>
    </xdr:from>
    <xdr:to>
      <xdr:col>13</xdr:col>
      <xdr:colOff>273325</xdr:colOff>
      <xdr:row>24</xdr:row>
      <xdr:rowOff>2297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5</xdr:col>
      <xdr:colOff>0</xdr:colOff>
      <xdr:row>18</xdr:row>
      <xdr:rowOff>624117</xdr:rowOff>
    </xdr:from>
    <xdr:to>
      <xdr:col>13</xdr:col>
      <xdr:colOff>41413</xdr:colOff>
      <xdr:row>19</xdr:row>
      <xdr:rowOff>0</xdr:rowOff>
    </xdr:to>
    <xdr:sp macro="" textlink="" fLocksText="0">
      <xdr:nvSpPr>
        <xdr:cNvPr id="3" name="Textfeld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938130" y="4458965"/>
          <a:ext cx="5044109" cy="328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en-US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t>Quelle: Umweltbundesamt, Nationale Trendtabellen für die deutsche Berichterstattung atmosphärischer Emissionen seit 1990, Emissionsentwicklung 1990 bis 2017 (Stand 01/2019); Statistisches Bundesamt (BIP 1991-2017, saison- und kalenderbereinigte Werte nach Census X-12-ARIMA))</a:t>
          </a:r>
        </a:p>
      </xdr:txBody>
    </xdr:sp>
    <xdr:clientData fLocksWithSheet="0"/>
  </xdr:twoCellAnchor>
  <xdr:twoCellAnchor editAs="absolute">
    <xdr:from>
      <xdr:col>0</xdr:col>
      <xdr:colOff>101876</xdr:colOff>
      <xdr:row>25</xdr:row>
      <xdr:rowOff>143734</xdr:rowOff>
    </xdr:from>
    <xdr:to>
      <xdr:col>4</xdr:col>
      <xdr:colOff>778565</xdr:colOff>
      <xdr:row>33</xdr:row>
      <xdr:rowOff>13635</xdr:rowOff>
    </xdr:to>
    <xdr:sp macro="" textlink="#REF!">
      <xdr:nvSpPr>
        <xdr:cNvPr id="4" name="Textfeld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 txBox="1"/>
      </xdr:nvSpPr>
      <xdr:spPr>
        <a:xfrm>
          <a:off x="101876" y="5554762"/>
          <a:ext cx="1676814" cy="1169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AB478684-8DCB-42F7-B791-A0BB0DC64C34}" type="TxLink">
            <a:rPr lang="de-DE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 </a:t>
          </a:fld>
          <a:endParaRPr lang="de-DE" sz="600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149088</xdr:colOff>
      <xdr:row>1</xdr:row>
      <xdr:rowOff>9525</xdr:rowOff>
    </xdr:from>
    <xdr:to>
      <xdr:col>13</xdr:col>
      <xdr:colOff>140805</xdr:colOff>
      <xdr:row>2</xdr:row>
      <xdr:rowOff>38100</xdr:rowOff>
    </xdr:to>
    <xdr:sp macro="" textlink="'1-3-1_5-Abb_Daten'!B1:C1">
      <xdr:nvSpPr>
        <xdr:cNvPr id="5" name="Textfeld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 txBox="1"/>
      </xdr:nvSpPr>
      <xdr:spPr>
        <a:xfrm>
          <a:off x="149088" y="266700"/>
          <a:ext cx="6116292" cy="28575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8243570-37A0-4897-B20E-E05F266B0778}" type="TxLink">
            <a:rPr lang="en-US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Kohlendioxid-Emissionsintensität in Deutschland</a:t>
          </a:fld>
          <a:endParaRPr lang="de-DE" sz="18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165652</xdr:colOff>
      <xdr:row>1</xdr:row>
      <xdr:rowOff>235640</xdr:rowOff>
    </xdr:from>
    <xdr:to>
      <xdr:col>12</xdr:col>
      <xdr:colOff>886239</xdr:colOff>
      <xdr:row>3</xdr:row>
      <xdr:rowOff>7454</xdr:rowOff>
    </xdr:to>
    <xdr:sp macro="" textlink="'1-3-1_5-Abb_Daten'!B2:C2">
      <xdr:nvSpPr>
        <xdr:cNvPr id="6" name="Textfeld 5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 txBox="1"/>
      </xdr:nvSpPr>
      <xdr:spPr>
        <a:xfrm>
          <a:off x="165652" y="492815"/>
          <a:ext cx="5911712" cy="267114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B46BA0A-4AA8-4BF3-AD99-C2DC88C5B771}" type="TxLink">
            <a:rPr lang="en-US" sz="10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Emission bezogen auf das Bruttoinlandsprodukt, verkettet, preisbereinigt</a:t>
          </a:fld>
          <a:endParaRPr lang="de-DE" sz="9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16</xdr:col>
      <xdr:colOff>34976</xdr:colOff>
      <xdr:row>11</xdr:row>
      <xdr:rowOff>24840</xdr:rowOff>
    </xdr:from>
    <xdr:to>
      <xdr:col>22</xdr:col>
      <xdr:colOff>1143013</xdr:colOff>
      <xdr:row>11</xdr:row>
      <xdr:rowOff>24840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CxnSpPr/>
      </xdr:nvCxnSpPr>
      <xdr:spPr>
        <a:xfrm>
          <a:off x="7521626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16568</xdr:colOff>
      <xdr:row>1</xdr:row>
      <xdr:rowOff>3483</xdr:rowOff>
    </xdr:from>
    <xdr:to>
      <xdr:col>13</xdr:col>
      <xdr:colOff>59090</xdr:colOff>
      <xdr:row>1</xdr:row>
      <xdr:rowOff>3483</xdr:rowOff>
    </xdr:to>
    <xdr:cxnSp macro="">
      <xdr:nvCxnSpPr>
        <xdr:cNvPr id="8" name="Gerade Verbindung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CxnSpPr/>
      </xdr:nvCxnSpPr>
      <xdr:spPr>
        <a:xfrm>
          <a:off x="231916" y="260244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34962</xdr:colOff>
      <xdr:row>13</xdr:row>
      <xdr:rowOff>28162</xdr:rowOff>
    </xdr:from>
    <xdr:to>
      <xdr:col>22</xdr:col>
      <xdr:colOff>1142999</xdr:colOff>
      <xdr:row>13</xdr:row>
      <xdr:rowOff>28162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CxnSpPr/>
      </xdr:nvCxnSpPr>
      <xdr:spPr>
        <a:xfrm>
          <a:off x="7521612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18</xdr:col>
      <xdr:colOff>745397</xdr:colOff>
      <xdr:row>3</xdr:row>
      <xdr:rowOff>140825</xdr:rowOff>
    </xdr:from>
    <xdr:to>
      <xdr:col>18</xdr:col>
      <xdr:colOff>745397</xdr:colOff>
      <xdr:row>18</xdr:row>
      <xdr:rowOff>1019694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CxnSpPr/>
      </xdr:nvCxnSpPr>
      <xdr:spPr>
        <a:xfrm>
          <a:off x="9794147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215311</xdr:colOff>
      <xdr:row>3</xdr:row>
      <xdr:rowOff>140837</xdr:rowOff>
    </xdr:from>
    <xdr:to>
      <xdr:col>19</xdr:col>
      <xdr:colOff>215311</xdr:colOff>
      <xdr:row>18</xdr:row>
      <xdr:rowOff>1019706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CxnSpPr/>
      </xdr:nvCxnSpPr>
      <xdr:spPr>
        <a:xfrm>
          <a:off x="10045111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20</xdr:col>
      <xdr:colOff>323187</xdr:colOff>
      <xdr:row>3</xdr:row>
      <xdr:rowOff>139565</xdr:rowOff>
    </xdr:from>
    <xdr:ext cx="1048364" cy="330004"/>
    <xdr:sp macro="" textlink="" fLocksText="0">
      <xdr:nvSpPr>
        <xdr:cNvPr id="12" name="Textfeld 1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 txBox="1"/>
      </xdr:nvSpPr>
      <xdr:spPr>
        <a:xfrm>
          <a:off x="10419687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16568</xdr:colOff>
      <xdr:row>18</xdr:row>
      <xdr:rowOff>614975</xdr:rowOff>
    </xdr:from>
    <xdr:to>
      <xdr:col>13</xdr:col>
      <xdr:colOff>59090</xdr:colOff>
      <xdr:row>18</xdr:row>
      <xdr:rowOff>614975</xdr:rowOff>
    </xdr:to>
    <xdr:cxnSp macro="">
      <xdr:nvCxnSpPr>
        <xdr:cNvPr id="13" name="Gerade Verbindung 1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CxnSpPr/>
      </xdr:nvCxnSpPr>
      <xdr:spPr>
        <a:xfrm>
          <a:off x="231916" y="4449823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254435</xdr:colOff>
      <xdr:row>3</xdr:row>
      <xdr:rowOff>24849</xdr:rowOff>
    </xdr:from>
    <xdr:ext cx="2030364" cy="256760"/>
    <xdr:sp macro="" textlink="'1-3-1_5-Abb_Daten'!B5:C5" fLocksText="0">
      <xdr:nvSpPr>
        <xdr:cNvPr id="14" name="Textfeld 13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 txBox="1"/>
      </xdr:nvSpPr>
      <xdr:spPr>
        <a:xfrm>
          <a:off x="469783" y="778566"/>
          <a:ext cx="2030364" cy="2567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90000" bIns="90000" rtlCol="0" anchor="ctr">
          <a:noAutofit/>
        </a:bodyPr>
        <a:lstStyle/>
        <a:p>
          <a:pPr algn="ctr"/>
          <a:fld id="{EB71B78F-E1D1-4CDA-9725-2765596AD54A}" type="TxLink">
            <a:rPr lang="en-US" sz="9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ctr"/>
            <a:t>Kilogramm Kohlendioxid/1.000 Euro</a:t>
          </a:fld>
          <a:endParaRPr lang="en-US" sz="800" b="1">
            <a:solidFill>
              <a:srgbClr val="FFFFFF"/>
            </a:solidFill>
            <a:latin typeface="Meta Offc" pitchFamily="34" charset="0"/>
            <a:cs typeface="Meta Offc" pitchFamily="34" charset="0"/>
          </a:endParaRPr>
        </a:p>
      </xdr:txBody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38</xdr:row>
      <xdr:rowOff>19050</xdr:rowOff>
    </xdr:from>
    <xdr:to>
      <xdr:col>13</xdr:col>
      <xdr:colOff>0</xdr:colOff>
      <xdr:row>38</xdr:row>
      <xdr:rowOff>19050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CxnSpPr/>
      </xdr:nvCxnSpPr>
      <xdr:spPr>
        <a:xfrm>
          <a:off x="1171575" y="7724775"/>
          <a:ext cx="150495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91109</xdr:colOff>
      <xdr:row>1</xdr:row>
      <xdr:rowOff>231912</xdr:rowOff>
    </xdr:from>
    <xdr:to>
      <xdr:col>13</xdr:col>
      <xdr:colOff>627063</xdr:colOff>
      <xdr:row>21</xdr:row>
      <xdr:rowOff>57978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8</xdr:col>
      <xdr:colOff>404813</xdr:colOff>
      <xdr:row>20</xdr:row>
      <xdr:rowOff>31561</xdr:rowOff>
    </xdr:from>
    <xdr:to>
      <xdr:col>13</xdr:col>
      <xdr:colOff>404813</xdr:colOff>
      <xdr:row>22</xdr:row>
      <xdr:rowOff>159082</xdr:rowOff>
    </xdr:to>
    <xdr:sp macro="" textlink="'1-3-2_2-Abb_Daten'!R3">
      <xdr:nvSpPr>
        <xdr:cNvPr id="3" name="Textfeld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 txBox="1"/>
      </xdr:nvSpPr>
      <xdr:spPr>
        <a:xfrm>
          <a:off x="3500438" y="5063936"/>
          <a:ext cx="3492500" cy="397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F29255E2-B755-48AB-948F-97231C98E979}" type="TxLink">
            <a:rPr lang="en-US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pPr algn="r"/>
            <a:t>Quelle: Umweltbundesamt, Nationale Trendtabellen für die deutsche Berichterstattung atmosphärischer Emissionen seit 1990, Emissionsentwicklung 1990 bis 2018 (Stand 12/2019) </a:t>
          </a:fld>
          <a:endParaRPr lang="de-DE" sz="600" b="0" i="0" u="none" strike="noStrike">
            <a:solidFill>
              <a:srgbClr val="080808"/>
            </a:solidFill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 editAs="absolute">
    <xdr:from>
      <xdr:col>0</xdr:col>
      <xdr:colOff>101876</xdr:colOff>
      <xdr:row>22</xdr:row>
      <xdr:rowOff>218277</xdr:rowOff>
    </xdr:from>
    <xdr:to>
      <xdr:col>4</xdr:col>
      <xdr:colOff>778565</xdr:colOff>
      <xdr:row>30</xdr:row>
      <xdr:rowOff>146979</xdr:rowOff>
    </xdr:to>
    <xdr:sp macro="" textlink="#REF!">
      <xdr:nvSpPr>
        <xdr:cNvPr id="4" name="Textfeld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 txBox="1"/>
      </xdr:nvSpPr>
      <xdr:spPr>
        <a:xfrm>
          <a:off x="101876" y="5560974"/>
          <a:ext cx="1676814" cy="1174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AB478684-8DCB-42F7-B791-A0BB0DC64C34}" type="TxLink">
            <a:rPr lang="de-DE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 </a:t>
          </a:fld>
          <a:endParaRPr lang="de-DE" sz="600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149088</xdr:colOff>
      <xdr:row>1</xdr:row>
      <xdr:rowOff>9523</xdr:rowOff>
    </xdr:from>
    <xdr:to>
      <xdr:col>13</xdr:col>
      <xdr:colOff>140805</xdr:colOff>
      <xdr:row>2</xdr:row>
      <xdr:rowOff>38098</xdr:rowOff>
    </xdr:to>
    <xdr:sp macro="" textlink="'1-3-2_2-Abb_Daten'!B1:H1">
      <xdr:nvSpPr>
        <xdr:cNvPr id="5" name="Textfeld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 txBox="1"/>
      </xdr:nvSpPr>
      <xdr:spPr>
        <a:xfrm>
          <a:off x="149088" y="266284"/>
          <a:ext cx="6137413" cy="285336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9A34647-1B8D-4256-A57D-012B7A3D2E83}" type="TxLink">
            <a:rPr lang="en-US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Distickstoffoxid-Emissionen nach Kategorien
</a:t>
          </a:fld>
          <a:endParaRPr lang="de-DE" sz="28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</xdr:col>
      <xdr:colOff>7938</xdr:colOff>
      <xdr:row>1</xdr:row>
      <xdr:rowOff>195263</xdr:rowOff>
    </xdr:from>
    <xdr:to>
      <xdr:col>13</xdr:col>
      <xdr:colOff>7938</xdr:colOff>
      <xdr:row>2</xdr:row>
      <xdr:rowOff>207963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 txBox="1"/>
      </xdr:nvSpPr>
      <xdr:spPr>
        <a:xfrm>
          <a:off x="230188" y="449263"/>
          <a:ext cx="6365875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e-DE" sz="9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16</xdr:col>
      <xdr:colOff>34976</xdr:colOff>
      <xdr:row>11</xdr:row>
      <xdr:rowOff>24840</xdr:rowOff>
    </xdr:from>
    <xdr:to>
      <xdr:col>22</xdr:col>
      <xdr:colOff>1143013</xdr:colOff>
      <xdr:row>11</xdr:row>
      <xdr:rowOff>24840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CxnSpPr/>
      </xdr:nvCxnSpPr>
      <xdr:spPr>
        <a:xfrm>
          <a:off x="7559726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7944</xdr:colOff>
      <xdr:row>1</xdr:row>
      <xdr:rowOff>3483</xdr:rowOff>
    </xdr:from>
    <xdr:to>
      <xdr:col>13</xdr:col>
      <xdr:colOff>410069</xdr:colOff>
      <xdr:row>1</xdr:row>
      <xdr:rowOff>3483</xdr:rowOff>
    </xdr:to>
    <xdr:cxnSp macro="">
      <xdr:nvCxnSpPr>
        <xdr:cNvPr id="8" name="Gerade Verbindung 7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CxnSpPr/>
      </xdr:nvCxnSpPr>
      <xdr:spPr>
        <a:xfrm>
          <a:off x="230194" y="257483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34962</xdr:colOff>
      <xdr:row>13</xdr:row>
      <xdr:rowOff>28162</xdr:rowOff>
    </xdr:from>
    <xdr:to>
      <xdr:col>22</xdr:col>
      <xdr:colOff>1142999</xdr:colOff>
      <xdr:row>13</xdr:row>
      <xdr:rowOff>28162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CxnSpPr/>
      </xdr:nvCxnSpPr>
      <xdr:spPr>
        <a:xfrm>
          <a:off x="7559712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18</xdr:col>
      <xdr:colOff>745397</xdr:colOff>
      <xdr:row>3</xdr:row>
      <xdr:rowOff>140825</xdr:rowOff>
    </xdr:from>
    <xdr:to>
      <xdr:col>18</xdr:col>
      <xdr:colOff>745397</xdr:colOff>
      <xdr:row>18</xdr:row>
      <xdr:rowOff>1019694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CxnSpPr/>
      </xdr:nvCxnSpPr>
      <xdr:spPr>
        <a:xfrm>
          <a:off x="9832247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215311</xdr:colOff>
      <xdr:row>3</xdr:row>
      <xdr:rowOff>140837</xdr:rowOff>
    </xdr:from>
    <xdr:to>
      <xdr:col>19</xdr:col>
      <xdr:colOff>215311</xdr:colOff>
      <xdr:row>18</xdr:row>
      <xdr:rowOff>1019706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CxnSpPr/>
      </xdr:nvCxnSpPr>
      <xdr:spPr>
        <a:xfrm>
          <a:off x="10083211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20</xdr:col>
      <xdr:colOff>323187</xdr:colOff>
      <xdr:row>3</xdr:row>
      <xdr:rowOff>139565</xdr:rowOff>
    </xdr:from>
    <xdr:ext cx="1048364" cy="330004"/>
    <xdr:sp macro="" textlink="" fLocksText="0">
      <xdr:nvSpPr>
        <xdr:cNvPr id="12" name="Textfeld 1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 txBox="1"/>
      </xdr:nvSpPr>
      <xdr:spPr>
        <a:xfrm>
          <a:off x="10457787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7944</xdr:colOff>
      <xdr:row>20</xdr:row>
      <xdr:rowOff>14135</xdr:rowOff>
    </xdr:from>
    <xdr:to>
      <xdr:col>13</xdr:col>
      <xdr:colOff>410069</xdr:colOff>
      <xdr:row>20</xdr:row>
      <xdr:rowOff>14135</xdr:rowOff>
    </xdr:to>
    <xdr:cxnSp macro="">
      <xdr:nvCxnSpPr>
        <xdr:cNvPr id="13" name="Gerade Verbindung 1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CxnSpPr/>
      </xdr:nvCxnSpPr>
      <xdr:spPr>
        <a:xfrm>
          <a:off x="230194" y="5046510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7944</xdr:colOff>
      <xdr:row>18</xdr:row>
      <xdr:rowOff>521807</xdr:rowOff>
    </xdr:from>
    <xdr:to>
      <xdr:col>13</xdr:col>
      <xdr:colOff>410069</xdr:colOff>
      <xdr:row>18</xdr:row>
      <xdr:rowOff>521807</xdr:rowOff>
    </xdr:to>
    <xdr:cxnSp macro="">
      <xdr:nvCxnSpPr>
        <xdr:cNvPr id="14" name="Gerade Verbindung 13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CxnSpPr/>
      </xdr:nvCxnSpPr>
      <xdr:spPr>
        <a:xfrm>
          <a:off x="230194" y="4339745"/>
          <a:ext cx="6768000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15878</xdr:colOff>
      <xdr:row>20</xdr:row>
      <xdr:rowOff>28633</xdr:rowOff>
    </xdr:from>
    <xdr:to>
      <xdr:col>6</xdr:col>
      <xdr:colOff>783981</xdr:colOff>
      <xdr:row>22</xdr:row>
      <xdr:rowOff>269255</xdr:rowOff>
    </xdr:to>
    <xdr:sp macro="" textlink="'1-3-2_2-Abb_Daten'!B4:H4">
      <xdr:nvSpPr>
        <xdr:cNvPr id="15" name="Textfeld 14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 txBox="1"/>
      </xdr:nvSpPr>
      <xdr:spPr>
        <a:xfrm>
          <a:off x="238128" y="5061008"/>
          <a:ext cx="2593728" cy="510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C2CB7C87-BA46-4DF4-AE1D-CCAE0D57818C}" type="TxLink">
            <a:rPr lang="en-US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Emissionen ohne Landnutzung, Landnutzungsänderung und Forstwirtschaft
Verkehr: ohne land- und forstwirtschaftlichen Verkehr
Haushalte und Kleinverbraucher: mit Militär und weiteren kleinen Quellen (u.a. land- und forstwirtschaftlichem Verkehr)</a:t>
          </a:fld>
          <a:endParaRPr lang="en-US" sz="200" b="0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38</xdr:row>
      <xdr:rowOff>19050</xdr:rowOff>
    </xdr:from>
    <xdr:to>
      <xdr:col>12</xdr:col>
      <xdr:colOff>0</xdr:colOff>
      <xdr:row>38</xdr:row>
      <xdr:rowOff>19050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1171575" y="7724775"/>
          <a:ext cx="13687425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</xdr:row>
      <xdr:rowOff>2760</xdr:rowOff>
    </xdr:from>
    <xdr:to>
      <xdr:col>13</xdr:col>
      <xdr:colOff>603250</xdr:colOff>
      <xdr:row>21</xdr:row>
      <xdr:rowOff>82826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8</xdr:col>
      <xdr:colOff>430696</xdr:colOff>
      <xdr:row>20</xdr:row>
      <xdr:rowOff>35015</xdr:rowOff>
    </xdr:from>
    <xdr:to>
      <xdr:col>13</xdr:col>
      <xdr:colOff>407228</xdr:colOff>
      <xdr:row>22</xdr:row>
      <xdr:rowOff>27254</xdr:rowOff>
    </xdr:to>
    <xdr:sp macro="" textlink="'1-3-3_2-Abb_Daten'!Q3">
      <xdr:nvSpPr>
        <xdr:cNvPr id="3" name="Textfeld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 txBox="1"/>
      </xdr:nvSpPr>
      <xdr:spPr>
        <a:xfrm>
          <a:off x="3526321" y="5067390"/>
          <a:ext cx="3437282" cy="262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F661BBF0-A1DA-468A-AA02-6D55E275213F}" type="TxLink">
            <a:rPr lang="en-US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pPr algn="r"/>
            <a:t>Quelle: Umweltbundesamt, Nationale Trendtabellen für die deutsche Berichterstattung atmosphärischer Emissionen seit 1990, Emissionsentwicklung 1990 bis 2018 (Stand 12/2019) </a:t>
          </a:fld>
          <a:endParaRPr lang="de-DE" sz="100" b="0" i="0" u="none" strike="noStrike">
            <a:solidFill>
              <a:srgbClr val="080808"/>
            </a:solidFill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>
    <xdr:from>
      <xdr:col>0</xdr:col>
      <xdr:colOff>149088</xdr:colOff>
      <xdr:row>1</xdr:row>
      <xdr:rowOff>1240</xdr:rowOff>
    </xdr:from>
    <xdr:to>
      <xdr:col>13</xdr:col>
      <xdr:colOff>140805</xdr:colOff>
      <xdr:row>2</xdr:row>
      <xdr:rowOff>29815</xdr:rowOff>
    </xdr:to>
    <xdr:sp macro="" textlink="'1-3-3_2-Abb_Daten'!B1:H1">
      <xdr:nvSpPr>
        <xdr:cNvPr id="5" name="Textfeld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 txBox="1"/>
      </xdr:nvSpPr>
      <xdr:spPr>
        <a:xfrm>
          <a:off x="149088" y="258001"/>
          <a:ext cx="6137413" cy="285336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9A34647-1B8D-4256-A57D-012B7A3D2E83}" type="TxLink">
            <a:rPr lang="en-US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Methan-Emissionen nach Kategorien</a:t>
          </a:fld>
          <a:endParaRPr lang="de-DE" sz="28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</xdr:col>
      <xdr:colOff>23813</xdr:colOff>
      <xdr:row>1</xdr:row>
      <xdr:rowOff>179388</xdr:rowOff>
    </xdr:from>
    <xdr:to>
      <xdr:col>13</xdr:col>
      <xdr:colOff>23813</xdr:colOff>
      <xdr:row>2</xdr:row>
      <xdr:rowOff>192088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>
          <a:off x="246063" y="433388"/>
          <a:ext cx="6334125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e-DE" sz="9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16</xdr:col>
      <xdr:colOff>34976</xdr:colOff>
      <xdr:row>11</xdr:row>
      <xdr:rowOff>24840</xdr:rowOff>
    </xdr:from>
    <xdr:to>
      <xdr:col>22</xdr:col>
      <xdr:colOff>1143013</xdr:colOff>
      <xdr:row>11</xdr:row>
      <xdr:rowOff>24840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CxnSpPr/>
      </xdr:nvCxnSpPr>
      <xdr:spPr>
        <a:xfrm>
          <a:off x="7559726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5</xdr:colOff>
      <xdr:row>1</xdr:row>
      <xdr:rowOff>3483</xdr:rowOff>
    </xdr:from>
    <xdr:to>
      <xdr:col>13</xdr:col>
      <xdr:colOff>433880</xdr:colOff>
      <xdr:row>1</xdr:row>
      <xdr:rowOff>3483</xdr:rowOff>
    </xdr:to>
    <xdr:cxnSp macro="">
      <xdr:nvCxnSpPr>
        <xdr:cNvPr id="8" name="Gerade Verbindung 7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CxnSpPr/>
      </xdr:nvCxnSpPr>
      <xdr:spPr>
        <a:xfrm>
          <a:off x="222255" y="257483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34962</xdr:colOff>
      <xdr:row>13</xdr:row>
      <xdr:rowOff>28162</xdr:rowOff>
    </xdr:from>
    <xdr:to>
      <xdr:col>22</xdr:col>
      <xdr:colOff>1142999</xdr:colOff>
      <xdr:row>13</xdr:row>
      <xdr:rowOff>28162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CxnSpPr/>
      </xdr:nvCxnSpPr>
      <xdr:spPr>
        <a:xfrm>
          <a:off x="7559712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18</xdr:col>
      <xdr:colOff>745397</xdr:colOff>
      <xdr:row>3</xdr:row>
      <xdr:rowOff>140825</xdr:rowOff>
    </xdr:from>
    <xdr:to>
      <xdr:col>18</xdr:col>
      <xdr:colOff>745397</xdr:colOff>
      <xdr:row>18</xdr:row>
      <xdr:rowOff>1019694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CxnSpPr/>
      </xdr:nvCxnSpPr>
      <xdr:spPr>
        <a:xfrm>
          <a:off x="9832247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215311</xdr:colOff>
      <xdr:row>3</xdr:row>
      <xdr:rowOff>140837</xdr:rowOff>
    </xdr:from>
    <xdr:to>
      <xdr:col>19</xdr:col>
      <xdr:colOff>215311</xdr:colOff>
      <xdr:row>18</xdr:row>
      <xdr:rowOff>1019706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CxnSpPr/>
      </xdr:nvCxnSpPr>
      <xdr:spPr>
        <a:xfrm>
          <a:off x="10083211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20</xdr:col>
      <xdr:colOff>323187</xdr:colOff>
      <xdr:row>3</xdr:row>
      <xdr:rowOff>139565</xdr:rowOff>
    </xdr:from>
    <xdr:ext cx="1048364" cy="330004"/>
    <xdr:sp macro="" textlink="" fLocksText="0">
      <xdr:nvSpPr>
        <xdr:cNvPr id="12" name="Textfeld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SpPr txBox="1"/>
      </xdr:nvSpPr>
      <xdr:spPr>
        <a:xfrm>
          <a:off x="10457787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5</xdr:colOff>
      <xdr:row>20</xdr:row>
      <xdr:rowOff>14827</xdr:rowOff>
    </xdr:from>
    <xdr:to>
      <xdr:col>13</xdr:col>
      <xdr:colOff>433880</xdr:colOff>
      <xdr:row>20</xdr:row>
      <xdr:rowOff>14827</xdr:rowOff>
    </xdr:to>
    <xdr:cxnSp macro="">
      <xdr:nvCxnSpPr>
        <xdr:cNvPr id="13" name="Gerade Verbindung 12">
          <a:extLst>
            <a:ext uri="{FF2B5EF4-FFF2-40B4-BE49-F238E27FC236}">
              <a16:creationId xmlns:a16="http://schemas.microsoft.com/office/drawing/2014/main" id="{00000000-0008-0000-1600-00000D000000}"/>
            </a:ext>
          </a:extLst>
        </xdr:cNvPr>
        <xdr:cNvCxnSpPr/>
      </xdr:nvCxnSpPr>
      <xdr:spPr>
        <a:xfrm>
          <a:off x="222255" y="5047202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</xdr:colOff>
      <xdr:row>18</xdr:row>
      <xdr:rowOff>554249</xdr:rowOff>
    </xdr:from>
    <xdr:to>
      <xdr:col>13</xdr:col>
      <xdr:colOff>433880</xdr:colOff>
      <xdr:row>18</xdr:row>
      <xdr:rowOff>554249</xdr:rowOff>
    </xdr:to>
    <xdr:cxnSp macro="">
      <xdr:nvCxnSpPr>
        <xdr:cNvPr id="14" name="Gerade Verbindung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CxnSpPr/>
      </xdr:nvCxnSpPr>
      <xdr:spPr>
        <a:xfrm>
          <a:off x="222255" y="4372187"/>
          <a:ext cx="6768000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8281</xdr:colOff>
      <xdr:row>20</xdr:row>
      <xdr:rowOff>32086</xdr:rowOff>
    </xdr:from>
    <xdr:to>
      <xdr:col>6</xdr:col>
      <xdr:colOff>793749</xdr:colOff>
      <xdr:row>23</xdr:row>
      <xdr:rowOff>0</xdr:rowOff>
    </xdr:to>
    <xdr:sp macro="" textlink="'1-3-3_2-Abb_Daten'!B4:H4">
      <xdr:nvSpPr>
        <xdr:cNvPr id="15" name="Textfeld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SpPr txBox="1"/>
      </xdr:nvSpPr>
      <xdr:spPr>
        <a:xfrm>
          <a:off x="230531" y="5064461"/>
          <a:ext cx="2611093" cy="515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C2CB7C87-BA46-4DF4-AE1D-CCAE0D57818C}" type="TxLink">
            <a:rPr lang="en-US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Emissionen ohne Landnutzung, Landnutzungsänderung und Forstwirtschaft
Verkehr: ohne land- und forstwirtschaftlichen Verkehr
Haushalte und Kleinverbraucher: mit Militär und weiteren kleinen Quellen (u.a. land- und forstwirtschaftlichem Verkehr)</a:t>
          </a:fld>
          <a:endParaRPr lang="en-US" sz="200" b="0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38</xdr:row>
      <xdr:rowOff>9525</xdr:rowOff>
    </xdr:from>
    <xdr:to>
      <xdr:col>7</xdr:col>
      <xdr:colOff>0</xdr:colOff>
      <xdr:row>38</xdr:row>
      <xdr:rowOff>9525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CxnSpPr/>
      </xdr:nvCxnSpPr>
      <xdr:spPr>
        <a:xfrm>
          <a:off x="1171575" y="8277225"/>
          <a:ext cx="942975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223214</xdr:rowOff>
    </xdr:from>
    <xdr:to>
      <xdr:col>14</xdr:col>
      <xdr:colOff>7937</xdr:colOff>
      <xdr:row>20</xdr:row>
      <xdr:rowOff>82506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8631</xdr:colOff>
      <xdr:row>1</xdr:row>
      <xdr:rowOff>3483</xdr:rowOff>
    </xdr:from>
    <xdr:to>
      <xdr:col>13</xdr:col>
      <xdr:colOff>431516</xdr:colOff>
      <xdr:row>1</xdr:row>
      <xdr:rowOff>3483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CxnSpPr/>
      </xdr:nvCxnSpPr>
      <xdr:spPr>
        <a:xfrm>
          <a:off x="228439" y="259925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285751</xdr:colOff>
      <xdr:row>18</xdr:row>
      <xdr:rowOff>831215</xdr:rowOff>
    </xdr:from>
    <xdr:to>
      <xdr:col>13</xdr:col>
      <xdr:colOff>428624</xdr:colOff>
      <xdr:row>19</xdr:row>
      <xdr:rowOff>37585</xdr:rowOff>
    </xdr:to>
    <xdr:sp macro="" textlink="'1-3-4_2-Abb-Daten'!U3">
      <xdr:nvSpPr>
        <xdr:cNvPr id="4" name="Textfeld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 txBox="1"/>
      </xdr:nvSpPr>
      <xdr:spPr>
        <a:xfrm>
          <a:off x="3385039" y="4721811"/>
          <a:ext cx="3608508" cy="290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A611A934-8066-49D0-8BAF-DB5E3AB1A9CF}" type="TxLink">
            <a:rPr lang="de-DE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pPr algn="r"/>
            <a:t>Quelle: Umweltbundesamt, Nationale Trendtabellen für die deutsche Berichterstattung atmosphärischer Emissionen seit 1990, Emissionsentwicklung 1990 bis 2018 (Stand 12/2019) </a:t>
          </a:fld>
          <a:endParaRPr lang="de-DE" sz="600">
            <a:solidFill>
              <a:srgbClr val="080808"/>
            </a:solidFill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 editAs="absolute">
    <xdr:from>
      <xdr:col>1</xdr:col>
      <xdr:colOff>11112</xdr:colOff>
      <xdr:row>18</xdr:row>
      <xdr:rowOff>831215</xdr:rowOff>
    </xdr:from>
    <xdr:to>
      <xdr:col>6</xdr:col>
      <xdr:colOff>658813</xdr:colOff>
      <xdr:row>21</xdr:row>
      <xdr:rowOff>3663</xdr:rowOff>
    </xdr:to>
    <xdr:sp macro="" textlink="'1-3-4_2-Abb-Daten'!B4">
      <xdr:nvSpPr>
        <xdr:cNvPr id="5" name="Textfeld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 txBox="1"/>
      </xdr:nvSpPr>
      <xdr:spPr>
        <a:xfrm>
          <a:off x="233362" y="4649153"/>
          <a:ext cx="2473326" cy="41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AB478684-8DCB-42F7-B791-A0BB0DC64C34}" type="TxLink">
            <a:rPr lang="de-DE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 </a:t>
          </a:fld>
          <a:endParaRPr lang="de-DE" sz="600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157369</xdr:colOff>
      <xdr:row>1</xdr:row>
      <xdr:rowOff>9525</xdr:rowOff>
    </xdr:from>
    <xdr:to>
      <xdr:col>12</xdr:col>
      <xdr:colOff>886238</xdr:colOff>
      <xdr:row>2</xdr:row>
      <xdr:rowOff>38100</xdr:rowOff>
    </xdr:to>
    <xdr:sp macro="" textlink="'1-3-4_2-Abb-Daten'!B1" fLocksText="0">
      <xdr:nvSpPr>
        <xdr:cNvPr id="6" name="Textfeld 5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SpPr txBox="1"/>
      </xdr:nvSpPr>
      <xdr:spPr>
        <a:xfrm>
          <a:off x="157369" y="266286"/>
          <a:ext cx="5938630" cy="285336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1B3C712-3D84-4759-A72C-86A0E2B6CF5C}" type="TxLink">
            <a:rPr lang="de-DE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Emissionen fluorierter Treibhausgase ("F-Gase") </a:t>
          </a:fld>
          <a:endParaRPr lang="de-DE" sz="12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 fLocksWithSheet="0"/>
  </xdr:twoCellAnchor>
  <xdr:twoCellAnchor>
    <xdr:from>
      <xdr:col>0</xdr:col>
      <xdr:colOff>198782</xdr:colOff>
      <xdr:row>2</xdr:row>
      <xdr:rowOff>12010</xdr:rowOff>
    </xdr:from>
    <xdr:to>
      <xdr:col>12</xdr:col>
      <xdr:colOff>919369</xdr:colOff>
      <xdr:row>3</xdr:row>
      <xdr:rowOff>40585</xdr:rowOff>
    </xdr:to>
    <xdr:sp macro="" textlink="'1-3-4_2-Abb-Daten'!B2">
      <xdr:nvSpPr>
        <xdr:cNvPr id="7" name="Textfeld 6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SpPr txBox="1"/>
      </xdr:nvSpPr>
      <xdr:spPr>
        <a:xfrm>
          <a:off x="198782" y="526360"/>
          <a:ext cx="5911712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A184F1-CF13-4C89-A982-576BA9FF0EC5}" type="TxLink">
            <a:rPr lang="de-DE" sz="10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 </a:t>
          </a:fld>
          <a:endParaRPr lang="de-DE" sz="10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CxnSpPr/>
      </xdr:nvCxnSpPr>
      <xdr:spPr>
        <a:xfrm>
          <a:off x="7721651" y="2329890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</xdr:col>
      <xdr:colOff>8631</xdr:colOff>
      <xdr:row>18</xdr:row>
      <xdr:rowOff>813445</xdr:rowOff>
    </xdr:from>
    <xdr:to>
      <xdr:col>13</xdr:col>
      <xdr:colOff>431516</xdr:colOff>
      <xdr:row>18</xdr:row>
      <xdr:rowOff>813445</xdr:rowOff>
    </xdr:to>
    <xdr:cxnSp macro="">
      <xdr:nvCxnSpPr>
        <xdr:cNvPr id="9" name="Gerade Verbindung 8"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CxnSpPr/>
      </xdr:nvCxnSpPr>
      <xdr:spPr>
        <a:xfrm>
          <a:off x="228439" y="4704041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8631</xdr:colOff>
      <xdr:row>18</xdr:row>
      <xdr:rowOff>389759</xdr:rowOff>
    </xdr:from>
    <xdr:to>
      <xdr:col>13</xdr:col>
      <xdr:colOff>431516</xdr:colOff>
      <xdr:row>18</xdr:row>
      <xdr:rowOff>389759</xdr:rowOff>
    </xdr:to>
    <xdr:cxnSp macro="">
      <xdr:nvCxnSpPr>
        <xdr:cNvPr id="10" name="Gerade Verbindung 9"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CxnSpPr/>
      </xdr:nvCxnSpPr>
      <xdr:spPr>
        <a:xfrm>
          <a:off x="228439" y="4280355"/>
          <a:ext cx="6768000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800-00000B000000}"/>
            </a:ext>
          </a:extLst>
        </xdr:cNvPr>
        <xdr:cNvCxnSpPr/>
      </xdr:nvCxnSpPr>
      <xdr:spPr>
        <a:xfrm>
          <a:off x="7721637" y="2761837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1800-00000C000000}"/>
            </a:ext>
          </a:extLst>
        </xdr:cNvPr>
        <xdr:cNvCxnSpPr/>
      </xdr:nvCxnSpPr>
      <xdr:spPr>
        <a:xfrm>
          <a:off x="9994172" y="893300"/>
          <a:ext cx="0" cy="3984019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1800-00000D000000}"/>
            </a:ext>
          </a:extLst>
        </xdr:cNvPr>
        <xdr:cNvCxnSpPr/>
      </xdr:nvCxnSpPr>
      <xdr:spPr>
        <a:xfrm>
          <a:off x="10245136" y="893312"/>
          <a:ext cx="0" cy="3984019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4" name="Textfeld 13">
          <a:extLst>
            <a:ext uri="{FF2B5EF4-FFF2-40B4-BE49-F238E27FC236}">
              <a16:creationId xmlns:a16="http://schemas.microsoft.com/office/drawing/2014/main" id="{00000000-0008-0000-1800-00000E000000}"/>
            </a:ext>
          </a:extLst>
        </xdr:cNvPr>
        <xdr:cNvSpPr txBox="1"/>
      </xdr:nvSpPr>
      <xdr:spPr>
        <a:xfrm>
          <a:off x="10619712" y="892040"/>
          <a:ext cx="1048364" cy="330004"/>
        </a:xfrm>
        <a:prstGeom prst="rect">
          <a:avLst/>
        </a:prstGeom>
        <a:solidFill>
          <a:schemeClr val="tx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800-00000F000000}"/>
            </a:ext>
          </a:extLst>
        </xdr:cNvPr>
        <xdr:cNvCxnSpPr/>
      </xdr:nvCxnSpPr>
      <xdr:spPr>
        <a:xfrm>
          <a:off x="7721651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1800-000010000000}"/>
            </a:ext>
          </a:extLst>
        </xdr:cNvPr>
        <xdr:cNvCxnSpPr/>
      </xdr:nvCxnSpPr>
      <xdr:spPr>
        <a:xfrm>
          <a:off x="7721637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1800-000011000000}"/>
            </a:ext>
          </a:extLst>
        </xdr:cNvPr>
        <xdr:cNvCxnSpPr/>
      </xdr:nvCxnSpPr>
      <xdr:spPr>
        <a:xfrm>
          <a:off x="9994172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1800-000012000000}"/>
            </a:ext>
          </a:extLst>
        </xdr:cNvPr>
        <xdr:cNvCxnSpPr/>
      </xdr:nvCxnSpPr>
      <xdr:spPr>
        <a:xfrm>
          <a:off x="10245136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9" name="Textfeld 18">
          <a:extLst>
            <a:ext uri="{FF2B5EF4-FFF2-40B4-BE49-F238E27FC236}">
              <a16:creationId xmlns:a16="http://schemas.microsoft.com/office/drawing/2014/main" id="{00000000-0008-0000-1800-000013000000}"/>
            </a:ext>
          </a:extLst>
        </xdr:cNvPr>
        <xdr:cNvSpPr txBox="1"/>
      </xdr:nvSpPr>
      <xdr:spPr>
        <a:xfrm>
          <a:off x="10619712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oneCellAnchor>
    <xdr:from>
      <xdr:col>2</xdr:col>
      <xdr:colOff>16949</xdr:colOff>
      <xdr:row>2</xdr:row>
      <xdr:rowOff>57978</xdr:rowOff>
    </xdr:from>
    <xdr:ext cx="2284984" cy="330004"/>
    <xdr:sp macro="" textlink="'1-3-4_2-Abb-Daten'!B5:G5" fLocksText="0">
      <xdr:nvSpPr>
        <xdr:cNvPr id="20" name="Textfeld 19">
          <a:extLst>
            <a:ext uri="{FF2B5EF4-FFF2-40B4-BE49-F238E27FC236}">
              <a16:creationId xmlns:a16="http://schemas.microsoft.com/office/drawing/2014/main" id="{00000000-0008-0000-1800-000014000000}"/>
            </a:ext>
          </a:extLst>
        </xdr:cNvPr>
        <xdr:cNvSpPr txBox="1"/>
      </xdr:nvSpPr>
      <xdr:spPr>
        <a:xfrm>
          <a:off x="620199" y="565978"/>
          <a:ext cx="2284984" cy="330004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fld id="{557FB9AB-FC77-47CE-B292-B1E8C2741DE4}" type="TxLink">
            <a:rPr lang="en-US" sz="9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ctr"/>
            <a:t>Tausend Tonnen Kohlendioxid-Äquivalent</a:t>
          </a:fld>
          <a:endParaRPr lang="en-US" sz="700" b="1">
            <a:solidFill>
              <a:srgbClr val="FFFFFF"/>
            </a:solidFill>
            <a:latin typeface="Meta Offc" pitchFamily="34" charset="0"/>
            <a:cs typeface="Meta Offc" pitchFamily="34" charset="0"/>
          </a:endParaRPr>
        </a:p>
      </xdr:txBody>
    </xdr:sp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37</xdr:row>
      <xdr:rowOff>19050</xdr:rowOff>
    </xdr:from>
    <xdr:to>
      <xdr:col>21</xdr:col>
      <xdr:colOff>0</xdr:colOff>
      <xdr:row>37</xdr:row>
      <xdr:rowOff>19050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CxnSpPr/>
      </xdr:nvCxnSpPr>
      <xdr:spPr>
        <a:xfrm>
          <a:off x="1171575" y="7934325"/>
          <a:ext cx="2105025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6</xdr:col>
      <xdr:colOff>130968</xdr:colOff>
      <xdr:row>17</xdr:row>
      <xdr:rowOff>130968</xdr:rowOff>
    </xdr:from>
    <xdr:to>
      <xdr:col>14</xdr:col>
      <xdr:colOff>797718</xdr:colOff>
      <xdr:row>21</xdr:row>
      <xdr:rowOff>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 txBox="1"/>
      </xdr:nvSpPr>
      <xdr:spPr>
        <a:xfrm>
          <a:off x="6643687" y="4262437"/>
          <a:ext cx="9048750" cy="821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4400">
              <a:solidFill>
                <a:srgbClr val="FF0000"/>
              </a:solidFill>
            </a:rPr>
            <a:t>Noch nicht aktuell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20980</xdr:colOff>
      <xdr:row>1</xdr:row>
      <xdr:rowOff>113468</xdr:rowOff>
    </xdr:from>
    <xdr:to>
      <xdr:col>13</xdr:col>
      <xdr:colOff>611187</xdr:colOff>
      <xdr:row>22</xdr:row>
      <xdr:rowOff>27954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695</xdr:colOff>
      <xdr:row>1</xdr:row>
      <xdr:rowOff>3483</xdr:rowOff>
    </xdr:from>
    <xdr:to>
      <xdr:col>13</xdr:col>
      <xdr:colOff>426632</xdr:colOff>
      <xdr:row>1</xdr:row>
      <xdr:rowOff>3483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CxnSpPr/>
      </xdr:nvCxnSpPr>
      <xdr:spPr>
        <a:xfrm>
          <a:off x="222945" y="257483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1382</xdr:colOff>
      <xdr:row>20</xdr:row>
      <xdr:rowOff>171848</xdr:rowOff>
    </xdr:from>
    <xdr:to>
      <xdr:col>13</xdr:col>
      <xdr:colOff>420689</xdr:colOff>
      <xdr:row>20</xdr:row>
      <xdr:rowOff>349235</xdr:rowOff>
    </xdr:to>
    <xdr:sp macro="" textlink="'1-3-4_4-Abb-Daten'!AI3">
      <xdr:nvSpPr>
        <xdr:cNvPr id="4" name="Textfeld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 txBox="1"/>
      </xdr:nvSpPr>
      <xdr:spPr>
        <a:xfrm>
          <a:off x="3097007" y="5204223"/>
          <a:ext cx="3887995" cy="177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A611A934-8066-49D0-8BAF-DB5E3AB1A9CF}" type="TxLink">
            <a:rPr lang="de-DE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pPr algn="r"/>
            <a:t>Quelle: Umweltbundesamt, Emissionsdatenbank ZSE (Stand 04/2018)</a:t>
          </a:fld>
          <a:endParaRPr lang="de-DE" sz="600">
            <a:solidFill>
              <a:srgbClr val="080808"/>
            </a:solidFill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 editAs="absolute">
    <xdr:from>
      <xdr:col>2</xdr:col>
      <xdr:colOff>149513</xdr:colOff>
      <xdr:row>2</xdr:row>
      <xdr:rowOff>95248</xdr:rowOff>
    </xdr:from>
    <xdr:to>
      <xdr:col>8</xdr:col>
      <xdr:colOff>164869</xdr:colOff>
      <xdr:row>3</xdr:row>
      <xdr:rowOff>112078</xdr:rowOff>
    </xdr:to>
    <xdr:sp macro="" textlink="'1-3-4_4-Abb-Daten'!B5:U5">
      <xdr:nvSpPr>
        <xdr:cNvPr id="5" name="Textfeld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 txBox="1"/>
      </xdr:nvSpPr>
      <xdr:spPr>
        <a:xfrm>
          <a:off x="752763" y="603248"/>
          <a:ext cx="2507731" cy="254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C6F2144D-C90D-42F2-9C5C-0B1344326F97}" type="TxLink">
            <a:rPr lang="en-US" sz="9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Tausend Tonnen Kohlendioxid-Äquivalente</a:t>
          </a:fld>
          <a:endParaRPr lang="de-DE" sz="5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157369</xdr:colOff>
      <xdr:row>1</xdr:row>
      <xdr:rowOff>17463</xdr:rowOff>
    </xdr:from>
    <xdr:to>
      <xdr:col>12</xdr:col>
      <xdr:colOff>886238</xdr:colOff>
      <xdr:row>2</xdr:row>
      <xdr:rowOff>46038</xdr:rowOff>
    </xdr:to>
    <xdr:sp macro="" textlink="'1-3-4_4-Abb-Daten'!B1" fLocksText="0">
      <xdr:nvSpPr>
        <xdr:cNvPr id="6" name="Textfeld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157369" y="271463"/>
          <a:ext cx="5919994" cy="2825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1B3C712-3D84-4759-A72C-86A0E2B6CF5C}" type="TxLink">
            <a:rPr lang="de-DE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Quellen der Emissionen fluorierter Treibhausgase</a:t>
          </a:fld>
          <a:endParaRPr lang="de-DE" sz="12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 fLocksWithSheet="0"/>
  </xdr:twoCellAnchor>
  <xdr:twoCellAnchor>
    <xdr:from>
      <xdr:col>1</xdr:col>
      <xdr:colOff>24847</xdr:colOff>
      <xdr:row>2</xdr:row>
      <xdr:rowOff>12010</xdr:rowOff>
    </xdr:from>
    <xdr:to>
      <xdr:col>13</xdr:col>
      <xdr:colOff>24847</xdr:colOff>
      <xdr:row>3</xdr:row>
      <xdr:rowOff>40585</xdr:rowOff>
    </xdr:to>
    <xdr:sp macro="" textlink="'1-3-4_4-Abb-Daten'!B2">
      <xdr:nvSpPr>
        <xdr:cNvPr id="7" name="Textfeld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243922" y="526360"/>
          <a:ext cx="5905500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A184F1-CF13-4C89-A982-576BA9FF0EC5}" type="TxLink">
            <a:rPr lang="de-DE" sz="10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 </a:t>
          </a:fld>
          <a:endParaRPr lang="de-DE" sz="10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CxnSpPr/>
      </xdr:nvCxnSpPr>
      <xdr:spPr>
        <a:xfrm>
          <a:off x="7721651" y="2329890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</xdr:col>
      <xdr:colOff>695</xdr:colOff>
      <xdr:row>20</xdr:row>
      <xdr:rowOff>157009</xdr:rowOff>
    </xdr:from>
    <xdr:to>
      <xdr:col>13</xdr:col>
      <xdr:colOff>426632</xdr:colOff>
      <xdr:row>20</xdr:row>
      <xdr:rowOff>157009</xdr:rowOff>
    </xdr:to>
    <xdr:cxnSp macro="">
      <xdr:nvCxnSpPr>
        <xdr:cNvPr id="9" name="Gerade Verbindung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CxnSpPr/>
      </xdr:nvCxnSpPr>
      <xdr:spPr>
        <a:xfrm>
          <a:off x="222945" y="5189384"/>
          <a:ext cx="6768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</xdr:colOff>
      <xdr:row>18</xdr:row>
      <xdr:rowOff>192221</xdr:rowOff>
    </xdr:from>
    <xdr:to>
      <xdr:col>13</xdr:col>
      <xdr:colOff>426632</xdr:colOff>
      <xdr:row>18</xdr:row>
      <xdr:rowOff>192221</xdr:rowOff>
    </xdr:to>
    <xdr:cxnSp macro="">
      <xdr:nvCxnSpPr>
        <xdr:cNvPr id="10" name="Gerade Verbindung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CxnSpPr/>
      </xdr:nvCxnSpPr>
      <xdr:spPr>
        <a:xfrm>
          <a:off x="222945" y="4010159"/>
          <a:ext cx="6768000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CxnSpPr/>
      </xdr:nvCxnSpPr>
      <xdr:spPr>
        <a:xfrm>
          <a:off x="7721637" y="2761837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1A00-00000C000000}"/>
            </a:ext>
          </a:extLst>
        </xdr:cNvPr>
        <xdr:cNvCxnSpPr/>
      </xdr:nvCxnSpPr>
      <xdr:spPr>
        <a:xfrm>
          <a:off x="9994172" y="893300"/>
          <a:ext cx="0" cy="3984019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1A00-00000D000000}"/>
            </a:ext>
          </a:extLst>
        </xdr:cNvPr>
        <xdr:cNvCxnSpPr/>
      </xdr:nvCxnSpPr>
      <xdr:spPr>
        <a:xfrm>
          <a:off x="10245136" y="893312"/>
          <a:ext cx="0" cy="3984019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4" name="Textfeld 13">
          <a:extLst>
            <a:ext uri="{FF2B5EF4-FFF2-40B4-BE49-F238E27FC236}">
              <a16:creationId xmlns:a16="http://schemas.microsoft.com/office/drawing/2014/main" id="{00000000-0008-0000-1A00-00000E000000}"/>
            </a:ext>
          </a:extLst>
        </xdr:cNvPr>
        <xdr:cNvSpPr txBox="1"/>
      </xdr:nvSpPr>
      <xdr:spPr>
        <a:xfrm>
          <a:off x="10619712" y="892040"/>
          <a:ext cx="1048364" cy="330004"/>
        </a:xfrm>
        <a:prstGeom prst="rect">
          <a:avLst/>
        </a:prstGeom>
        <a:solidFill>
          <a:schemeClr val="tx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A00-00000F000000}"/>
            </a:ext>
          </a:extLst>
        </xdr:cNvPr>
        <xdr:cNvCxnSpPr/>
      </xdr:nvCxnSpPr>
      <xdr:spPr>
        <a:xfrm>
          <a:off x="7721651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1A00-000010000000}"/>
            </a:ext>
          </a:extLst>
        </xdr:cNvPr>
        <xdr:cNvCxnSpPr/>
      </xdr:nvCxnSpPr>
      <xdr:spPr>
        <a:xfrm>
          <a:off x="7721637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1A00-000011000000}"/>
            </a:ext>
          </a:extLst>
        </xdr:cNvPr>
        <xdr:cNvCxnSpPr/>
      </xdr:nvCxnSpPr>
      <xdr:spPr>
        <a:xfrm>
          <a:off x="9994172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1A00-000012000000}"/>
            </a:ext>
          </a:extLst>
        </xdr:cNvPr>
        <xdr:cNvCxnSpPr/>
      </xdr:nvCxnSpPr>
      <xdr:spPr>
        <a:xfrm>
          <a:off x="10245136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9" name="Textfeld 18">
          <a:extLst>
            <a:ext uri="{FF2B5EF4-FFF2-40B4-BE49-F238E27FC236}">
              <a16:creationId xmlns:a16="http://schemas.microsoft.com/office/drawing/2014/main" id="{00000000-0008-0000-1A00-000013000000}"/>
            </a:ext>
          </a:extLst>
        </xdr:cNvPr>
        <xdr:cNvSpPr txBox="1"/>
      </xdr:nvSpPr>
      <xdr:spPr>
        <a:xfrm>
          <a:off x="10619712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2</xdr:col>
      <xdr:colOff>23813</xdr:colOff>
      <xdr:row>9</xdr:row>
      <xdr:rowOff>39688</xdr:rowOff>
    </xdr:from>
    <xdr:to>
      <xdr:col>18</xdr:col>
      <xdr:colOff>246063</xdr:colOff>
      <xdr:row>13</xdr:row>
      <xdr:rowOff>19845</xdr:rowOff>
    </xdr:to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1A00-000014000000}"/>
            </a:ext>
          </a:extLst>
        </xdr:cNvPr>
        <xdr:cNvSpPr txBox="1"/>
      </xdr:nvSpPr>
      <xdr:spPr>
        <a:xfrm>
          <a:off x="627063" y="1905001"/>
          <a:ext cx="9048750" cy="821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4400">
              <a:solidFill>
                <a:srgbClr val="FF0000"/>
              </a:solidFill>
            </a:rPr>
            <a:t>Noch nicht aktuell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31</xdr:col>
      <xdr:colOff>809625</xdr:colOff>
      <xdr:row>2</xdr:row>
      <xdr:rowOff>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CxnSpPr/>
      </xdr:nvCxnSpPr>
      <xdr:spPr>
        <a:xfrm>
          <a:off x="381000" y="371475"/>
          <a:ext cx="177165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29</xdr:col>
      <xdr:colOff>809625</xdr:colOff>
      <xdr:row>2</xdr:row>
      <xdr:rowOff>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CxnSpPr/>
      </xdr:nvCxnSpPr>
      <xdr:spPr>
        <a:xfrm>
          <a:off x="219075" y="266700"/>
          <a:ext cx="221075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39</xdr:row>
      <xdr:rowOff>0</xdr:rowOff>
    </xdr:from>
    <xdr:to>
      <xdr:col>10</xdr:col>
      <xdr:colOff>0</xdr:colOff>
      <xdr:row>39</xdr:row>
      <xdr:rowOff>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CxnSpPr/>
      </xdr:nvCxnSpPr>
      <xdr:spPr>
        <a:xfrm>
          <a:off x="1181100" y="8629650"/>
          <a:ext cx="1133475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19050</xdr:colOff>
      <xdr:row>7</xdr:row>
      <xdr:rowOff>123825</xdr:rowOff>
    </xdr:from>
    <xdr:to>
      <xdr:col>9</xdr:col>
      <xdr:colOff>1304925</xdr:colOff>
      <xdr:row>7</xdr:row>
      <xdr:rowOff>123825</xdr:rowOff>
    </xdr:to>
    <xdr:cxnSp macro="">
      <xdr:nvCxnSpPr>
        <xdr:cNvPr id="3" name="Gerade Verbindung 13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CxnSpPr/>
      </xdr:nvCxnSpPr>
      <xdr:spPr>
        <a:xfrm>
          <a:off x="1219200" y="1333500"/>
          <a:ext cx="11287125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91109</xdr:colOff>
      <xdr:row>1</xdr:row>
      <xdr:rowOff>231913</xdr:rowOff>
    </xdr:from>
    <xdr:to>
      <xdr:col>13</xdr:col>
      <xdr:colOff>627063</xdr:colOff>
      <xdr:row>19</xdr:row>
      <xdr:rowOff>80597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8</xdr:col>
      <xdr:colOff>419467</xdr:colOff>
      <xdr:row>19</xdr:row>
      <xdr:rowOff>16302</xdr:rowOff>
    </xdr:from>
    <xdr:to>
      <xdr:col>13</xdr:col>
      <xdr:colOff>419467</xdr:colOff>
      <xdr:row>23</xdr:row>
      <xdr:rowOff>8275</xdr:rowOff>
    </xdr:to>
    <xdr:sp macro="" textlink="'10-2-Abb_Daten'!S3">
      <xdr:nvSpPr>
        <xdr:cNvPr id="3" name="Textfeld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SpPr txBox="1"/>
      </xdr:nvSpPr>
      <xdr:spPr>
        <a:xfrm>
          <a:off x="3518755" y="5013264"/>
          <a:ext cx="3494943" cy="394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36000" bIns="0" rtlCol="0" anchor="t"/>
        <a:lstStyle/>
        <a:p>
          <a:pPr algn="r"/>
          <a:fld id="{F29255E2-B755-48AB-948F-97231C98E979}" type="TxLink">
            <a:rPr lang="en-US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pPr algn="r"/>
            <a:t>Quelle: Umweltbundesamt, Nationale Trendtabellen für die deutsche Berichterstattung atmosphärischer Emissionen seit 1990, Emissionsentwicklung 1990 bis 2018 (Stand 12/2019) </a:t>
          </a:fld>
          <a:endParaRPr lang="de-DE" sz="600" b="0" i="0" u="none" strike="noStrike">
            <a:solidFill>
              <a:srgbClr val="080808"/>
            </a:solidFill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 editAs="absolute">
    <xdr:from>
      <xdr:col>0</xdr:col>
      <xdr:colOff>101876</xdr:colOff>
      <xdr:row>24</xdr:row>
      <xdr:rowOff>145007</xdr:rowOff>
    </xdr:from>
    <xdr:to>
      <xdr:col>4</xdr:col>
      <xdr:colOff>778565</xdr:colOff>
      <xdr:row>32</xdr:row>
      <xdr:rowOff>34023</xdr:rowOff>
    </xdr:to>
    <xdr:sp macro="" textlink="#REF!">
      <xdr:nvSpPr>
        <xdr:cNvPr id="4" name="Textfeld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SpPr txBox="1"/>
      </xdr:nvSpPr>
      <xdr:spPr>
        <a:xfrm>
          <a:off x="101876" y="5561802"/>
          <a:ext cx="1676814" cy="117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AB478684-8DCB-42F7-B791-A0BB0DC64C34}" type="TxLink">
            <a:rPr lang="de-DE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 </a:t>
          </a:fld>
          <a:endParaRPr lang="de-DE" sz="600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0</xdr:col>
      <xdr:colOff>149088</xdr:colOff>
      <xdr:row>1</xdr:row>
      <xdr:rowOff>2196</xdr:rowOff>
    </xdr:from>
    <xdr:to>
      <xdr:col>13</xdr:col>
      <xdr:colOff>140805</xdr:colOff>
      <xdr:row>2</xdr:row>
      <xdr:rowOff>30771</xdr:rowOff>
    </xdr:to>
    <xdr:sp macro="" textlink="'10-2-Abb_Daten'!B1:J1">
      <xdr:nvSpPr>
        <xdr:cNvPr id="5" name="Textfeld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SpPr txBox="1"/>
      </xdr:nvSpPr>
      <xdr:spPr>
        <a:xfrm>
          <a:off x="149088" y="258638"/>
          <a:ext cx="6585948" cy="285018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9A34647-1B8D-4256-A57D-012B7A3D2E83}" type="TxLink">
            <a:rPr lang="en-US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Treibhausgas-Emissionen der Landwirtschaft nach Kategorien</a:t>
          </a:fld>
          <a:endParaRPr lang="de-DE" sz="28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</xdr:col>
      <xdr:colOff>0</xdr:colOff>
      <xdr:row>2</xdr:row>
      <xdr:rowOff>28575</xdr:rowOff>
    </xdr:from>
    <xdr:to>
      <xdr:col>13</xdr:col>
      <xdr:colOff>0</xdr:colOff>
      <xdr:row>3</xdr:row>
      <xdr:rowOff>57150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1E00-000006000000}"/>
            </a:ext>
          </a:extLst>
        </xdr:cNvPr>
        <xdr:cNvSpPr txBox="1"/>
      </xdr:nvSpPr>
      <xdr:spPr>
        <a:xfrm>
          <a:off x="219075" y="542925"/>
          <a:ext cx="6372225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e-DE" sz="9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16</xdr:col>
      <xdr:colOff>34976</xdr:colOff>
      <xdr:row>11</xdr:row>
      <xdr:rowOff>24840</xdr:rowOff>
    </xdr:from>
    <xdr:to>
      <xdr:col>22</xdr:col>
      <xdr:colOff>1143013</xdr:colOff>
      <xdr:row>11</xdr:row>
      <xdr:rowOff>24840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CxnSpPr/>
      </xdr:nvCxnSpPr>
      <xdr:spPr>
        <a:xfrm>
          <a:off x="8445551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618</xdr:colOff>
      <xdr:row>1</xdr:row>
      <xdr:rowOff>3483</xdr:rowOff>
    </xdr:from>
    <xdr:to>
      <xdr:col>13</xdr:col>
      <xdr:colOff>402743</xdr:colOff>
      <xdr:row>1</xdr:row>
      <xdr:rowOff>3483</xdr:rowOff>
    </xdr:to>
    <xdr:cxnSp macro="">
      <xdr:nvCxnSpPr>
        <xdr:cNvPr id="8" name="Gerade Verbindung 7">
          <a:extLst>
            <a:ext uri="{FF2B5EF4-FFF2-40B4-BE49-F238E27FC236}">
              <a16:creationId xmlns:a16="http://schemas.microsoft.com/office/drawing/2014/main" id="{00000000-0008-0000-1E00-000008000000}"/>
            </a:ext>
          </a:extLst>
        </xdr:cNvPr>
        <xdr:cNvCxnSpPr/>
      </xdr:nvCxnSpPr>
      <xdr:spPr>
        <a:xfrm>
          <a:off x="220426" y="259925"/>
          <a:ext cx="6776548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34962</xdr:colOff>
      <xdr:row>13</xdr:row>
      <xdr:rowOff>28162</xdr:rowOff>
    </xdr:from>
    <xdr:to>
      <xdr:col>22</xdr:col>
      <xdr:colOff>1142999</xdr:colOff>
      <xdr:row>13</xdr:row>
      <xdr:rowOff>28162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E00-000009000000}"/>
            </a:ext>
          </a:extLst>
        </xdr:cNvPr>
        <xdr:cNvCxnSpPr/>
      </xdr:nvCxnSpPr>
      <xdr:spPr>
        <a:xfrm>
          <a:off x="8445537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18</xdr:col>
      <xdr:colOff>745397</xdr:colOff>
      <xdr:row>3</xdr:row>
      <xdr:rowOff>140825</xdr:rowOff>
    </xdr:from>
    <xdr:to>
      <xdr:col>18</xdr:col>
      <xdr:colOff>745397</xdr:colOff>
      <xdr:row>18</xdr:row>
      <xdr:rowOff>1019694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E00-00000A000000}"/>
            </a:ext>
          </a:extLst>
        </xdr:cNvPr>
        <xdr:cNvCxnSpPr/>
      </xdr:nvCxnSpPr>
      <xdr:spPr>
        <a:xfrm>
          <a:off x="10718072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215311</xdr:colOff>
      <xdr:row>3</xdr:row>
      <xdr:rowOff>140837</xdr:rowOff>
    </xdr:from>
    <xdr:to>
      <xdr:col>19</xdr:col>
      <xdr:colOff>215311</xdr:colOff>
      <xdr:row>18</xdr:row>
      <xdr:rowOff>1019706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E00-00000B000000}"/>
            </a:ext>
          </a:extLst>
        </xdr:cNvPr>
        <xdr:cNvCxnSpPr/>
      </xdr:nvCxnSpPr>
      <xdr:spPr>
        <a:xfrm>
          <a:off x="10969036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20</xdr:col>
      <xdr:colOff>323187</xdr:colOff>
      <xdr:row>3</xdr:row>
      <xdr:rowOff>139565</xdr:rowOff>
    </xdr:from>
    <xdr:ext cx="1048364" cy="330004"/>
    <xdr:sp macro="" textlink="" fLocksText="0">
      <xdr:nvSpPr>
        <xdr:cNvPr id="12" name="Textfeld 11">
          <a:extLst>
            <a:ext uri="{FF2B5EF4-FFF2-40B4-BE49-F238E27FC236}">
              <a16:creationId xmlns:a16="http://schemas.microsoft.com/office/drawing/2014/main" id="{00000000-0008-0000-1E00-00000C000000}"/>
            </a:ext>
          </a:extLst>
        </xdr:cNvPr>
        <xdr:cNvSpPr txBox="1"/>
      </xdr:nvSpPr>
      <xdr:spPr>
        <a:xfrm>
          <a:off x="11343612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618</xdr:colOff>
      <xdr:row>18</xdr:row>
      <xdr:rowOff>1105242</xdr:rowOff>
    </xdr:from>
    <xdr:to>
      <xdr:col>13</xdr:col>
      <xdr:colOff>402743</xdr:colOff>
      <xdr:row>18</xdr:row>
      <xdr:rowOff>1105242</xdr:rowOff>
    </xdr:to>
    <xdr:cxnSp macro="">
      <xdr:nvCxnSpPr>
        <xdr:cNvPr id="13" name="Gerade Verbindung 12">
          <a:extLst>
            <a:ext uri="{FF2B5EF4-FFF2-40B4-BE49-F238E27FC236}">
              <a16:creationId xmlns:a16="http://schemas.microsoft.com/office/drawing/2014/main" id="{00000000-0008-0000-1E00-00000D000000}"/>
            </a:ext>
          </a:extLst>
        </xdr:cNvPr>
        <xdr:cNvCxnSpPr/>
      </xdr:nvCxnSpPr>
      <xdr:spPr>
        <a:xfrm>
          <a:off x="220426" y="4995838"/>
          <a:ext cx="6776548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618</xdr:colOff>
      <xdr:row>18</xdr:row>
      <xdr:rowOff>367940</xdr:rowOff>
    </xdr:from>
    <xdr:to>
      <xdr:col>13</xdr:col>
      <xdr:colOff>402743</xdr:colOff>
      <xdr:row>18</xdr:row>
      <xdr:rowOff>367940</xdr:rowOff>
    </xdr:to>
    <xdr:cxnSp macro="">
      <xdr:nvCxnSpPr>
        <xdr:cNvPr id="14" name="Gerade Verbindung 13">
          <a:extLst>
            <a:ext uri="{FF2B5EF4-FFF2-40B4-BE49-F238E27FC236}">
              <a16:creationId xmlns:a16="http://schemas.microsoft.com/office/drawing/2014/main" id="{00000000-0008-0000-1E00-00000E000000}"/>
            </a:ext>
          </a:extLst>
        </xdr:cNvPr>
        <xdr:cNvCxnSpPr/>
      </xdr:nvCxnSpPr>
      <xdr:spPr>
        <a:xfrm>
          <a:off x="220426" y="4258536"/>
          <a:ext cx="6776548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1224</xdr:colOff>
      <xdr:row>19</xdr:row>
      <xdr:rowOff>6049</xdr:rowOff>
    </xdr:from>
    <xdr:to>
      <xdr:col>6</xdr:col>
      <xdr:colOff>901212</xdr:colOff>
      <xdr:row>22</xdr:row>
      <xdr:rowOff>80591</xdr:rowOff>
    </xdr:to>
    <xdr:sp macro="" textlink="'10-2-Abb_Daten'!B4:J4">
      <xdr:nvSpPr>
        <xdr:cNvPr id="15" name="Textfeld 14">
          <a:extLst>
            <a:ext uri="{FF2B5EF4-FFF2-40B4-BE49-F238E27FC236}">
              <a16:creationId xmlns:a16="http://schemas.microsoft.com/office/drawing/2014/main" id="{00000000-0008-0000-1E00-00000F000000}"/>
            </a:ext>
          </a:extLst>
        </xdr:cNvPr>
        <xdr:cNvSpPr txBox="1"/>
      </xdr:nvSpPr>
      <xdr:spPr>
        <a:xfrm>
          <a:off x="221032" y="5003011"/>
          <a:ext cx="2731718" cy="389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C2CB7C87-BA46-4DF4-AE1D-CCAE0D57818C}" type="TxLink">
            <a:rPr lang="en-US" sz="600" b="0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/>
            <a:t>Hinweis: Die Aufteilung der Emissionen entspricht der UN-Berichterstattung, nicht den Sektoren des Aktionsprogrammes Klimaschutz 2020</a:t>
          </a:fld>
          <a:endParaRPr lang="en-US" sz="200" b="0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 editAs="absolute">
    <xdr:from>
      <xdr:col>1</xdr:col>
      <xdr:colOff>285751</xdr:colOff>
      <xdr:row>2</xdr:row>
      <xdr:rowOff>102577</xdr:rowOff>
    </xdr:from>
    <xdr:to>
      <xdr:col>7</xdr:col>
      <xdr:colOff>31232</xdr:colOff>
      <xdr:row>3</xdr:row>
      <xdr:rowOff>115744</xdr:rowOff>
    </xdr:to>
    <xdr:sp macro="" textlink="'10-2-Abb_Daten'!B5:J5">
      <xdr:nvSpPr>
        <xdr:cNvPr id="16" name="Textfeld 15">
          <a:extLst>
            <a:ext uri="{FF2B5EF4-FFF2-40B4-BE49-F238E27FC236}">
              <a16:creationId xmlns:a16="http://schemas.microsoft.com/office/drawing/2014/main" id="{00000000-0008-0000-1E00-000010000000}"/>
            </a:ext>
          </a:extLst>
        </xdr:cNvPr>
        <xdr:cNvSpPr txBox="1"/>
      </xdr:nvSpPr>
      <xdr:spPr>
        <a:xfrm>
          <a:off x="505559" y="615462"/>
          <a:ext cx="2507731" cy="254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fld id="{2BC546B3-4347-429C-9C55-E4CBC4834638}" type="TxLink">
            <a:rPr lang="en-US" sz="900" b="1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pPr algn="l"/>
            <a:t>Millionen Tonnen Kohlendioxid-Äquivalente</a:t>
          </a:fld>
          <a:endParaRPr lang="de-DE" sz="4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32</xdr:col>
      <xdr:colOff>609600</xdr:colOff>
      <xdr:row>9</xdr:row>
      <xdr:rowOff>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CxnSpPr/>
      </xdr:nvCxnSpPr>
      <xdr:spPr>
        <a:xfrm>
          <a:off x="200025" y="2924175"/>
          <a:ext cx="178689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0</xdr:colOff>
      <xdr:row>1</xdr:row>
      <xdr:rowOff>161925</xdr:rowOff>
    </xdr:from>
    <xdr:to>
      <xdr:col>33</xdr:col>
      <xdr:colOff>9525</xdr:colOff>
      <xdr:row>1</xdr:row>
      <xdr:rowOff>161925</xdr:rowOff>
    </xdr:to>
    <xdr:cxnSp macro="">
      <xdr:nvCxnSpPr>
        <xdr:cNvPr id="3" name="Gerade Verbindung 8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CxnSpPr/>
      </xdr:nvCxnSpPr>
      <xdr:spPr>
        <a:xfrm>
          <a:off x="200025" y="219075"/>
          <a:ext cx="144589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228600</xdr:rowOff>
    </xdr:from>
    <xdr:to>
      <xdr:col>33</xdr:col>
      <xdr:colOff>9525</xdr:colOff>
      <xdr:row>9</xdr:row>
      <xdr:rowOff>0</xdr:rowOff>
    </xdr:to>
    <xdr:cxnSp macro="">
      <xdr:nvCxnSpPr>
        <xdr:cNvPr id="2" name="Gerade Verbindung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CxnSpPr/>
      </xdr:nvCxnSpPr>
      <xdr:spPr>
        <a:xfrm flipV="1">
          <a:off x="209550" y="1990725"/>
          <a:ext cx="16240125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0</xdr:colOff>
      <xdr:row>1</xdr:row>
      <xdr:rowOff>161925</xdr:rowOff>
    </xdr:from>
    <xdr:to>
      <xdr:col>33</xdr:col>
      <xdr:colOff>38100</xdr:colOff>
      <xdr:row>2</xdr:row>
      <xdr:rowOff>19050</xdr:rowOff>
    </xdr:to>
    <xdr:cxnSp macro="">
      <xdr:nvCxnSpPr>
        <xdr:cNvPr id="3" name="Gerade Verbindung 8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CxnSpPr/>
      </xdr:nvCxnSpPr>
      <xdr:spPr>
        <a:xfrm>
          <a:off x="209550" y="266700"/>
          <a:ext cx="16268700" cy="381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20288</xdr:colOff>
      <xdr:row>2</xdr:row>
      <xdr:rowOff>205959</xdr:rowOff>
    </xdr:from>
    <xdr:to>
      <xdr:col>13</xdr:col>
      <xdr:colOff>1238249</xdr:colOff>
      <xdr:row>24</xdr:row>
      <xdr:rowOff>2955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16568</xdr:colOff>
      <xdr:row>1</xdr:row>
      <xdr:rowOff>3483</xdr:rowOff>
    </xdr:from>
    <xdr:to>
      <xdr:col>13</xdr:col>
      <xdr:colOff>1169318</xdr:colOff>
      <xdr:row>1</xdr:row>
      <xdr:rowOff>3483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CxnSpPr/>
      </xdr:nvCxnSpPr>
      <xdr:spPr>
        <a:xfrm>
          <a:off x="234282" y="262019"/>
          <a:ext cx="7344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10</xdr:col>
      <xdr:colOff>1055077</xdr:colOff>
      <xdr:row>18</xdr:row>
      <xdr:rowOff>760940</xdr:rowOff>
    </xdr:from>
    <xdr:to>
      <xdr:col>13</xdr:col>
      <xdr:colOff>1175375</xdr:colOff>
      <xdr:row>19</xdr:row>
      <xdr:rowOff>109381</xdr:rowOff>
    </xdr:to>
    <xdr:sp macro="" textlink="'KLIM-01_Abb-Daten'!AG4">
      <xdr:nvSpPr>
        <xdr:cNvPr id="4" name="Textfeld 3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SpPr txBox="1"/>
      </xdr:nvSpPr>
      <xdr:spPr>
        <a:xfrm>
          <a:off x="5202115" y="4651536"/>
          <a:ext cx="2384318" cy="359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A611A934-8066-49D0-8BAF-DB5E3AB1A9CF}" type="TxLink">
            <a:rPr lang="de-DE" sz="600" b="0" i="0" u="none" strike="noStrike">
              <a:solidFill>
                <a:srgbClr val="080808"/>
              </a:solidFill>
              <a:latin typeface="Meta Serif Offc" panose="02010504050101020102" pitchFamily="2" charset="0"/>
              <a:cs typeface="Meta Serif Offc" panose="02010504050101020102" pitchFamily="2" charset="0"/>
            </a:rPr>
            <a:pPr algn="r"/>
            <a:t>Quelle: Umweltbundesamt, Nationale Treibhausgas-Inventare 1990 bis 2018 (Stand 12/2019) und Zeitnahschätzung für 2019 aus UBA Presse-Mitteilung 15.03.2020</a:t>
          </a:fld>
          <a:endParaRPr lang="de-DE" sz="600">
            <a:solidFill>
              <a:srgbClr val="080808"/>
            </a:solidFill>
            <a:latin typeface="Meta Serif Offc" panose="02010504050101020102" pitchFamily="2" charset="0"/>
            <a:cs typeface="Meta Serif Offc" panose="02010504050101020102" pitchFamily="2" charset="0"/>
          </a:endParaRPr>
        </a:p>
      </xdr:txBody>
    </xdr:sp>
    <xdr:clientData/>
  </xdr:twoCellAnchor>
  <xdr:twoCellAnchor editAs="absolute">
    <xdr:from>
      <xdr:col>1</xdr:col>
      <xdr:colOff>36103</xdr:colOff>
      <xdr:row>18</xdr:row>
      <xdr:rowOff>760778</xdr:rowOff>
    </xdr:from>
    <xdr:to>
      <xdr:col>10</xdr:col>
      <xdr:colOff>720328</xdr:colOff>
      <xdr:row>20</xdr:row>
      <xdr:rowOff>5952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2300-000005000000}"/>
            </a:ext>
          </a:extLst>
        </xdr:cNvPr>
        <xdr:cNvSpPr txBox="1"/>
      </xdr:nvSpPr>
      <xdr:spPr>
        <a:xfrm>
          <a:off x="255911" y="4651374"/>
          <a:ext cx="4611455" cy="512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Emissionen nach Kategorien der UN-Berichterstattung ohne Landnutzung, Landnutzungsänderung und Forstwirtschaft</a:t>
          </a:r>
        </a:p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* Industrie: Energie- und prozessbedingte Emissionen der Industrie (1.A.2 &amp; 2);</a:t>
          </a:r>
        </a:p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Sonstige Emissionen: Sonstige Feuerungen (CRF 1.A.4 Restposten, 1.A.5 Militär) &amp; Diffuse Emissionen aus Brennstoffen (1.B)</a:t>
          </a:r>
        </a:p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** Ziele 2020 bis 2050: Klimaschutzplan 2050 der Bundesregierung </a:t>
          </a:r>
        </a:p>
        <a:p>
          <a:pPr algn="l"/>
          <a:r>
            <a:rPr lang="en-US" sz="600" b="1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2019: </a:t>
          </a:r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Schätzung, Emissionen aus Gewerbe, Handel &amp; Dienstleistung in Sonstige Emissionen enthalten</a:t>
          </a:r>
        </a:p>
      </xdr:txBody>
    </xdr:sp>
    <xdr:clientData/>
  </xdr:twoCellAnchor>
  <xdr:twoCellAnchor>
    <xdr:from>
      <xdr:col>0</xdr:col>
      <xdr:colOff>149776</xdr:colOff>
      <xdr:row>0</xdr:row>
      <xdr:rowOff>239711</xdr:rowOff>
    </xdr:from>
    <xdr:to>
      <xdr:col>12</xdr:col>
      <xdr:colOff>878645</xdr:colOff>
      <xdr:row>2</xdr:row>
      <xdr:rowOff>14286</xdr:rowOff>
    </xdr:to>
    <xdr:sp macro="" textlink="'KLIM-01_Abb-Daten'!B1" fLocksText="0">
      <xdr:nvSpPr>
        <xdr:cNvPr id="6" name="Textfeld 5">
          <a:extLst>
            <a:ext uri="{FF2B5EF4-FFF2-40B4-BE49-F238E27FC236}">
              <a16:creationId xmlns:a16="http://schemas.microsoft.com/office/drawing/2014/main" id="{00000000-0008-0000-2300-000006000000}"/>
            </a:ext>
          </a:extLst>
        </xdr:cNvPr>
        <xdr:cNvSpPr txBox="1"/>
      </xdr:nvSpPr>
      <xdr:spPr>
        <a:xfrm>
          <a:off x="149776" y="239711"/>
          <a:ext cx="5919994" cy="2825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48188B6-8B23-4348-BFE1-D7EBBE53AE87}" type="TxLink">
            <a:rPr lang="en-US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Emission der von der UN-Klimarahmenkonvention abgedeckten Treibhausgase</a:t>
          </a:fld>
          <a:endParaRPr lang="de-DE" sz="18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 fLocksWithSheet="0"/>
  </xdr:twoCellAnchor>
  <xdr:twoCellAnchor>
    <xdr:from>
      <xdr:col>0</xdr:col>
      <xdr:colOff>169474</xdr:colOff>
      <xdr:row>2</xdr:row>
      <xdr:rowOff>12010</xdr:rowOff>
    </xdr:from>
    <xdr:to>
      <xdr:col>12</xdr:col>
      <xdr:colOff>890061</xdr:colOff>
      <xdr:row>3</xdr:row>
      <xdr:rowOff>40585</xdr:rowOff>
    </xdr:to>
    <xdr:sp macro="" textlink="'KLIM-01_Abb-Daten'!B3">
      <xdr:nvSpPr>
        <xdr:cNvPr id="7" name="Textfeld 6">
          <a:extLst>
            <a:ext uri="{FF2B5EF4-FFF2-40B4-BE49-F238E27FC236}">
              <a16:creationId xmlns:a16="http://schemas.microsoft.com/office/drawing/2014/main" id="{00000000-0008-0000-2300-000007000000}"/>
            </a:ext>
          </a:extLst>
        </xdr:cNvPr>
        <xdr:cNvSpPr txBox="1"/>
      </xdr:nvSpPr>
      <xdr:spPr>
        <a:xfrm>
          <a:off x="169474" y="526360"/>
          <a:ext cx="5911712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A184F1-CF13-4C89-A982-576BA9FF0EC5}" type="TxLink">
            <a:rPr lang="de-DE" sz="10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 </a:t>
          </a:fld>
          <a:endParaRPr lang="de-DE" sz="10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2300-000008000000}"/>
            </a:ext>
          </a:extLst>
        </xdr:cNvPr>
        <xdr:cNvCxnSpPr/>
      </xdr:nvCxnSpPr>
      <xdr:spPr>
        <a:xfrm>
          <a:off x="8740826" y="2329890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</xdr:col>
      <xdr:colOff>22940</xdr:colOff>
      <xdr:row>18</xdr:row>
      <xdr:rowOff>747681</xdr:rowOff>
    </xdr:from>
    <xdr:to>
      <xdr:col>13</xdr:col>
      <xdr:colOff>1175690</xdr:colOff>
      <xdr:row>18</xdr:row>
      <xdr:rowOff>747681</xdr:rowOff>
    </xdr:to>
    <xdr:cxnSp macro="">
      <xdr:nvCxnSpPr>
        <xdr:cNvPr id="9" name="Gerade Verbindung 8">
          <a:extLst>
            <a:ext uri="{FF2B5EF4-FFF2-40B4-BE49-F238E27FC236}">
              <a16:creationId xmlns:a16="http://schemas.microsoft.com/office/drawing/2014/main" id="{00000000-0008-0000-2300-000009000000}"/>
            </a:ext>
          </a:extLst>
        </xdr:cNvPr>
        <xdr:cNvCxnSpPr/>
      </xdr:nvCxnSpPr>
      <xdr:spPr>
        <a:xfrm>
          <a:off x="240654" y="4618913"/>
          <a:ext cx="7344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2300-00000A000000}"/>
            </a:ext>
          </a:extLst>
        </xdr:cNvPr>
        <xdr:cNvCxnSpPr/>
      </xdr:nvCxnSpPr>
      <xdr:spPr>
        <a:xfrm>
          <a:off x="8740812" y="2761837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2300-00000B000000}"/>
            </a:ext>
          </a:extLst>
        </xdr:cNvPr>
        <xdr:cNvCxnSpPr/>
      </xdr:nvCxnSpPr>
      <xdr:spPr>
        <a:xfrm>
          <a:off x="11013347" y="893300"/>
          <a:ext cx="0" cy="3974494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2300-00000C000000}"/>
            </a:ext>
          </a:extLst>
        </xdr:cNvPr>
        <xdr:cNvCxnSpPr/>
      </xdr:nvCxnSpPr>
      <xdr:spPr>
        <a:xfrm>
          <a:off x="11264311" y="893312"/>
          <a:ext cx="0" cy="3974494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3" name="Textfeld 12">
          <a:extLst>
            <a:ext uri="{FF2B5EF4-FFF2-40B4-BE49-F238E27FC236}">
              <a16:creationId xmlns:a16="http://schemas.microsoft.com/office/drawing/2014/main" id="{00000000-0008-0000-2300-00000D000000}"/>
            </a:ext>
          </a:extLst>
        </xdr:cNvPr>
        <xdr:cNvSpPr txBox="1"/>
      </xdr:nvSpPr>
      <xdr:spPr>
        <a:xfrm>
          <a:off x="11638887" y="892040"/>
          <a:ext cx="1048364" cy="330004"/>
        </a:xfrm>
        <a:prstGeom prst="rect">
          <a:avLst/>
        </a:prstGeom>
        <a:solidFill>
          <a:schemeClr val="tx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2300-00000E000000}"/>
            </a:ext>
          </a:extLst>
        </xdr:cNvPr>
        <xdr:cNvCxnSpPr/>
      </xdr:nvCxnSpPr>
      <xdr:spPr>
        <a:xfrm>
          <a:off x="8740826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2300-00000F000000}"/>
            </a:ext>
          </a:extLst>
        </xdr:cNvPr>
        <xdr:cNvCxnSpPr/>
      </xdr:nvCxnSpPr>
      <xdr:spPr>
        <a:xfrm>
          <a:off x="8740812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2300-000010000000}"/>
            </a:ext>
          </a:extLst>
        </xdr:cNvPr>
        <xdr:cNvCxnSpPr/>
      </xdr:nvCxnSpPr>
      <xdr:spPr>
        <a:xfrm>
          <a:off x="11013347" y="893300"/>
          <a:ext cx="0" cy="3974494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2300-000011000000}"/>
            </a:ext>
          </a:extLst>
        </xdr:cNvPr>
        <xdr:cNvCxnSpPr/>
      </xdr:nvCxnSpPr>
      <xdr:spPr>
        <a:xfrm>
          <a:off x="11264311" y="893312"/>
          <a:ext cx="0" cy="3974494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8" name="Textfeld 17">
          <a:extLst>
            <a:ext uri="{FF2B5EF4-FFF2-40B4-BE49-F238E27FC236}">
              <a16:creationId xmlns:a16="http://schemas.microsoft.com/office/drawing/2014/main" id="{00000000-0008-0000-2300-000012000000}"/>
            </a:ext>
          </a:extLst>
        </xdr:cNvPr>
        <xdr:cNvSpPr txBox="1"/>
      </xdr:nvSpPr>
      <xdr:spPr>
        <a:xfrm>
          <a:off x="11638887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300179</xdr:colOff>
      <xdr:row>2</xdr:row>
      <xdr:rowOff>69742</xdr:rowOff>
    </xdr:from>
    <xdr:to>
      <xdr:col>8</xdr:col>
      <xdr:colOff>87305</xdr:colOff>
      <xdr:row>3</xdr:row>
      <xdr:rowOff>94767</xdr:rowOff>
    </xdr:to>
    <xdr:sp macro="" textlink="'KLIM-01_Abb-Daten'!B8">
      <xdr:nvSpPr>
        <xdr:cNvPr id="19" name="Textfeld 18">
          <a:extLst>
            <a:ext uri="{FF2B5EF4-FFF2-40B4-BE49-F238E27FC236}">
              <a16:creationId xmlns:a16="http://schemas.microsoft.com/office/drawing/2014/main" id="{00000000-0008-0000-2300-000013000000}"/>
            </a:ext>
          </a:extLst>
        </xdr:cNvPr>
        <xdr:cNvSpPr txBox="1"/>
      </xdr:nvSpPr>
      <xdr:spPr>
        <a:xfrm>
          <a:off x="519987" y="582627"/>
          <a:ext cx="2666606" cy="266813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3E3EC4F-F715-4BB1-9A25-CC01C7D3B301}" type="TxLink">
            <a:rPr lang="en-US" sz="9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Millionen Tonnen Kohlendioxid-Äquivalente</a:t>
          </a:fld>
          <a:endParaRPr lang="de-DE" sz="9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12</xdr:col>
      <xdr:colOff>833136</xdr:colOff>
      <xdr:row>18</xdr:row>
      <xdr:rowOff>17231</xdr:rowOff>
    </xdr:from>
    <xdr:to>
      <xdr:col>13</xdr:col>
      <xdr:colOff>73270</xdr:colOff>
      <xdr:row>18</xdr:row>
      <xdr:rowOff>17231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00000000-0008-0000-2300-000017000000}"/>
            </a:ext>
          </a:extLst>
        </xdr:cNvPr>
        <xdr:cNvCxnSpPr/>
      </xdr:nvCxnSpPr>
      <xdr:spPr>
        <a:xfrm>
          <a:off x="6313674" y="3907827"/>
          <a:ext cx="170654" cy="0"/>
        </a:xfrm>
        <a:prstGeom prst="line">
          <a:avLst/>
        </a:prstGeom>
        <a:ln w="1270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22940</xdr:colOff>
      <xdr:row>18</xdr:row>
      <xdr:rowOff>325436</xdr:rowOff>
    </xdr:from>
    <xdr:to>
      <xdr:col>13</xdr:col>
      <xdr:colOff>1175690</xdr:colOff>
      <xdr:row>18</xdr:row>
      <xdr:rowOff>325436</xdr:rowOff>
    </xdr:to>
    <xdr:cxnSp macro="">
      <xdr:nvCxnSpPr>
        <xdr:cNvPr id="26" name="Gerade Verbindung 13">
          <a:extLst>
            <a:ext uri="{FF2B5EF4-FFF2-40B4-BE49-F238E27FC236}">
              <a16:creationId xmlns:a16="http://schemas.microsoft.com/office/drawing/2014/main" id="{00000000-0008-0000-2300-00001A000000}"/>
            </a:ext>
          </a:extLst>
        </xdr:cNvPr>
        <xdr:cNvCxnSpPr/>
      </xdr:nvCxnSpPr>
      <xdr:spPr>
        <a:xfrm>
          <a:off x="240654" y="4196668"/>
          <a:ext cx="7344000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268963</xdr:colOff>
      <xdr:row>18</xdr:row>
      <xdr:rowOff>17231</xdr:rowOff>
    </xdr:from>
    <xdr:to>
      <xdr:col>13</xdr:col>
      <xdr:colOff>439617</xdr:colOff>
      <xdr:row>18</xdr:row>
      <xdr:rowOff>17231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00000000-0008-0000-2300-00001C000000}"/>
            </a:ext>
          </a:extLst>
        </xdr:cNvPr>
        <xdr:cNvCxnSpPr/>
      </xdr:nvCxnSpPr>
      <xdr:spPr>
        <a:xfrm>
          <a:off x="6680021" y="3907827"/>
          <a:ext cx="170654" cy="0"/>
        </a:xfrm>
        <a:prstGeom prst="line">
          <a:avLst/>
        </a:prstGeom>
        <a:ln w="1270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635309</xdr:colOff>
      <xdr:row>18</xdr:row>
      <xdr:rowOff>17231</xdr:rowOff>
    </xdr:from>
    <xdr:to>
      <xdr:col>13</xdr:col>
      <xdr:colOff>805963</xdr:colOff>
      <xdr:row>18</xdr:row>
      <xdr:rowOff>17231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00000000-0008-0000-2300-00001D000000}"/>
            </a:ext>
          </a:extLst>
        </xdr:cNvPr>
        <xdr:cNvCxnSpPr/>
      </xdr:nvCxnSpPr>
      <xdr:spPr>
        <a:xfrm>
          <a:off x="7046367" y="3907827"/>
          <a:ext cx="170654" cy="0"/>
        </a:xfrm>
        <a:prstGeom prst="line">
          <a:avLst/>
        </a:prstGeom>
        <a:ln w="1270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0.92104</cdr:x>
      <cdr:y>0.57078</cdr:y>
    </cdr:from>
    <cdr:to>
      <cdr:x>0.99101</cdr:x>
      <cdr:y>0.62664</cdr:y>
    </cdr:to>
    <cdr:sp macro="" textlink="">
      <cdr:nvSpPr>
        <cdr:cNvPr id="5" name="Textfeld 4"/>
        <cdr:cNvSpPr txBox="1"/>
      </cdr:nvSpPr>
      <cdr:spPr>
        <a:xfrm xmlns:a="http://schemas.openxmlformats.org/drawingml/2006/main">
          <a:off x="6824172" y="2702829"/>
          <a:ext cx="518422" cy="2645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rgbClr val="FFFFFF"/>
          </a:solidFill>
        </a:ln>
      </cdr:spPr>
      <cdr:txBody>
        <a:bodyPr xmlns:a="http://schemas.openxmlformats.org/drawingml/2006/main" vertOverflow="clip" wrap="square" lIns="0" tIns="0" rIns="0" bIns="0" rtlCol="0" anchor="ctr"/>
        <a:lstStyle xmlns:a="http://schemas.openxmlformats.org/drawingml/2006/main"/>
        <a:p xmlns:a="http://schemas.openxmlformats.org/drawingml/2006/main">
          <a:pPr algn="ctr"/>
          <a:r>
            <a:rPr lang="de-DE" sz="500" b="1" baseline="0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weitgehende</a:t>
          </a:r>
        </a:p>
        <a:p xmlns:a="http://schemas.openxmlformats.org/drawingml/2006/main">
          <a:pPr algn="ctr"/>
          <a:r>
            <a:rPr lang="de-DE" sz="500" b="1" baseline="0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Treibhausgas-Neutralität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20288</xdr:colOff>
      <xdr:row>2</xdr:row>
      <xdr:rowOff>205959</xdr:rowOff>
    </xdr:from>
    <xdr:to>
      <xdr:col>13</xdr:col>
      <xdr:colOff>1238249</xdr:colOff>
      <xdr:row>24</xdr:row>
      <xdr:rowOff>10282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16568</xdr:colOff>
      <xdr:row>1</xdr:row>
      <xdr:rowOff>3483</xdr:rowOff>
    </xdr:from>
    <xdr:to>
      <xdr:col>13</xdr:col>
      <xdr:colOff>1169318</xdr:colOff>
      <xdr:row>1</xdr:row>
      <xdr:rowOff>3483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CxnSpPr/>
      </xdr:nvCxnSpPr>
      <xdr:spPr>
        <a:xfrm>
          <a:off x="235643" y="260658"/>
          <a:ext cx="7344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10</xdr:col>
      <xdr:colOff>820616</xdr:colOff>
      <xdr:row>18</xdr:row>
      <xdr:rowOff>760940</xdr:rowOff>
    </xdr:from>
    <xdr:to>
      <xdr:col>13</xdr:col>
      <xdr:colOff>1193234</xdr:colOff>
      <xdr:row>19</xdr:row>
      <xdr:rowOff>109381</xdr:rowOff>
    </xdr:to>
    <xdr:sp macro="" textlink="'KLIM-01_Abb-Daten'!AG5">
      <xdr:nvSpPr>
        <xdr:cNvPr id="4" name="Textfeld 3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SpPr txBox="1"/>
      </xdr:nvSpPr>
      <xdr:spPr>
        <a:xfrm>
          <a:off x="4967654" y="4651536"/>
          <a:ext cx="2636638" cy="359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36000" bIns="0" rtlCol="0" anchor="t"/>
        <a:lstStyle/>
        <a:p>
          <a:pPr algn="r"/>
          <a:fld id="{D85770C5-4FFB-4B5B-97CD-66E403F4D032}" type="TxLink">
            <a:rPr lang="en-US" sz="600" b="0" i="0" u="none" strike="noStrike">
              <a:solidFill>
                <a:srgbClr val="080808"/>
              </a:solidFill>
              <a:latin typeface="Meta Serif Offc" panose="02010504050101020102" pitchFamily="2" charset="0"/>
              <a:cs typeface="Meta Serif Offc" panose="02010504050101020102" pitchFamily="2" charset="0"/>
            </a:rPr>
            <a:pPr algn="r"/>
            <a:t>Source: German Environment Agency, National Inventory Reports for the German Greenhouse Gas Inventory 1990 to 2018 (as of 12/2019) and estimate for 2019 from UBA Press Release 15th of march 2020</a:t>
          </a:fld>
          <a:endParaRPr lang="de-DE" sz="600">
            <a:solidFill>
              <a:srgbClr val="080808"/>
            </a:solidFill>
            <a:latin typeface="Meta Serif Offc" panose="02010504050101020102" pitchFamily="2" charset="0"/>
            <a:cs typeface="Meta Serif Offc" panose="02010504050101020102" pitchFamily="2" charset="0"/>
          </a:endParaRPr>
        </a:p>
      </xdr:txBody>
    </xdr:sp>
    <xdr:clientData/>
  </xdr:twoCellAnchor>
  <xdr:twoCellAnchor editAs="absolute">
    <xdr:from>
      <xdr:col>1</xdr:col>
      <xdr:colOff>36103</xdr:colOff>
      <xdr:row>18</xdr:row>
      <xdr:rowOff>760778</xdr:rowOff>
    </xdr:from>
    <xdr:to>
      <xdr:col>10</xdr:col>
      <xdr:colOff>720328</xdr:colOff>
      <xdr:row>20</xdr:row>
      <xdr:rowOff>48541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SpPr txBox="1"/>
      </xdr:nvSpPr>
      <xdr:spPr>
        <a:xfrm>
          <a:off x="256369" y="4606497"/>
          <a:ext cx="4607334" cy="548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Emissions by UN reporting category, without land use, land use change and forestry</a:t>
          </a:r>
        </a:p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* Industry: Energy and process-related emissions from industry (1.A.2 &amp; 2);</a:t>
          </a:r>
        </a:p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Other Emissions: Other combustion (rest of CRF 1.A.4, 1.A.5 military) &amp; fugitive emissions from fuels (1.B)</a:t>
          </a:r>
        </a:p>
        <a:p>
          <a:pPr algn="l"/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t>** Targets 2020 to 2050: Energy Concept of the German Federal Government (2010)</a:t>
          </a:r>
        </a:p>
        <a:p>
          <a:pPr algn="l"/>
          <a:r>
            <a:rPr lang="en-US" sz="600" b="1" i="0" u="none" strike="noStrike">
              <a:solidFill>
                <a:srgbClr val="080808"/>
              </a:solidFill>
              <a:latin typeface="Meta Offc" panose="020B0604030101020102" pitchFamily="34" charset="0"/>
              <a:ea typeface="+mn-ea"/>
              <a:cs typeface="Meta Offc" panose="020B0604030101020102" pitchFamily="34" charset="0"/>
            </a:rPr>
            <a:t>2019: </a:t>
          </a:r>
          <a:r>
            <a:rPr lang="en-US" sz="600" b="0" i="0" u="none" strike="noStrike">
              <a:solidFill>
                <a:srgbClr val="080808"/>
              </a:solidFill>
              <a:latin typeface="Meta Offc" panose="020B0604030101020102" pitchFamily="34" charset="0"/>
              <a:ea typeface="+mn-ea"/>
              <a:cs typeface="Meta Offc" panose="020B0604030101020102" pitchFamily="34" charset="0"/>
            </a:rPr>
            <a:t>Short-term forecast, emissions from commerce, trade &amp; services contained in Other Emissions</a:t>
          </a:r>
        </a:p>
      </xdr:txBody>
    </xdr:sp>
    <xdr:clientData/>
  </xdr:twoCellAnchor>
  <xdr:twoCellAnchor>
    <xdr:from>
      <xdr:col>0</xdr:col>
      <xdr:colOff>149776</xdr:colOff>
      <xdr:row>0</xdr:row>
      <xdr:rowOff>239711</xdr:rowOff>
    </xdr:from>
    <xdr:to>
      <xdr:col>12</xdr:col>
      <xdr:colOff>878645</xdr:colOff>
      <xdr:row>2</xdr:row>
      <xdr:rowOff>14286</xdr:rowOff>
    </xdr:to>
    <xdr:sp macro="" textlink="'KLIM-01_Abb-Daten'!B2" fLocksText="0">
      <xdr:nvSpPr>
        <xdr:cNvPr id="6" name="Textfeld 5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SpPr txBox="1"/>
      </xdr:nvSpPr>
      <xdr:spPr>
        <a:xfrm>
          <a:off x="149776" y="239711"/>
          <a:ext cx="6205744" cy="28892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1B1227B-C4A7-4202-A0C2-30E3F9B02351}" type="TxLink">
            <a:rPr lang="en-US" sz="1200" b="1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pPr/>
            <a:t>Emission of greenhouse gases covered by the UN Framework Convention on Climate</a:t>
          </a:fld>
          <a:endParaRPr lang="de-DE" sz="28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 fLocksWithSheet="0"/>
  </xdr:twoCellAnchor>
  <xdr:twoCellAnchor>
    <xdr:from>
      <xdr:col>0</xdr:col>
      <xdr:colOff>169474</xdr:colOff>
      <xdr:row>2</xdr:row>
      <xdr:rowOff>12010</xdr:rowOff>
    </xdr:from>
    <xdr:to>
      <xdr:col>12</xdr:col>
      <xdr:colOff>890061</xdr:colOff>
      <xdr:row>3</xdr:row>
      <xdr:rowOff>40585</xdr:rowOff>
    </xdr:to>
    <xdr:sp macro="" textlink="'KLIM-01_Abb-Daten'!B3">
      <xdr:nvSpPr>
        <xdr:cNvPr id="7" name="Textfeld 6">
          <a:extLst>
            <a:ext uri="{FF2B5EF4-FFF2-40B4-BE49-F238E27FC236}">
              <a16:creationId xmlns:a16="http://schemas.microsoft.com/office/drawing/2014/main" id="{00000000-0008-0000-2400-000007000000}"/>
            </a:ext>
          </a:extLst>
        </xdr:cNvPr>
        <xdr:cNvSpPr txBox="1"/>
      </xdr:nvSpPr>
      <xdr:spPr>
        <a:xfrm>
          <a:off x="169474" y="526360"/>
          <a:ext cx="6197462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A184F1-CF13-4C89-A982-576BA9FF0EC5}" type="TxLink">
            <a:rPr lang="de-DE" sz="10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 </a:t>
          </a:fld>
          <a:endParaRPr lang="de-DE" sz="10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2400-000008000000}"/>
            </a:ext>
          </a:extLst>
        </xdr:cNvPr>
        <xdr:cNvCxnSpPr/>
      </xdr:nvCxnSpPr>
      <xdr:spPr>
        <a:xfrm>
          <a:off x="9255176" y="2329890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</xdr:col>
      <xdr:colOff>22940</xdr:colOff>
      <xdr:row>18</xdr:row>
      <xdr:rowOff>747681</xdr:rowOff>
    </xdr:from>
    <xdr:to>
      <xdr:col>13</xdr:col>
      <xdr:colOff>1175690</xdr:colOff>
      <xdr:row>18</xdr:row>
      <xdr:rowOff>747681</xdr:rowOff>
    </xdr:to>
    <xdr:cxnSp macro="">
      <xdr:nvCxnSpPr>
        <xdr:cNvPr id="9" name="Gerade Verbindung 8">
          <a:extLst>
            <a:ext uri="{FF2B5EF4-FFF2-40B4-BE49-F238E27FC236}">
              <a16:creationId xmlns:a16="http://schemas.microsoft.com/office/drawing/2014/main" id="{00000000-0008-0000-2400-000009000000}"/>
            </a:ext>
          </a:extLst>
        </xdr:cNvPr>
        <xdr:cNvCxnSpPr/>
      </xdr:nvCxnSpPr>
      <xdr:spPr>
        <a:xfrm>
          <a:off x="242748" y="4638277"/>
          <a:ext cx="73440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2400-00000A000000}"/>
            </a:ext>
          </a:extLst>
        </xdr:cNvPr>
        <xdr:cNvCxnSpPr/>
      </xdr:nvCxnSpPr>
      <xdr:spPr>
        <a:xfrm>
          <a:off x="9255162" y="2761837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2400-00000B000000}"/>
            </a:ext>
          </a:extLst>
        </xdr:cNvPr>
        <xdr:cNvCxnSpPr/>
      </xdr:nvCxnSpPr>
      <xdr:spPr>
        <a:xfrm>
          <a:off x="11527697" y="893300"/>
          <a:ext cx="0" cy="3974494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2400-00000C000000}"/>
            </a:ext>
          </a:extLst>
        </xdr:cNvPr>
        <xdr:cNvCxnSpPr/>
      </xdr:nvCxnSpPr>
      <xdr:spPr>
        <a:xfrm>
          <a:off x="11778661" y="893312"/>
          <a:ext cx="0" cy="3974494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3" name="Textfeld 12">
          <a:extLst>
            <a:ext uri="{FF2B5EF4-FFF2-40B4-BE49-F238E27FC236}">
              <a16:creationId xmlns:a16="http://schemas.microsoft.com/office/drawing/2014/main" id="{00000000-0008-0000-2400-00000D000000}"/>
            </a:ext>
          </a:extLst>
        </xdr:cNvPr>
        <xdr:cNvSpPr txBox="1"/>
      </xdr:nvSpPr>
      <xdr:spPr>
        <a:xfrm>
          <a:off x="12153237" y="892040"/>
          <a:ext cx="1048364" cy="330004"/>
        </a:xfrm>
        <a:prstGeom prst="rect">
          <a:avLst/>
        </a:prstGeom>
        <a:solidFill>
          <a:schemeClr val="tx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2400-00000E000000}"/>
            </a:ext>
          </a:extLst>
        </xdr:cNvPr>
        <xdr:cNvCxnSpPr/>
      </xdr:nvCxnSpPr>
      <xdr:spPr>
        <a:xfrm>
          <a:off x="9255176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2400-00000F000000}"/>
            </a:ext>
          </a:extLst>
        </xdr:cNvPr>
        <xdr:cNvCxnSpPr/>
      </xdr:nvCxnSpPr>
      <xdr:spPr>
        <a:xfrm>
          <a:off x="9255162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2400-000010000000}"/>
            </a:ext>
          </a:extLst>
        </xdr:cNvPr>
        <xdr:cNvCxnSpPr/>
      </xdr:nvCxnSpPr>
      <xdr:spPr>
        <a:xfrm>
          <a:off x="11527697" y="893300"/>
          <a:ext cx="0" cy="3974494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2400-000011000000}"/>
            </a:ext>
          </a:extLst>
        </xdr:cNvPr>
        <xdr:cNvCxnSpPr/>
      </xdr:nvCxnSpPr>
      <xdr:spPr>
        <a:xfrm>
          <a:off x="11778661" y="893312"/>
          <a:ext cx="0" cy="3974494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21</xdr:col>
      <xdr:colOff>323187</xdr:colOff>
      <xdr:row>3</xdr:row>
      <xdr:rowOff>139565</xdr:rowOff>
    </xdr:from>
    <xdr:ext cx="1048364" cy="330004"/>
    <xdr:sp macro="" textlink="" fLocksText="0">
      <xdr:nvSpPr>
        <xdr:cNvPr id="18" name="Textfeld 17">
          <a:extLst>
            <a:ext uri="{FF2B5EF4-FFF2-40B4-BE49-F238E27FC236}">
              <a16:creationId xmlns:a16="http://schemas.microsoft.com/office/drawing/2014/main" id="{00000000-0008-0000-2400-000012000000}"/>
            </a:ext>
          </a:extLst>
        </xdr:cNvPr>
        <xdr:cNvSpPr txBox="1"/>
      </xdr:nvSpPr>
      <xdr:spPr>
        <a:xfrm>
          <a:off x="12153237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</xdr:col>
      <xdr:colOff>300180</xdr:colOff>
      <xdr:row>2</xdr:row>
      <xdr:rowOff>77069</xdr:rowOff>
    </xdr:from>
    <xdr:to>
      <xdr:col>8</xdr:col>
      <xdr:colOff>87306</xdr:colOff>
      <xdr:row>3</xdr:row>
      <xdr:rowOff>102094</xdr:rowOff>
    </xdr:to>
    <xdr:sp macro="" textlink="'KLIM-01_Abb-Daten'!B9:R9">
      <xdr:nvSpPr>
        <xdr:cNvPr id="19" name="Textfeld 18">
          <a:extLst>
            <a:ext uri="{FF2B5EF4-FFF2-40B4-BE49-F238E27FC236}">
              <a16:creationId xmlns:a16="http://schemas.microsoft.com/office/drawing/2014/main" id="{00000000-0008-0000-2400-000013000000}"/>
            </a:ext>
          </a:extLst>
        </xdr:cNvPr>
        <xdr:cNvSpPr txBox="1"/>
      </xdr:nvSpPr>
      <xdr:spPr>
        <a:xfrm>
          <a:off x="519988" y="589954"/>
          <a:ext cx="2666606" cy="266813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C37CCAA-80AA-40E7-B9B4-41C9AD401E89}" type="TxLink">
            <a:rPr lang="en-US" sz="900" b="1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pPr/>
            <a:t>Million tonnes of carbon dioxide equivalents</a:t>
          </a:fld>
          <a:endParaRPr lang="de-DE" sz="8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12</xdr:col>
      <xdr:colOff>833136</xdr:colOff>
      <xdr:row>18</xdr:row>
      <xdr:rowOff>17231</xdr:rowOff>
    </xdr:from>
    <xdr:to>
      <xdr:col>13</xdr:col>
      <xdr:colOff>73270</xdr:colOff>
      <xdr:row>18</xdr:row>
      <xdr:rowOff>17231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00000000-0008-0000-2400-000014000000}"/>
            </a:ext>
          </a:extLst>
        </xdr:cNvPr>
        <xdr:cNvCxnSpPr/>
      </xdr:nvCxnSpPr>
      <xdr:spPr>
        <a:xfrm>
          <a:off x="6310011" y="3874856"/>
          <a:ext cx="173584" cy="0"/>
        </a:xfrm>
        <a:prstGeom prst="line">
          <a:avLst/>
        </a:prstGeom>
        <a:ln w="1270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22940</xdr:colOff>
      <xdr:row>18</xdr:row>
      <xdr:rowOff>325436</xdr:rowOff>
    </xdr:from>
    <xdr:to>
      <xdr:col>13</xdr:col>
      <xdr:colOff>1175690</xdr:colOff>
      <xdr:row>18</xdr:row>
      <xdr:rowOff>325436</xdr:rowOff>
    </xdr:to>
    <xdr:cxnSp macro="">
      <xdr:nvCxnSpPr>
        <xdr:cNvPr id="21" name="Gerade Verbindung 13">
          <a:extLst>
            <a:ext uri="{FF2B5EF4-FFF2-40B4-BE49-F238E27FC236}">
              <a16:creationId xmlns:a16="http://schemas.microsoft.com/office/drawing/2014/main" id="{00000000-0008-0000-2400-000015000000}"/>
            </a:ext>
          </a:extLst>
        </xdr:cNvPr>
        <xdr:cNvCxnSpPr/>
      </xdr:nvCxnSpPr>
      <xdr:spPr>
        <a:xfrm>
          <a:off x="242015" y="4183061"/>
          <a:ext cx="7344000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268963</xdr:colOff>
      <xdr:row>18</xdr:row>
      <xdr:rowOff>17231</xdr:rowOff>
    </xdr:from>
    <xdr:to>
      <xdr:col>13</xdr:col>
      <xdr:colOff>439617</xdr:colOff>
      <xdr:row>18</xdr:row>
      <xdr:rowOff>17231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00000000-0008-0000-2400-000016000000}"/>
            </a:ext>
          </a:extLst>
        </xdr:cNvPr>
        <xdr:cNvCxnSpPr/>
      </xdr:nvCxnSpPr>
      <xdr:spPr>
        <a:xfrm>
          <a:off x="6679288" y="3874856"/>
          <a:ext cx="170654" cy="0"/>
        </a:xfrm>
        <a:prstGeom prst="line">
          <a:avLst/>
        </a:prstGeom>
        <a:ln w="1270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635309</xdr:colOff>
      <xdr:row>18</xdr:row>
      <xdr:rowOff>17231</xdr:rowOff>
    </xdr:from>
    <xdr:to>
      <xdr:col>13</xdr:col>
      <xdr:colOff>805963</xdr:colOff>
      <xdr:row>18</xdr:row>
      <xdr:rowOff>17231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00000000-0008-0000-2400-000017000000}"/>
            </a:ext>
          </a:extLst>
        </xdr:cNvPr>
        <xdr:cNvCxnSpPr/>
      </xdr:nvCxnSpPr>
      <xdr:spPr>
        <a:xfrm>
          <a:off x="7045634" y="3874856"/>
          <a:ext cx="170654" cy="0"/>
        </a:xfrm>
        <a:prstGeom prst="line">
          <a:avLst/>
        </a:prstGeom>
        <a:ln w="1270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659423</xdr:colOff>
      <xdr:row>18</xdr:row>
      <xdr:rowOff>22609</xdr:rowOff>
    </xdr:from>
    <xdr:to>
      <xdr:col>12</xdr:col>
      <xdr:colOff>911423</xdr:colOff>
      <xdr:row>18</xdr:row>
      <xdr:rowOff>146539</xdr:rowOff>
    </xdr:to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00000000-0008-0000-2400-000019000000}"/>
            </a:ext>
          </a:extLst>
        </xdr:cNvPr>
        <xdr:cNvSpPr txBox="1"/>
      </xdr:nvSpPr>
      <xdr:spPr>
        <a:xfrm>
          <a:off x="6139961" y="3913205"/>
          <a:ext cx="252000" cy="123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de-DE" sz="700">
              <a:latin typeface="Meta Offc" panose="020B0604030101020102" pitchFamily="34" charset="0"/>
              <a:cs typeface="Meta Offc" panose="020B0604030101020102" pitchFamily="34" charset="0"/>
            </a:rPr>
            <a:t>Target</a:t>
          </a:r>
        </a:p>
      </xdr:txBody>
    </xdr:sp>
    <xdr:clientData/>
  </xdr:twoCellAnchor>
  <xdr:twoCellAnchor>
    <xdr:from>
      <xdr:col>13</xdr:col>
      <xdr:colOff>27215</xdr:colOff>
      <xdr:row>18</xdr:row>
      <xdr:rowOff>22609</xdr:rowOff>
    </xdr:from>
    <xdr:to>
      <xdr:col>13</xdr:col>
      <xdr:colOff>353785</xdr:colOff>
      <xdr:row>18</xdr:row>
      <xdr:rowOff>145073</xdr:rowOff>
    </xdr:to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00000000-0008-0000-2400-00001A000000}"/>
            </a:ext>
          </a:extLst>
        </xdr:cNvPr>
        <xdr:cNvSpPr txBox="1"/>
      </xdr:nvSpPr>
      <xdr:spPr>
        <a:xfrm>
          <a:off x="6438273" y="3913205"/>
          <a:ext cx="326570" cy="122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de-DE" sz="700">
              <a:latin typeface="Meta Offc" panose="020B0604030101020102" pitchFamily="34" charset="0"/>
              <a:cs typeface="Meta Offc" panose="020B0604030101020102" pitchFamily="34" charset="0"/>
            </a:rPr>
            <a:t>Target</a:t>
          </a:r>
        </a:p>
      </xdr:txBody>
    </xdr:sp>
    <xdr:clientData/>
  </xdr:twoCellAnchor>
  <xdr:twoCellAnchor>
    <xdr:from>
      <xdr:col>13</xdr:col>
      <xdr:colOff>394607</xdr:colOff>
      <xdr:row>18</xdr:row>
      <xdr:rowOff>22609</xdr:rowOff>
    </xdr:from>
    <xdr:to>
      <xdr:col>13</xdr:col>
      <xdr:colOff>721177</xdr:colOff>
      <xdr:row>18</xdr:row>
      <xdr:rowOff>145073</xdr:rowOff>
    </xdr:to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00000000-0008-0000-2400-00001B000000}"/>
            </a:ext>
          </a:extLst>
        </xdr:cNvPr>
        <xdr:cNvSpPr txBox="1"/>
      </xdr:nvSpPr>
      <xdr:spPr>
        <a:xfrm>
          <a:off x="6805665" y="3913205"/>
          <a:ext cx="326570" cy="122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de-DE" sz="700">
              <a:latin typeface="Meta Offc" panose="020B0604030101020102" pitchFamily="34" charset="0"/>
              <a:cs typeface="Meta Offc" panose="020B0604030101020102" pitchFamily="34" charset="0"/>
            </a:rPr>
            <a:t>Target</a:t>
          </a:r>
        </a:p>
      </xdr:txBody>
    </xdr:sp>
    <xdr:clientData/>
  </xdr:twoCellAnchor>
  <xdr:twoCellAnchor>
    <xdr:from>
      <xdr:col>13</xdr:col>
      <xdr:colOff>762000</xdr:colOff>
      <xdr:row>18</xdr:row>
      <xdr:rowOff>22609</xdr:rowOff>
    </xdr:from>
    <xdr:to>
      <xdr:col>13</xdr:col>
      <xdr:colOff>1088570</xdr:colOff>
      <xdr:row>18</xdr:row>
      <xdr:rowOff>145073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2400-00001C000000}"/>
            </a:ext>
          </a:extLst>
        </xdr:cNvPr>
        <xdr:cNvSpPr txBox="1"/>
      </xdr:nvSpPr>
      <xdr:spPr>
        <a:xfrm>
          <a:off x="7173058" y="3913205"/>
          <a:ext cx="326570" cy="122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de-DE" sz="700">
              <a:latin typeface="Meta Offc" panose="020B0604030101020102" pitchFamily="34" charset="0"/>
              <a:cs typeface="Meta Offc" panose="020B0604030101020102" pitchFamily="34" charset="0"/>
            </a:rPr>
            <a:t>Target</a:t>
          </a:r>
        </a:p>
      </xdr:txBody>
    </xdr:sp>
    <xdr:clientData/>
  </xdr:twoCellAnchor>
  <xdr:twoCellAnchor>
    <xdr:from>
      <xdr:col>1</xdr:col>
      <xdr:colOff>88448</xdr:colOff>
      <xdr:row>10</xdr:row>
      <xdr:rowOff>27214</xdr:rowOff>
    </xdr:from>
    <xdr:to>
      <xdr:col>1</xdr:col>
      <xdr:colOff>142876</xdr:colOff>
      <xdr:row>16</xdr:row>
      <xdr:rowOff>176893</xdr:rowOff>
    </xdr:to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00000000-0008-0000-2400-000018000000}"/>
            </a:ext>
          </a:extLst>
        </xdr:cNvPr>
        <xdr:cNvSpPr txBox="1"/>
      </xdr:nvSpPr>
      <xdr:spPr>
        <a:xfrm>
          <a:off x="306162" y="2129518"/>
          <a:ext cx="54428" cy="142194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e-DE" sz="1100"/>
        </a:p>
      </xdr:txBody>
    </xdr:sp>
    <xdr:clientData/>
  </xdr:twoCellAnchor>
  <xdr:twoCellAnchor>
    <xdr:from>
      <xdr:col>1</xdr:col>
      <xdr:colOff>190501</xdr:colOff>
      <xdr:row>17</xdr:row>
      <xdr:rowOff>258536</xdr:rowOff>
    </xdr:from>
    <xdr:to>
      <xdr:col>1</xdr:col>
      <xdr:colOff>251733</xdr:colOff>
      <xdr:row>18</xdr:row>
      <xdr:rowOff>20412</xdr:rowOff>
    </xdr:to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00000000-0008-0000-2400-00001D000000}"/>
            </a:ext>
          </a:extLst>
        </xdr:cNvPr>
        <xdr:cNvSpPr txBox="1"/>
      </xdr:nvSpPr>
      <xdr:spPr>
        <a:xfrm>
          <a:off x="408215" y="3844018"/>
          <a:ext cx="61232" cy="4762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e-DE" sz="1100"/>
        </a:p>
      </xdr:txBody>
    </xdr:sp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0.91906</cdr:x>
      <cdr:y>0.53519</cdr:y>
    </cdr:from>
    <cdr:to>
      <cdr:x>0.98903</cdr:x>
      <cdr:y>0.62819</cdr:y>
    </cdr:to>
    <cdr:sp macro="" textlink="">
      <cdr:nvSpPr>
        <cdr:cNvPr id="5" name="Textfeld 4"/>
        <cdr:cNvSpPr txBox="1"/>
      </cdr:nvSpPr>
      <cdr:spPr>
        <a:xfrm xmlns:a="http://schemas.openxmlformats.org/drawingml/2006/main">
          <a:off x="6809519" y="2534310"/>
          <a:ext cx="518422" cy="4403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rgbClr val="FFFFFF"/>
          </a:solidFill>
        </a:ln>
      </cdr:spPr>
      <cdr:txBody>
        <a:bodyPr xmlns:a="http://schemas.openxmlformats.org/drawingml/2006/main" vertOverflow="clip" wrap="square" lIns="0" tIns="0" rIns="0" bIns="0" rtlCol="0" anchor="ctr"/>
        <a:lstStyle xmlns:a="http://schemas.openxmlformats.org/drawingml/2006/main"/>
        <a:p xmlns:a="http://schemas.openxmlformats.org/drawingml/2006/main">
          <a:pPr algn="ctr"/>
          <a:r>
            <a:rPr lang="de-DE" sz="600" b="1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substantial greenhouse gas neutrality</a:t>
          </a:r>
          <a:endParaRPr lang="de-DE" sz="600" b="1" baseline="0">
            <a:solidFill>
              <a:schemeClr val="bg1"/>
            </a:solidFill>
            <a:latin typeface="Meta Offc" pitchFamily="34" charset="0"/>
            <a:cs typeface="Meta Offc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ruppende\i4.6\Int\Berichterstattung\DZU\Emissionsuebersichten\nationale_Trendtabellen\Germany_2006_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t/DATEN-ZUR-UMWELT/_DzU-ONLINE_BEITRAEGE/12_Energiebereitstellung/DzU-Energie_N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3_A_D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F"/>
      <sheetName val="Table4.E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  <sheetName val="Help"/>
    </sheetNames>
    <sheetDataSet>
      <sheetData sheetId="0">
        <row r="4">
          <cell r="C4" t="str">
            <v>Germany</v>
          </cell>
        </row>
        <row r="6">
          <cell r="C6">
            <v>2004</v>
          </cell>
        </row>
        <row r="30">
          <cell r="C30">
            <v>2006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/>
      <sheetData sheetId="6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_PEV"/>
      <sheetName val="4_EEV"/>
      <sheetName val="Strerz"/>
      <sheetName val="EB 2012 vorl."/>
      <sheetName val="KIS_08.B-Daten"/>
      <sheetName val="KIS_08.B"/>
      <sheetName val="8-2_2_Tab"/>
      <sheetName val="8-2_3_Tab"/>
      <sheetName val="8-3_2_Abb-Daten"/>
      <sheetName val="8-3_2_Abb"/>
      <sheetName val="8-4_2_Tab"/>
      <sheetName val="8-5_2_Abb-Daten"/>
      <sheetName val="8-5_2_Abb"/>
      <sheetName val="8-5_3_Abb-Daten"/>
      <sheetName val="8-5_3_Abb"/>
      <sheetName val="8-6_2_Abb-Daten"/>
      <sheetName val="8-6_2_Abb"/>
      <sheetName val="8-6_3_Abb-Daten"/>
      <sheetName val="8-6_3_Abb"/>
      <sheetName val="KIS_12.C-Daten"/>
      <sheetName val="KIS_12.C"/>
      <sheetName val="12-2_2_Abb-Daten"/>
      <sheetName val="12-2_2_Abb"/>
      <sheetName val="12-3_2_Abb-Daten"/>
      <sheetName val="12-3_2_Abb"/>
      <sheetName val="12-3_3_Abb-Daten"/>
      <sheetName val="12-3_3_Abb"/>
      <sheetName val="12-3_4_Abb-Daten"/>
      <sheetName val="12-3_4_Abb"/>
      <sheetName val="12-4_2_Tab"/>
      <sheetName val="12-4_3_Tab"/>
      <sheetName val="12-4_4_Tab"/>
      <sheetName val="12-4_5_Tab"/>
      <sheetName val="12-4_6_Tab"/>
      <sheetName val="12-4_7_Tab"/>
      <sheetName val="12-7_2_Abb-Daten"/>
      <sheetName val="12-7_2_Abb"/>
      <sheetName val="12-7_3_Abb-Daten"/>
      <sheetName val="12-7_3_Abb"/>
      <sheetName val="12-7_4_Abb-Daten"/>
      <sheetName val="12-7_4_Abb"/>
      <sheetName val="12-7_5_Abb-Daten"/>
      <sheetName val="12-7_5_Abb"/>
      <sheetName val="12-8_2_Abb-Daten"/>
      <sheetName val="12-8_2_Abb"/>
      <sheetName val="12-9_2_Abb-Daten"/>
      <sheetName val="12-9_2_Abb"/>
      <sheetName val="12-9_3_Abb-Daten"/>
      <sheetName val="12-9_3_Abb"/>
      <sheetName val="12-10_2_Tab"/>
      <sheetName val="12-10_3_Abb-Daten"/>
      <sheetName val="12-10_2_Abb"/>
      <sheetName val="12-10_4_Abb-Daten"/>
      <sheetName val="12-10_4_Abb"/>
      <sheetName val="12-10_5_Tab"/>
      <sheetName val="12-11_2_Tab"/>
      <sheetName val="12-11_3-Abb-Daten"/>
      <sheetName val="12-11_3-Abb"/>
      <sheetName val="12-11_4_Abb-Daten"/>
      <sheetName val="12-11_4_Abb"/>
      <sheetName val="12-11_5_Abb-Daten"/>
      <sheetName val="12-11_5_Abb"/>
      <sheetName val="12-11_6_Tab"/>
      <sheetName val="12-11_7_Abb-Daten"/>
      <sheetName val="12-11_7_Abb"/>
      <sheetName val="12-12_2_Abb-Daten"/>
      <sheetName val="12-12_2_Abb"/>
      <sheetName val="12-12_3_Abb-Daten"/>
      <sheetName val="12-12_3_Abb"/>
      <sheetName val="12-12_4_Abb-Daten"/>
      <sheetName val="12-12_4_Abb"/>
      <sheetName val="12-12_5_Abb-Daten"/>
      <sheetName val="12-12_5_Abb"/>
      <sheetName val="12-12_6_Abb-Daten"/>
      <sheetName val="12-12_6_Abb"/>
      <sheetName val="12-12_7_Abb-Daten"/>
      <sheetName val="12-12_7_Abb"/>
      <sheetName val="12-12_8+12-13_3_Abb-Daten"/>
      <sheetName val="12-12_8+12-16_3_Abb"/>
      <sheetName val="12-13_2_Abb-Daten"/>
      <sheetName val="12-13_2_Abb"/>
      <sheetName val="12-14_2_Abb-Daten"/>
      <sheetName val="12-14_2_Abb"/>
      <sheetName val="12-15_2_Abb-Daten"/>
      <sheetName val="12-15_2_Abb"/>
      <sheetName val="12-16_2_Abb-Daten"/>
      <sheetName val="12-16_2_Abb"/>
      <sheetName val="12-17_2_Abb-Daten"/>
      <sheetName val="12-17_2_Abb"/>
      <sheetName val="12-17_3_Abb-Daten"/>
      <sheetName val="12-17_3_Abb"/>
      <sheetName val="12-17_4_Abb-Daten"/>
      <sheetName val="12-17_4_Abb"/>
      <sheetName val="12-19_2_Abb-Daten"/>
      <sheetName val="12-19_2_Abb"/>
      <sheetName val="17-6_2_Abb+KIS-17.B-Daten"/>
      <sheetName val="17-6_2_Abb+KIS-17.B"/>
      <sheetName val="17-6_3_Abb-Daten"/>
      <sheetName val="17-6_3-Abb"/>
      <sheetName val="17-6_4_Tab"/>
      <sheetName val="12-10_3_Abb"/>
      <sheetName val="12-10_5_Abb-Daten"/>
      <sheetName val="12-10_5_Abb"/>
      <sheetName val="12-10_6_Tab"/>
      <sheetName val="12-20_2_Abb-Daten"/>
      <sheetName val="12-20_2_Abb"/>
      <sheetName val="17-6_2+KIS-17.B_Abb-Daten"/>
      <sheetName val="17-6_Abb_2+KIS-17.B_Ab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">
          <cell r="B10" t="str">
            <v xml:space="preserve">Steinkohlen 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>
        <row r="10">
          <cell r="B10" t="str">
            <v xml:space="preserve">Steinkohlen </v>
          </cell>
        </row>
      </sheetData>
      <sheetData sheetId="16"/>
      <sheetData sheetId="17">
        <row r="5">
          <cell r="B5" t="str">
            <v>Prozent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theme/theme1.xml><?xml version="1.0" encoding="utf-8"?>
<a:theme xmlns:a="http://schemas.openxmlformats.org/drawingml/2006/main" name="Design_Relaunch">
  <a:themeElements>
    <a:clrScheme name="UBA">
      <a:dk1>
        <a:sysClr val="windowText" lastClr="000000"/>
      </a:dk1>
      <a:lt1>
        <a:sysClr val="window" lastClr="FFFFFF"/>
      </a:lt1>
      <a:dk2>
        <a:srgbClr val="622F63"/>
      </a:dk2>
      <a:lt2>
        <a:srgbClr val="9D579A"/>
      </a:lt2>
      <a:accent1>
        <a:srgbClr val="D78400"/>
      </a:accent1>
      <a:accent2>
        <a:srgbClr val="CE1F5E"/>
      </a:accent2>
      <a:accent3>
        <a:srgbClr val="83053C"/>
      </a:accent3>
      <a:accent4>
        <a:srgbClr val="FABB00"/>
      </a:accent4>
      <a:accent5>
        <a:srgbClr val="007626"/>
      </a:accent5>
      <a:accent6>
        <a:srgbClr val="009BD5"/>
      </a:accent6>
      <a:hlink>
        <a:srgbClr val="005F85"/>
      </a:hlink>
      <a:folHlink>
        <a:srgbClr val="5EAD35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umweltbundesamt.de/themen/klima-energie/treibhausgas-emissionen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umweltbundesamt.de/themen/klima-energie/treibhausgas-emission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umweltbundesamt.de/themen/klima-energie/treibhausgas-emissionen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7">
    <tabColor indexed="22"/>
  </sheetPr>
  <dimension ref="A1:C48"/>
  <sheetViews>
    <sheetView zoomScale="70" zoomScaleNormal="70" workbookViewId="0">
      <selection activeCell="B8" sqref="B8"/>
    </sheetView>
  </sheetViews>
  <sheetFormatPr baseColWidth="10" defaultRowHeight="12.75"/>
  <cols>
    <col min="1" max="1" width="2.42578125" customWidth="1"/>
    <col min="2" max="2" width="82" style="22" customWidth="1"/>
    <col min="3" max="3" width="2.42578125" customWidth="1"/>
  </cols>
  <sheetData>
    <row r="1" spans="1:3">
      <c r="A1" s="1"/>
      <c r="B1" s="2"/>
      <c r="C1" s="3"/>
    </row>
    <row r="2" spans="1:3" ht="65.25" customHeight="1">
      <c r="A2" s="4"/>
      <c r="B2" s="5"/>
      <c r="C2" s="6"/>
    </row>
    <row r="3" spans="1:3">
      <c r="A3" s="4"/>
      <c r="B3" s="7"/>
      <c r="C3" s="6"/>
    </row>
    <row r="4" spans="1:3" ht="36">
      <c r="A4" s="4"/>
      <c r="B4" s="8" t="s">
        <v>100</v>
      </c>
      <c r="C4" s="6"/>
    </row>
    <row r="5" spans="1:3" ht="18">
      <c r="A5" s="4"/>
      <c r="B5" s="8" t="s">
        <v>303</v>
      </c>
      <c r="C5" s="6"/>
    </row>
    <row r="6" spans="1:3" ht="18">
      <c r="A6" s="4"/>
      <c r="B6" s="8"/>
      <c r="C6" s="6"/>
    </row>
    <row r="7" spans="1:3" ht="18">
      <c r="A7" s="4"/>
      <c r="B7" s="8" t="s">
        <v>305</v>
      </c>
      <c r="C7" s="6"/>
    </row>
    <row r="8" spans="1:3" ht="18">
      <c r="A8" s="4"/>
      <c r="B8" s="8"/>
      <c r="C8" s="6"/>
    </row>
    <row r="9" spans="1:3" ht="18.75" thickBot="1">
      <c r="A9" s="4"/>
      <c r="B9" s="8"/>
      <c r="C9" s="6"/>
    </row>
    <row r="10" spans="1:3">
      <c r="A10" s="4"/>
      <c r="B10" s="9" t="s">
        <v>0</v>
      </c>
      <c r="C10" s="6"/>
    </row>
    <row r="11" spans="1:3">
      <c r="A11" s="10"/>
      <c r="B11" s="11"/>
      <c r="C11" s="12"/>
    </row>
    <row r="12" spans="1:3">
      <c r="A12" s="13"/>
      <c r="B12" s="14"/>
      <c r="C12" s="13"/>
    </row>
    <row r="13" spans="1:3">
      <c r="A13" s="1"/>
      <c r="B13" s="15"/>
      <c r="C13" s="3"/>
    </row>
    <row r="14" spans="1:3">
      <c r="A14" s="4"/>
      <c r="B14" s="7" t="s">
        <v>1</v>
      </c>
      <c r="C14" s="6"/>
    </row>
    <row r="15" spans="1:3">
      <c r="A15" s="4"/>
      <c r="B15" s="5"/>
      <c r="C15" s="6"/>
    </row>
    <row r="16" spans="1:3">
      <c r="A16" s="4"/>
      <c r="B16" s="16" t="s">
        <v>2</v>
      </c>
      <c r="C16" s="6"/>
    </row>
    <row r="17" spans="1:3">
      <c r="A17" s="4"/>
      <c r="B17" s="17" t="s">
        <v>3</v>
      </c>
      <c r="C17" s="6"/>
    </row>
    <row r="18" spans="1:3">
      <c r="A18" s="4"/>
      <c r="B18" s="17" t="s">
        <v>4</v>
      </c>
      <c r="C18" s="6"/>
    </row>
    <row r="19" spans="1:3">
      <c r="A19" s="4"/>
      <c r="B19" s="17" t="s">
        <v>5</v>
      </c>
      <c r="C19" s="6"/>
    </row>
    <row r="20" spans="1:3">
      <c r="A20" s="4"/>
      <c r="B20" s="17" t="s">
        <v>6</v>
      </c>
      <c r="C20" s="6"/>
    </row>
    <row r="21" spans="1:3">
      <c r="A21" s="4"/>
      <c r="B21" s="17" t="s">
        <v>7</v>
      </c>
      <c r="C21" s="6"/>
    </row>
    <row r="22" spans="1:3">
      <c r="A22" s="4"/>
      <c r="B22" s="17" t="s">
        <v>8</v>
      </c>
      <c r="C22" s="6"/>
    </row>
    <row r="23" spans="1:3">
      <c r="A23" s="4"/>
      <c r="B23" s="17"/>
      <c r="C23" s="6"/>
    </row>
    <row r="24" spans="1:3">
      <c r="A24" s="4"/>
      <c r="B24" s="5" t="s">
        <v>9</v>
      </c>
      <c r="C24" s="6"/>
    </row>
    <row r="25" spans="1:3">
      <c r="A25" s="4"/>
      <c r="B25" s="17" t="s">
        <v>10</v>
      </c>
      <c r="C25" s="6"/>
    </row>
    <row r="26" spans="1:3">
      <c r="A26" s="4"/>
      <c r="B26" s="17"/>
      <c r="C26" s="6"/>
    </row>
    <row r="27" spans="1:3" s="20" customFormat="1">
      <c r="A27" s="18"/>
      <c r="B27" s="7" t="s">
        <v>304</v>
      </c>
      <c r="C27" s="19"/>
    </row>
    <row r="28" spans="1:3">
      <c r="A28" s="10"/>
      <c r="B28" s="21"/>
      <c r="C28" s="12"/>
    </row>
    <row r="29" spans="1:3">
      <c r="A29" s="13"/>
      <c r="B29" s="5"/>
      <c r="C29" s="13"/>
    </row>
    <row r="30" spans="1:3">
      <c r="A30" s="1"/>
      <c r="B30" s="2"/>
      <c r="C30" s="3"/>
    </row>
    <row r="31" spans="1:3" ht="25.5">
      <c r="A31" s="4"/>
      <c r="B31" s="5" t="s">
        <v>11</v>
      </c>
      <c r="C31" s="6"/>
    </row>
    <row r="32" spans="1:3" ht="25.5">
      <c r="A32" s="4"/>
      <c r="B32" s="5" t="s">
        <v>12</v>
      </c>
      <c r="C32" s="6"/>
    </row>
    <row r="33" spans="1:3" ht="25.5">
      <c r="A33" s="4"/>
      <c r="B33" s="5" t="s">
        <v>13</v>
      </c>
      <c r="C33" s="6"/>
    </row>
    <row r="34" spans="1:3" ht="25.5">
      <c r="A34" s="4"/>
      <c r="B34" s="5" t="s">
        <v>14</v>
      </c>
      <c r="C34" s="6"/>
    </row>
    <row r="35" spans="1:3">
      <c r="A35" s="10"/>
      <c r="B35" s="21"/>
      <c r="C35" s="12"/>
    </row>
    <row r="36" spans="1:3">
      <c r="A36" s="13"/>
      <c r="B36" s="5"/>
      <c r="C36" s="13"/>
    </row>
    <row r="37" spans="1:3">
      <c r="A37" s="1"/>
      <c r="B37" s="2"/>
      <c r="C37" s="3"/>
    </row>
    <row r="38" spans="1:3">
      <c r="A38" s="4"/>
      <c r="B38" s="7" t="s">
        <v>15</v>
      </c>
      <c r="C38" s="6"/>
    </row>
    <row r="39" spans="1:3">
      <c r="A39" s="4"/>
      <c r="B39" s="5" t="s">
        <v>16</v>
      </c>
      <c r="C39" s="6"/>
    </row>
    <row r="40" spans="1:3">
      <c r="A40" s="4"/>
      <c r="B40" s="5" t="s">
        <v>17</v>
      </c>
      <c r="C40" s="6"/>
    </row>
    <row r="41" spans="1:3">
      <c r="A41" s="4"/>
      <c r="B41" s="5" t="s">
        <v>18</v>
      </c>
      <c r="C41" s="6"/>
    </row>
    <row r="42" spans="1:3">
      <c r="A42" s="4"/>
      <c r="B42" s="5" t="s">
        <v>19</v>
      </c>
      <c r="C42" s="6"/>
    </row>
    <row r="43" spans="1:3">
      <c r="A43" s="4"/>
      <c r="B43" s="5" t="s">
        <v>20</v>
      </c>
      <c r="C43" s="6"/>
    </row>
    <row r="44" spans="1:3">
      <c r="A44" s="4"/>
      <c r="B44" s="5"/>
      <c r="C44" s="6"/>
    </row>
    <row r="45" spans="1:3">
      <c r="A45" s="4"/>
      <c r="B45" s="7" t="s">
        <v>21</v>
      </c>
      <c r="C45" s="6"/>
    </row>
    <row r="46" spans="1:3">
      <c r="A46" s="4"/>
      <c r="B46" s="5" t="s">
        <v>22</v>
      </c>
      <c r="C46" s="6"/>
    </row>
    <row r="47" spans="1:3">
      <c r="A47" s="4"/>
      <c r="B47" s="5" t="s">
        <v>23</v>
      </c>
      <c r="C47" s="6"/>
    </row>
    <row r="48" spans="1:3">
      <c r="A48" s="10"/>
      <c r="B48" s="21"/>
      <c r="C48" s="12"/>
    </row>
  </sheetData>
  <phoneticPr fontId="4" type="noConversion"/>
  <pageMargins left="0.78740157480314965" right="0.78740157480314965" top="0.59055118110236227" bottom="0.59055118110236227" header="0.51181102362204722" footer="0.51181102362204722"/>
  <pageSetup paperSize="9"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7">
    <tabColor theme="9"/>
  </sheetPr>
  <dimension ref="A1:AG86"/>
  <sheetViews>
    <sheetView zoomScale="90" zoomScaleNormal="90" workbookViewId="0">
      <pane xSplit="3" topLeftCell="AA1" activePane="topRight" state="frozen"/>
      <selection pane="topRight" activeCell="B99" sqref="B99"/>
    </sheetView>
  </sheetViews>
  <sheetFormatPr baseColWidth="10" defaultColWidth="11.42578125" defaultRowHeight="12.75"/>
  <cols>
    <col min="1" max="1" width="1.85546875" style="37" customWidth="1"/>
    <col min="2" max="2" width="50.85546875" style="13" customWidth="1"/>
    <col min="3" max="3" width="16.42578125" style="38" hidden="1" customWidth="1"/>
    <col min="4" max="4" width="16.85546875" style="13" customWidth="1"/>
    <col min="5" max="33" width="9.7109375" style="13" customWidth="1"/>
    <col min="34" max="16384" width="11.42578125" style="13"/>
  </cols>
  <sheetData>
    <row r="1" spans="1:33">
      <c r="A1" s="68"/>
    </row>
    <row r="2" spans="1:33">
      <c r="A2" s="36" t="s">
        <v>36</v>
      </c>
    </row>
    <row r="3" spans="1:33">
      <c r="B3" s="28"/>
    </row>
    <row r="4" spans="1:33" ht="14.25">
      <c r="A4" s="47" t="s">
        <v>73</v>
      </c>
      <c r="B4" s="46"/>
    </row>
    <row r="5" spans="1:33">
      <c r="B5" s="32" t="s">
        <v>24</v>
      </c>
      <c r="C5" s="33" t="s">
        <v>26</v>
      </c>
      <c r="D5" s="34" t="s">
        <v>28</v>
      </c>
      <c r="E5" s="35">
        <v>33238</v>
      </c>
      <c r="F5" s="35">
        <v>33603</v>
      </c>
      <c r="G5" s="35">
        <v>33969</v>
      </c>
      <c r="H5" s="35">
        <v>34334</v>
      </c>
      <c r="I5" s="35">
        <v>34699</v>
      </c>
      <c r="J5" s="35">
        <v>35064</v>
      </c>
      <c r="K5" s="35">
        <v>35430</v>
      </c>
      <c r="L5" s="35">
        <v>35795</v>
      </c>
      <c r="M5" s="35">
        <v>36160</v>
      </c>
      <c r="N5" s="35">
        <v>36525</v>
      </c>
      <c r="O5" s="35">
        <v>36891</v>
      </c>
      <c r="P5" s="35">
        <v>37256</v>
      </c>
      <c r="Q5" s="35">
        <v>37621</v>
      </c>
      <c r="R5" s="35">
        <v>37986</v>
      </c>
      <c r="S5" s="35">
        <v>38352</v>
      </c>
      <c r="T5" s="35">
        <v>38717</v>
      </c>
      <c r="U5" s="35">
        <v>39082</v>
      </c>
      <c r="V5" s="35">
        <v>39447</v>
      </c>
      <c r="W5" s="35">
        <v>39813</v>
      </c>
      <c r="X5" s="35">
        <v>40178</v>
      </c>
      <c r="Y5" s="35">
        <v>40543</v>
      </c>
      <c r="Z5" s="35">
        <v>40908</v>
      </c>
      <c r="AA5" s="35">
        <v>41274</v>
      </c>
      <c r="AB5" s="35">
        <v>41639</v>
      </c>
      <c r="AC5" s="35">
        <v>42004</v>
      </c>
      <c r="AD5" s="35">
        <v>42369</v>
      </c>
      <c r="AE5" s="35">
        <v>42735</v>
      </c>
      <c r="AF5" s="35">
        <v>43100</v>
      </c>
      <c r="AG5" s="35">
        <v>43465</v>
      </c>
    </row>
    <row r="6" spans="1:33">
      <c r="A6" s="36"/>
      <c r="B6" s="30" t="s">
        <v>37</v>
      </c>
      <c r="C6" s="38" t="s">
        <v>46</v>
      </c>
      <c r="D6" s="24" t="s">
        <v>25</v>
      </c>
      <c r="E6" s="265">
        <v>423905.77852278919</v>
      </c>
      <c r="F6" s="265">
        <v>409874.86968937068</v>
      </c>
      <c r="G6" s="265">
        <v>387485.39027604053</v>
      </c>
      <c r="H6" s="265">
        <v>376740.15374353994</v>
      </c>
      <c r="I6" s="265">
        <v>373995.60565341311</v>
      </c>
      <c r="J6" s="265">
        <v>364608.8924384694</v>
      </c>
      <c r="K6" s="265">
        <v>371625.04628500622</v>
      </c>
      <c r="L6" s="265">
        <v>350830.87738382607</v>
      </c>
      <c r="M6" s="265">
        <v>353484.36679658073</v>
      </c>
      <c r="N6" s="265">
        <v>341928.28111277148</v>
      </c>
      <c r="O6" s="265">
        <v>355167.99799242249</v>
      </c>
      <c r="P6" s="265">
        <v>368372.72693374055</v>
      </c>
      <c r="Q6" s="265">
        <v>369604.21802252351</v>
      </c>
      <c r="R6" s="265">
        <v>383449.05092487409</v>
      </c>
      <c r="S6" s="265">
        <v>380791.70890835067</v>
      </c>
      <c r="T6" s="265">
        <v>375878.17301951256</v>
      </c>
      <c r="U6" s="265">
        <v>377470.36688146449</v>
      </c>
      <c r="V6" s="265">
        <v>384350.98279884731</v>
      </c>
      <c r="W6" s="265">
        <v>364263.05724993255</v>
      </c>
      <c r="X6" s="265">
        <v>339864.86385004409</v>
      </c>
      <c r="Y6" s="265">
        <v>351642.17916040705</v>
      </c>
      <c r="Z6" s="265">
        <v>349074.11214796099</v>
      </c>
      <c r="AA6" s="265">
        <v>358561.3075875183</v>
      </c>
      <c r="AB6" s="265">
        <v>361536.86121203139</v>
      </c>
      <c r="AC6" s="265">
        <v>342751.47385490738</v>
      </c>
      <c r="AD6" s="265">
        <v>330486.54659195733</v>
      </c>
      <c r="AE6" s="265">
        <v>327248.18668322393</v>
      </c>
      <c r="AF6" s="265">
        <v>306329.97233287938</v>
      </c>
      <c r="AG6" s="265">
        <v>290118.53653231059</v>
      </c>
    </row>
    <row r="7" spans="1:33">
      <c r="B7" s="30" t="s">
        <v>38</v>
      </c>
      <c r="C7" s="38" t="s">
        <v>47</v>
      </c>
      <c r="D7" s="24" t="s">
        <v>25</v>
      </c>
      <c r="E7" s="265">
        <v>185107.55710131334</v>
      </c>
      <c r="F7" s="265">
        <v>163901.33146538213</v>
      </c>
      <c r="G7" s="265">
        <v>153456.37111156236</v>
      </c>
      <c r="H7" s="265">
        <v>142691.70322052439</v>
      </c>
      <c r="I7" s="265">
        <v>141102.64289054269</v>
      </c>
      <c r="J7" s="265">
        <v>144476.40896644755</v>
      </c>
      <c r="K7" s="265">
        <v>135283.85099345128</v>
      </c>
      <c r="L7" s="265">
        <v>139300.49016063404</v>
      </c>
      <c r="M7" s="265">
        <v>134945.31707528958</v>
      </c>
      <c r="N7" s="265">
        <v>132522.73806085659</v>
      </c>
      <c r="O7" s="265">
        <v>129042.82445041242</v>
      </c>
      <c r="P7" s="265">
        <v>121869.01382308058</v>
      </c>
      <c r="Q7" s="265">
        <v>120973.3930082632</v>
      </c>
      <c r="R7" s="265">
        <v>117763.68731759841</v>
      </c>
      <c r="S7" s="265">
        <v>117475.66264791873</v>
      </c>
      <c r="T7" s="265">
        <v>114363.50540779899</v>
      </c>
      <c r="U7" s="265">
        <v>119224.36317657199</v>
      </c>
      <c r="V7" s="265">
        <v>127034.4124483006</v>
      </c>
      <c r="W7" s="265">
        <v>127191.33145372992</v>
      </c>
      <c r="X7" s="265">
        <v>109110.62604437614</v>
      </c>
      <c r="Y7" s="265">
        <v>124502.86024556578</v>
      </c>
      <c r="Z7" s="265">
        <v>121573.24399386269</v>
      </c>
      <c r="AA7" s="265">
        <v>116727.15398987208</v>
      </c>
      <c r="AB7" s="265">
        <v>117480.08685643331</v>
      </c>
      <c r="AC7" s="265">
        <v>117265.36781457045</v>
      </c>
      <c r="AD7" s="265">
        <v>125889.12693105583</v>
      </c>
      <c r="AE7" s="265">
        <v>128218.8618733464</v>
      </c>
      <c r="AF7" s="265">
        <v>130859.40541716007</v>
      </c>
      <c r="AG7" s="265">
        <v>128961.25549008287</v>
      </c>
    </row>
    <row r="8" spans="1:33" ht="14.25">
      <c r="B8" s="30" t="s">
        <v>43</v>
      </c>
      <c r="C8" s="38" t="s">
        <v>48</v>
      </c>
      <c r="D8" s="24" t="s">
        <v>25</v>
      </c>
      <c r="E8" s="265">
        <v>161807.18898547342</v>
      </c>
      <c r="F8" s="265">
        <v>164951.29862674163</v>
      </c>
      <c r="G8" s="265">
        <v>170834.21101717048</v>
      </c>
      <c r="H8" s="265">
        <v>175241.51284321942</v>
      </c>
      <c r="I8" s="265">
        <v>171407.22346362818</v>
      </c>
      <c r="J8" s="265">
        <v>175208.01050730175</v>
      </c>
      <c r="K8" s="265">
        <v>175112.25831448755</v>
      </c>
      <c r="L8" s="265">
        <v>175566.80082956783</v>
      </c>
      <c r="M8" s="265">
        <v>179019.47120592598</v>
      </c>
      <c r="N8" s="265">
        <v>184180.04444873391</v>
      </c>
      <c r="O8" s="265">
        <v>180384.19588128137</v>
      </c>
      <c r="P8" s="265">
        <v>176708.30764973402</v>
      </c>
      <c r="Q8" s="265">
        <v>174791.47668906284</v>
      </c>
      <c r="R8" s="265">
        <v>168483.21706430666</v>
      </c>
      <c r="S8" s="265">
        <v>168060.76127085221</v>
      </c>
      <c r="T8" s="265">
        <v>160071.65079244852</v>
      </c>
      <c r="U8" s="265">
        <v>156334.62322624258</v>
      </c>
      <c r="V8" s="265">
        <v>153182.12427604443</v>
      </c>
      <c r="W8" s="265">
        <v>152900.57368610284</v>
      </c>
      <c r="X8" s="265">
        <v>152112.03526189926</v>
      </c>
      <c r="Y8" s="265">
        <v>152956.37159339071</v>
      </c>
      <c r="Z8" s="265">
        <v>155015.45323647215</v>
      </c>
      <c r="AA8" s="265">
        <v>153516.31163871038</v>
      </c>
      <c r="AB8" s="265">
        <v>157793.25167828333</v>
      </c>
      <c r="AC8" s="265">
        <v>158745.68468078604</v>
      </c>
      <c r="AD8" s="265">
        <v>161289.82991950936</v>
      </c>
      <c r="AE8" s="265">
        <v>164544.53410168568</v>
      </c>
      <c r="AF8" s="265">
        <v>167217.29991788958</v>
      </c>
      <c r="AG8" s="265">
        <v>161664.10618425335</v>
      </c>
    </row>
    <row r="9" spans="1:33" ht="14.25">
      <c r="B9" s="30" t="s">
        <v>44</v>
      </c>
      <c r="C9" s="38" t="s">
        <v>49</v>
      </c>
      <c r="D9" s="24" t="s">
        <v>25</v>
      </c>
      <c r="E9" s="265">
        <v>203011.73657737864</v>
      </c>
      <c r="F9" s="265">
        <v>204626.74785800156</v>
      </c>
      <c r="G9" s="265">
        <v>188404.5949203569</v>
      </c>
      <c r="H9" s="265">
        <v>197112.76694978643</v>
      </c>
      <c r="I9" s="265">
        <v>186946.53909301248</v>
      </c>
      <c r="J9" s="265">
        <v>189808.63362648644</v>
      </c>
      <c r="K9" s="265">
        <v>214891.67004032098</v>
      </c>
      <c r="L9" s="265">
        <v>200598.77565260045</v>
      </c>
      <c r="M9" s="265">
        <v>192275.9781795048</v>
      </c>
      <c r="N9" s="265">
        <v>176171.27797622365</v>
      </c>
      <c r="O9" s="265">
        <v>169562.867562876</v>
      </c>
      <c r="P9" s="265">
        <v>190453.19524567085</v>
      </c>
      <c r="Q9" s="265">
        <v>177270.75015733636</v>
      </c>
      <c r="R9" s="265">
        <v>169703.58812758164</v>
      </c>
      <c r="S9" s="265">
        <v>159337.10770066251</v>
      </c>
      <c r="T9" s="265">
        <v>156818.79480696516</v>
      </c>
      <c r="U9" s="265">
        <v>165349.03648383886</v>
      </c>
      <c r="V9" s="265">
        <v>128864.24503804094</v>
      </c>
      <c r="W9" s="265">
        <v>154750.78372299467</v>
      </c>
      <c r="X9" s="265">
        <v>141962.14711372845</v>
      </c>
      <c r="Y9" s="265">
        <v>151395.56666517124</v>
      </c>
      <c r="Z9" s="265">
        <v>131189.49553319335</v>
      </c>
      <c r="AA9" s="265">
        <v>133559.80406414243</v>
      </c>
      <c r="AB9" s="265">
        <v>143087.76820973106</v>
      </c>
      <c r="AC9" s="265">
        <v>122594.27475650837</v>
      </c>
      <c r="AD9" s="265">
        <v>128256.57404212667</v>
      </c>
      <c r="AE9" s="265">
        <v>129102.63893608605</v>
      </c>
      <c r="AF9" s="265">
        <v>127594.18777522814</v>
      </c>
      <c r="AG9" s="265">
        <v>120609.87896639835</v>
      </c>
    </row>
    <row r="10" spans="1:33">
      <c r="B10" s="30" t="s">
        <v>45</v>
      </c>
      <c r="C10" s="38" t="s">
        <v>50</v>
      </c>
      <c r="D10" s="24" t="s">
        <v>25</v>
      </c>
      <c r="E10" s="265">
        <v>11797.497419475365</v>
      </c>
      <c r="F10" s="265">
        <v>8444.1339828864293</v>
      </c>
      <c r="G10" s="265">
        <v>6428.0611875749482</v>
      </c>
      <c r="H10" s="265">
        <v>5162.6322515092561</v>
      </c>
      <c r="I10" s="265">
        <v>4784.3463601355452</v>
      </c>
      <c r="J10" s="265">
        <v>4004.6182683518682</v>
      </c>
      <c r="K10" s="265">
        <v>3140.6215974914271</v>
      </c>
      <c r="L10" s="265">
        <v>3033.2746081662776</v>
      </c>
      <c r="M10" s="265">
        <v>3043.3230937776275</v>
      </c>
      <c r="N10" s="265">
        <v>2600.7169181076783</v>
      </c>
      <c r="O10" s="265">
        <v>2331.3763203842736</v>
      </c>
      <c r="P10" s="265">
        <v>1912.3403527070498</v>
      </c>
      <c r="Q10" s="265">
        <v>1949.4910838855808</v>
      </c>
      <c r="R10" s="265">
        <v>1968.9374325851768</v>
      </c>
      <c r="S10" s="265">
        <v>1688.7703314610224</v>
      </c>
      <c r="T10" s="265">
        <v>1729.6641891543061</v>
      </c>
      <c r="U10" s="265">
        <v>1574.4780652901181</v>
      </c>
      <c r="V10" s="265">
        <v>1310.7768771750013</v>
      </c>
      <c r="W10" s="265">
        <v>1329.5722680713861</v>
      </c>
      <c r="X10" s="265">
        <v>1354.5286755454031</v>
      </c>
      <c r="Y10" s="265">
        <v>1310.0423495370762</v>
      </c>
      <c r="Z10" s="265">
        <v>1214.5355502698003</v>
      </c>
      <c r="AA10" s="265">
        <v>1002.7831826265809</v>
      </c>
      <c r="AB10" s="265">
        <v>1041.6339262509987</v>
      </c>
      <c r="AC10" s="265">
        <v>982.91340566200063</v>
      </c>
      <c r="AD10" s="265">
        <v>978.65022827899395</v>
      </c>
      <c r="AE10" s="265">
        <v>1016.9568344199313</v>
      </c>
      <c r="AF10" s="265">
        <v>840.90463857738405</v>
      </c>
      <c r="AG10" s="265">
        <v>748.33332776783539</v>
      </c>
    </row>
    <row r="11" spans="1:33">
      <c r="B11" s="31" t="s">
        <v>39</v>
      </c>
      <c r="C11" s="38" t="s">
        <v>52</v>
      </c>
      <c r="D11" s="24" t="s">
        <v>25</v>
      </c>
      <c r="E11" s="265">
        <v>3840.457889244949</v>
      </c>
      <c r="F11" s="265">
        <v>3619.0139888961539</v>
      </c>
      <c r="G11" s="265">
        <v>3539.7610365463479</v>
      </c>
      <c r="H11" s="265">
        <v>3317.362373823421</v>
      </c>
      <c r="I11" s="265">
        <v>3219.88716213408</v>
      </c>
      <c r="J11" s="265">
        <v>3059.6233579841728</v>
      </c>
      <c r="K11" s="265">
        <v>3212.6884599735786</v>
      </c>
      <c r="L11" s="265">
        <v>3238.7292085111985</v>
      </c>
      <c r="M11" s="265">
        <v>3167.6098687278773</v>
      </c>
      <c r="N11" s="265">
        <v>3112.5002025677386</v>
      </c>
      <c r="O11" s="265">
        <v>2991.8380664396736</v>
      </c>
      <c r="P11" s="265">
        <v>2968.837691909047</v>
      </c>
      <c r="Q11" s="265">
        <v>2965.2125277244086</v>
      </c>
      <c r="R11" s="265">
        <v>3002.4075232133882</v>
      </c>
      <c r="S11" s="265">
        <v>2927.6932392112467</v>
      </c>
      <c r="T11" s="265">
        <v>2953.2964959039073</v>
      </c>
      <c r="U11" s="265">
        <v>3068.6417868891585</v>
      </c>
      <c r="V11" s="265">
        <v>2988.3418847091621</v>
      </c>
      <c r="W11" s="265">
        <v>2944.4026292115177</v>
      </c>
      <c r="X11" s="265">
        <v>2574.8758528700487</v>
      </c>
      <c r="Y11" s="265">
        <v>2581.3077348118904</v>
      </c>
      <c r="Z11" s="265">
        <v>2672.5880567248432</v>
      </c>
      <c r="AA11" s="265">
        <v>2657.0508814010782</v>
      </c>
      <c r="AB11" s="265">
        <v>2688.7883782273793</v>
      </c>
      <c r="AC11" s="265">
        <v>2478.3341611246055</v>
      </c>
      <c r="AD11" s="265">
        <v>2373.7915533311175</v>
      </c>
      <c r="AE11" s="265">
        <v>2343.8514508051999</v>
      </c>
      <c r="AF11" s="265">
        <v>2266.9877633166279</v>
      </c>
      <c r="AG11" s="265">
        <v>2006.7451156996819</v>
      </c>
    </row>
    <row r="12" spans="1:33">
      <c r="B12" s="31" t="s">
        <v>40</v>
      </c>
      <c r="C12" s="38" t="s">
        <v>51</v>
      </c>
      <c r="D12" s="24" t="s">
        <v>25</v>
      </c>
      <c r="E12" s="265">
        <v>59694.713887914819</v>
      </c>
      <c r="F12" s="265">
        <v>55877.75642858533</v>
      </c>
      <c r="G12" s="265">
        <v>53137.672202423193</v>
      </c>
      <c r="H12" s="265">
        <v>53599.243830540014</v>
      </c>
      <c r="I12" s="265">
        <v>56237.814055148629</v>
      </c>
      <c r="J12" s="265">
        <v>55788.371055674448</v>
      </c>
      <c r="K12" s="265">
        <v>53633.049781860245</v>
      </c>
      <c r="L12" s="265">
        <v>56341.083996503243</v>
      </c>
      <c r="M12" s="265">
        <v>54818.820613458382</v>
      </c>
      <c r="N12" s="265">
        <v>52519.598952337408</v>
      </c>
      <c r="O12" s="265">
        <v>57495.630768892785</v>
      </c>
      <c r="P12" s="265">
        <v>51527.505646694175</v>
      </c>
      <c r="Q12" s="265">
        <v>49629.316963995188</v>
      </c>
      <c r="R12" s="265">
        <v>54031.314024878666</v>
      </c>
      <c r="S12" s="265">
        <v>54194.148546543402</v>
      </c>
      <c r="T12" s="265">
        <v>52248.115904212966</v>
      </c>
      <c r="U12" s="265">
        <v>52662.933649361978</v>
      </c>
      <c r="V12" s="265">
        <v>51225.142916779929</v>
      </c>
      <c r="W12" s="265">
        <v>48844.024572349706</v>
      </c>
      <c r="X12" s="265">
        <v>40626.298727737892</v>
      </c>
      <c r="Y12" s="265">
        <v>45956.363091728461</v>
      </c>
      <c r="Z12" s="265">
        <v>46051.934448982873</v>
      </c>
      <c r="AA12" s="265">
        <v>45295.153659247466</v>
      </c>
      <c r="AB12" s="265">
        <v>44989.317356630752</v>
      </c>
      <c r="AC12" s="265">
        <v>44926.847065442264</v>
      </c>
      <c r="AD12" s="265">
        <v>43470.837829974218</v>
      </c>
      <c r="AE12" s="265">
        <v>45262.368621077359</v>
      </c>
      <c r="AF12" s="265">
        <v>48621.798236171919</v>
      </c>
      <c r="AG12" s="265">
        <v>48339.669547243233</v>
      </c>
    </row>
    <row r="13" spans="1:33">
      <c r="B13" s="291" t="s">
        <v>41</v>
      </c>
      <c r="D13" s="24" t="s">
        <v>25</v>
      </c>
      <c r="E13" s="265">
        <v>3183.6140509461356</v>
      </c>
      <c r="F13" s="265">
        <v>2904.5631783492804</v>
      </c>
      <c r="G13" s="265">
        <v>2603.7510407853974</v>
      </c>
      <c r="H13" s="265">
        <v>2367.7324390534022</v>
      </c>
      <c r="I13" s="265">
        <v>1936.2205760066208</v>
      </c>
      <c r="J13" s="265">
        <v>2222.1453876751179</v>
      </c>
      <c r="K13" s="265">
        <v>2224.9448003809266</v>
      </c>
      <c r="L13" s="265">
        <v>2320.03822056022</v>
      </c>
      <c r="M13" s="265">
        <v>2521.0218949125378</v>
      </c>
      <c r="N13" s="265">
        <v>2607.7732853198872</v>
      </c>
      <c r="O13" s="265">
        <v>2803.4671659992637</v>
      </c>
      <c r="P13" s="265">
        <v>2554.2078452873316</v>
      </c>
      <c r="Q13" s="265">
        <v>2637.1944460654313</v>
      </c>
      <c r="R13" s="265">
        <v>2464.2029939442468</v>
      </c>
      <c r="S13" s="265">
        <v>2490.1210247616532</v>
      </c>
      <c r="T13" s="265">
        <v>2325.3480630413287</v>
      </c>
      <c r="U13" s="265">
        <v>2312.9477075779068</v>
      </c>
      <c r="V13" s="265">
        <v>2427.2786295838291</v>
      </c>
      <c r="W13" s="265">
        <v>2482.588771468977</v>
      </c>
      <c r="X13" s="265">
        <v>2590.3418097945178</v>
      </c>
      <c r="Y13" s="265">
        <v>2325.0442943980852</v>
      </c>
      <c r="Z13" s="265">
        <v>2635.5868662772996</v>
      </c>
      <c r="AA13" s="265">
        <v>2573.5557993497346</v>
      </c>
      <c r="AB13" s="265">
        <v>2698.5713600987137</v>
      </c>
      <c r="AC13" s="265">
        <v>2939.9782582162243</v>
      </c>
      <c r="AD13" s="265">
        <v>3071.0016188210207</v>
      </c>
      <c r="AE13" s="265">
        <v>2772.8899758534826</v>
      </c>
      <c r="AF13" s="265">
        <v>2923.9953301360765</v>
      </c>
      <c r="AG13" s="265">
        <v>2913.817291784821</v>
      </c>
    </row>
    <row r="14" spans="1:33" s="28" customFormat="1">
      <c r="A14" s="36"/>
      <c r="B14" s="39" t="s">
        <v>69</v>
      </c>
      <c r="C14" s="40"/>
      <c r="D14" s="29" t="s">
        <v>25</v>
      </c>
      <c r="E14" s="51">
        <f>SUM(E6:E13)</f>
        <v>1052348.5444345358</v>
      </c>
      <c r="F14" s="51">
        <f t="shared" ref="F14:AA14" si="0">SUM(F6:F13)</f>
        <v>1014199.7152182134</v>
      </c>
      <c r="G14" s="51">
        <f t="shared" si="0"/>
        <v>965889.81279246008</v>
      </c>
      <c r="H14" s="51">
        <f t="shared" si="0"/>
        <v>956233.10765199619</v>
      </c>
      <c r="I14" s="51">
        <f t="shared" si="0"/>
        <v>939630.27925402124</v>
      </c>
      <c r="J14" s="51">
        <f t="shared" si="0"/>
        <v>939176.70360839064</v>
      </c>
      <c r="K14" s="51">
        <f t="shared" si="0"/>
        <v>959124.13027297216</v>
      </c>
      <c r="L14" s="51">
        <f t="shared" si="0"/>
        <v>931230.07006036933</v>
      </c>
      <c r="M14" s="51">
        <f t="shared" si="0"/>
        <v>923275.90872817754</v>
      </c>
      <c r="N14" s="51">
        <f t="shared" si="0"/>
        <v>895642.9309569184</v>
      </c>
      <c r="O14" s="51">
        <f t="shared" si="0"/>
        <v>899780.19820870832</v>
      </c>
      <c r="P14" s="51">
        <f t="shared" si="0"/>
        <v>916366.13518882357</v>
      </c>
      <c r="Q14" s="51">
        <f t="shared" si="0"/>
        <v>899821.05289885658</v>
      </c>
      <c r="R14" s="51">
        <f t="shared" si="0"/>
        <v>900866.4054089823</v>
      </c>
      <c r="S14" s="51">
        <f t="shared" si="0"/>
        <v>886965.97366976156</v>
      </c>
      <c r="T14" s="51">
        <f t="shared" si="0"/>
        <v>866388.5486790376</v>
      </c>
      <c r="U14" s="51">
        <f t="shared" si="0"/>
        <v>877997.39097723726</v>
      </c>
      <c r="V14" s="51">
        <f t="shared" si="0"/>
        <v>851383.30486948113</v>
      </c>
      <c r="W14" s="51">
        <f t="shared" si="0"/>
        <v>854706.33435386152</v>
      </c>
      <c r="X14" s="51">
        <f t="shared" si="0"/>
        <v>790195.71733599575</v>
      </c>
      <c r="Y14" s="51">
        <f t="shared" si="0"/>
        <v>832669.73513501009</v>
      </c>
      <c r="Z14" s="51">
        <f t="shared" si="0"/>
        <v>809426.94983374397</v>
      </c>
      <c r="AA14" s="51">
        <f t="shared" si="0"/>
        <v>813893.12080286792</v>
      </c>
      <c r="AB14" s="51">
        <f>SUM(AB6:AB13)</f>
        <v>831316.27897768677</v>
      </c>
      <c r="AC14" s="51">
        <f>SUM(AC6:AC13)</f>
        <v>792684.87399721739</v>
      </c>
      <c r="AD14" s="51">
        <f t="shared" ref="AD14" si="1">SUM(AD6:AD13)</f>
        <v>795816.35871505446</v>
      </c>
      <c r="AE14" s="51">
        <f t="shared" ref="AE14:AG14" si="2">SUM(AE6:AE13)</f>
        <v>800510.2884764981</v>
      </c>
      <c r="AF14" s="51">
        <f t="shared" si="2"/>
        <v>786654.55141135922</v>
      </c>
      <c r="AG14" s="51">
        <f t="shared" si="2"/>
        <v>755362.34245554067</v>
      </c>
    </row>
    <row r="15" spans="1:33" s="28" customFormat="1">
      <c r="A15" s="36"/>
      <c r="B15" s="39" t="s">
        <v>70</v>
      </c>
      <c r="C15" s="40"/>
      <c r="D15" s="29" t="s">
        <v>71</v>
      </c>
      <c r="E15" s="53">
        <f>E14/$E14</f>
        <v>1</v>
      </c>
      <c r="F15" s="53">
        <f t="shared" ref="F15:W15" si="3">F14/$E14</f>
        <v>0.96374886493825951</v>
      </c>
      <c r="G15" s="53">
        <f t="shared" si="3"/>
        <v>0.91784211409867722</v>
      </c>
      <c r="H15" s="53">
        <f t="shared" si="3"/>
        <v>0.9086657768561025</v>
      </c>
      <c r="I15" s="53">
        <f t="shared" si="3"/>
        <v>0.89288884773335053</v>
      </c>
      <c r="J15" s="53">
        <f t="shared" si="3"/>
        <v>0.8924578349780905</v>
      </c>
      <c r="K15" s="53">
        <f t="shared" si="3"/>
        <v>0.91141298702355655</v>
      </c>
      <c r="L15" s="53">
        <f t="shared" si="3"/>
        <v>0.88490650268419602</v>
      </c>
      <c r="M15" s="53">
        <f t="shared" si="3"/>
        <v>0.87734801707193544</v>
      </c>
      <c r="N15" s="53">
        <f t="shared" si="3"/>
        <v>0.85108962776033403</v>
      </c>
      <c r="O15" s="53">
        <f t="shared" si="3"/>
        <v>0.85502108875172356</v>
      </c>
      <c r="P15" s="53">
        <f t="shared" si="3"/>
        <v>0.87078196671162744</v>
      </c>
      <c r="Q15" s="53">
        <f t="shared" si="3"/>
        <v>0.85505991114603797</v>
      </c>
      <c r="R15" s="53">
        <f t="shared" si="3"/>
        <v>0.85605326312590646</v>
      </c>
      <c r="S15" s="53">
        <f t="shared" si="3"/>
        <v>0.84284430131117805</v>
      </c>
      <c r="T15" s="53">
        <f t="shared" si="3"/>
        <v>0.8232904898866743</v>
      </c>
      <c r="U15" s="53">
        <f t="shared" si="3"/>
        <v>0.83432185621448873</v>
      </c>
      <c r="V15" s="53">
        <f t="shared" si="3"/>
        <v>0.80903167431752343</v>
      </c>
      <c r="W15" s="53">
        <f t="shared" si="3"/>
        <v>0.81218940138614015</v>
      </c>
      <c r="X15" s="53">
        <f t="shared" ref="X15:AB15" si="4">X14/$E14</f>
        <v>0.75088783228240785</v>
      </c>
      <c r="Y15" s="53">
        <f t="shared" si="4"/>
        <v>0.79124900161517597</v>
      </c>
      <c r="Z15" s="53">
        <f t="shared" si="4"/>
        <v>0.7691624168765091</v>
      </c>
      <c r="AA15" s="53">
        <f t="shared" si="4"/>
        <v>0.77340642043668295</v>
      </c>
      <c r="AB15" s="53">
        <f t="shared" si="4"/>
        <v>0.78996287244772356</v>
      </c>
      <c r="AC15" s="53">
        <f>AC14/$E14</f>
        <v>0.75325316710838908</v>
      </c>
      <c r="AD15" s="53">
        <f t="shared" ref="AD15" si="5">AD14/$E14</f>
        <v>0.75622887770769409</v>
      </c>
      <c r="AE15" s="53">
        <f t="shared" ref="AE15:AG15" si="6">AE14/$E14</f>
        <v>0.76068931031461695</v>
      </c>
      <c r="AF15" s="53">
        <f t="shared" si="6"/>
        <v>0.74752281986008418</v>
      </c>
      <c r="AG15" s="53">
        <f t="shared" si="6"/>
        <v>0.71778722596269062</v>
      </c>
    </row>
    <row r="16" spans="1:33" s="28" customFormat="1">
      <c r="A16" s="36"/>
      <c r="B16" s="42" t="s">
        <v>30</v>
      </c>
      <c r="C16" s="43"/>
      <c r="D16" s="23" t="s">
        <v>31</v>
      </c>
      <c r="E16" s="54">
        <f>E14/$E14-1</f>
        <v>0</v>
      </c>
      <c r="F16" s="54">
        <f>F14/$E14-1</f>
        <v>-3.6251135061740491E-2</v>
      </c>
      <c r="G16" s="54">
        <f t="shared" ref="G16:W16" si="7">G14/$E14-1</f>
        <v>-8.215788590132278E-2</v>
      </c>
      <c r="H16" s="54">
        <f>H14/$E14-1</f>
        <v>-9.1334223143897497E-2</v>
      </c>
      <c r="I16" s="54">
        <f t="shared" si="7"/>
        <v>-0.10711115226664947</v>
      </c>
      <c r="J16" s="54">
        <f>J14/$E14-1</f>
        <v>-0.1075421650219095</v>
      </c>
      <c r="K16" s="54">
        <f t="shared" si="7"/>
        <v>-8.8587012976443447E-2</v>
      </c>
      <c r="L16" s="54">
        <f>L14/$E14-1</f>
        <v>-0.11509349731580398</v>
      </c>
      <c r="M16" s="54">
        <f t="shared" si="7"/>
        <v>-0.12265198292806456</v>
      </c>
      <c r="N16" s="54">
        <f>N14/$E14-1</f>
        <v>-0.14891037223966597</v>
      </c>
      <c r="O16" s="54">
        <f t="shared" si="7"/>
        <v>-0.14497891124827644</v>
      </c>
      <c r="P16" s="54">
        <f t="shared" si="7"/>
        <v>-0.12921803328837256</v>
      </c>
      <c r="Q16" s="54">
        <f t="shared" si="7"/>
        <v>-0.14494008885396203</v>
      </c>
      <c r="R16" s="54">
        <f t="shared" si="7"/>
        <v>-0.14394673687409354</v>
      </c>
      <c r="S16" s="54">
        <f t="shared" si="7"/>
        <v>-0.15715569868882195</v>
      </c>
      <c r="T16" s="54">
        <f t="shared" si="7"/>
        <v>-0.1767095101133257</v>
      </c>
      <c r="U16" s="54">
        <f t="shared" si="7"/>
        <v>-0.16567814378551127</v>
      </c>
      <c r="V16" s="54">
        <f t="shared" si="7"/>
        <v>-0.19096832568247657</v>
      </c>
      <c r="W16" s="54">
        <f t="shared" si="7"/>
        <v>-0.18781059861385985</v>
      </c>
      <c r="X16" s="54">
        <f t="shared" ref="X16:AB16" si="8">X14/$E14-1</f>
        <v>-0.24911216771759215</v>
      </c>
      <c r="Y16" s="54">
        <f t="shared" si="8"/>
        <v>-0.20875099838482403</v>
      </c>
      <c r="Z16" s="54">
        <f t="shared" si="8"/>
        <v>-0.2308375831234909</v>
      </c>
      <c r="AA16" s="54">
        <f t="shared" si="8"/>
        <v>-0.22659357956331705</v>
      </c>
      <c r="AB16" s="54">
        <f t="shared" si="8"/>
        <v>-0.21003712755227644</v>
      </c>
      <c r="AC16" s="54">
        <f>AC14/$E14-1</f>
        <v>-0.24674683289161092</v>
      </c>
      <c r="AD16" s="54">
        <f t="shared" ref="AD16" si="9">AD14/$E14-1</f>
        <v>-0.24377112229230591</v>
      </c>
      <c r="AE16" s="54">
        <f t="shared" ref="AE16:AG16" si="10">AE14/$E14-1</f>
        <v>-0.23931068968538305</v>
      </c>
      <c r="AF16" s="54">
        <f t="shared" si="10"/>
        <v>-0.25247718013991582</v>
      </c>
      <c r="AG16" s="54">
        <f t="shared" si="10"/>
        <v>-0.28221277403730938</v>
      </c>
    </row>
    <row r="17" spans="1:33">
      <c r="B17" s="31"/>
      <c r="D17" s="24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1:33" ht="14.25">
      <c r="A18" s="48" t="s">
        <v>74</v>
      </c>
      <c r="B18" s="48"/>
      <c r="D18" s="24"/>
    </row>
    <row r="19" spans="1:33">
      <c r="B19" s="32" t="s">
        <v>24</v>
      </c>
      <c r="C19" s="33" t="s">
        <v>26</v>
      </c>
      <c r="D19" s="34" t="s">
        <v>28</v>
      </c>
      <c r="E19" s="35">
        <f>E$5</f>
        <v>33238</v>
      </c>
      <c r="F19" s="35">
        <f t="shared" ref="F19:Z19" si="11">F$5</f>
        <v>33603</v>
      </c>
      <c r="G19" s="35">
        <f t="shared" si="11"/>
        <v>33969</v>
      </c>
      <c r="H19" s="35">
        <f t="shared" si="11"/>
        <v>34334</v>
      </c>
      <c r="I19" s="35">
        <f t="shared" si="11"/>
        <v>34699</v>
      </c>
      <c r="J19" s="35">
        <f t="shared" si="11"/>
        <v>35064</v>
      </c>
      <c r="K19" s="35">
        <f t="shared" si="11"/>
        <v>35430</v>
      </c>
      <c r="L19" s="35">
        <f t="shared" si="11"/>
        <v>35795</v>
      </c>
      <c r="M19" s="35">
        <f t="shared" si="11"/>
        <v>36160</v>
      </c>
      <c r="N19" s="35">
        <f t="shared" si="11"/>
        <v>36525</v>
      </c>
      <c r="O19" s="35">
        <f t="shared" si="11"/>
        <v>36891</v>
      </c>
      <c r="P19" s="35">
        <f t="shared" si="11"/>
        <v>37256</v>
      </c>
      <c r="Q19" s="35">
        <f t="shared" si="11"/>
        <v>37621</v>
      </c>
      <c r="R19" s="35">
        <f t="shared" si="11"/>
        <v>37986</v>
      </c>
      <c r="S19" s="35">
        <f t="shared" si="11"/>
        <v>38352</v>
      </c>
      <c r="T19" s="35">
        <f t="shared" si="11"/>
        <v>38717</v>
      </c>
      <c r="U19" s="35">
        <f t="shared" si="11"/>
        <v>39082</v>
      </c>
      <c r="V19" s="35">
        <f t="shared" si="11"/>
        <v>39447</v>
      </c>
      <c r="W19" s="35">
        <f t="shared" si="11"/>
        <v>39813</v>
      </c>
      <c r="X19" s="35">
        <f t="shared" si="11"/>
        <v>40178</v>
      </c>
      <c r="Y19" s="35">
        <f t="shared" si="11"/>
        <v>40543</v>
      </c>
      <c r="Z19" s="35">
        <f t="shared" si="11"/>
        <v>40908</v>
      </c>
      <c r="AA19" s="35">
        <f>AA$5</f>
        <v>41274</v>
      </c>
      <c r="AB19" s="35">
        <f>AB$5</f>
        <v>41639</v>
      </c>
      <c r="AC19" s="35">
        <f>AC$5</f>
        <v>42004</v>
      </c>
      <c r="AD19" s="35">
        <f t="shared" ref="AD19:AG19" si="12">AD$5</f>
        <v>42369</v>
      </c>
      <c r="AE19" s="35">
        <f t="shared" si="12"/>
        <v>42735</v>
      </c>
      <c r="AF19" s="35">
        <f t="shared" si="12"/>
        <v>43100</v>
      </c>
      <c r="AG19" s="35">
        <f t="shared" si="12"/>
        <v>43465</v>
      </c>
    </row>
    <row r="20" spans="1:33">
      <c r="B20" s="30" t="s">
        <v>37</v>
      </c>
      <c r="C20" s="38" t="s">
        <v>53</v>
      </c>
      <c r="D20" s="24" t="s">
        <v>25</v>
      </c>
      <c r="E20" s="265">
        <v>11.208525820000004</v>
      </c>
      <c r="F20" s="265">
        <v>11.606227816299999</v>
      </c>
      <c r="G20" s="265">
        <v>11.841597233700007</v>
      </c>
      <c r="H20" s="265">
        <v>12.312421449999995</v>
      </c>
      <c r="I20" s="265">
        <v>12.65949696369999</v>
      </c>
      <c r="J20" s="265">
        <v>15.841251674159146</v>
      </c>
      <c r="K20" s="265">
        <v>17.169965825917565</v>
      </c>
      <c r="L20" s="265">
        <v>18.530536744703571</v>
      </c>
      <c r="M20" s="265">
        <v>19.246270631688553</v>
      </c>
      <c r="N20" s="265">
        <v>19.813750023211888</v>
      </c>
      <c r="O20" s="265">
        <v>19.463063975062379</v>
      </c>
      <c r="P20" s="265">
        <v>18.420015053841112</v>
      </c>
      <c r="Q20" s="265">
        <v>19.255332099556107</v>
      </c>
      <c r="R20" s="265">
        <v>32.246662774177146</v>
      </c>
      <c r="S20" s="265">
        <v>32.137734613962017</v>
      </c>
      <c r="T20" s="265">
        <v>34.633555844768985</v>
      </c>
      <c r="U20" s="265">
        <v>39.466230464089755</v>
      </c>
      <c r="V20" s="265">
        <v>52.333688228723908</v>
      </c>
      <c r="W20" s="265">
        <v>59.88536073659678</v>
      </c>
      <c r="X20" s="265">
        <v>62.370702932530094</v>
      </c>
      <c r="Y20" s="265">
        <v>68.692400928625432</v>
      </c>
      <c r="Z20" s="265">
        <v>76.216148232249495</v>
      </c>
      <c r="AA20" s="265">
        <v>97.575203825547547</v>
      </c>
      <c r="AB20" s="265">
        <v>99.212093951402082</v>
      </c>
      <c r="AC20" s="265">
        <v>100.91184685699393</v>
      </c>
      <c r="AD20" s="265">
        <v>104.40179524646258</v>
      </c>
      <c r="AE20" s="265">
        <v>108.96900427493695</v>
      </c>
      <c r="AF20" s="265">
        <v>108.68382996648374</v>
      </c>
      <c r="AG20" s="265">
        <v>107.16107737194511</v>
      </c>
    </row>
    <row r="21" spans="1:33">
      <c r="B21" s="30" t="s">
        <v>38</v>
      </c>
      <c r="C21" s="38" t="s">
        <v>54</v>
      </c>
      <c r="D21" s="24" t="s">
        <v>25</v>
      </c>
      <c r="E21" s="265">
        <v>10.062245027168855</v>
      </c>
      <c r="F21" s="265">
        <v>8.8391228065056744</v>
      </c>
      <c r="G21" s="265">
        <v>8.4304916191562391</v>
      </c>
      <c r="H21" s="265">
        <v>8.0794468759052691</v>
      </c>
      <c r="I21" s="265">
        <v>8.1759238736966982</v>
      </c>
      <c r="J21" s="265">
        <v>8.9735447957576593</v>
      </c>
      <c r="K21" s="265">
        <v>9.3856764074453842</v>
      </c>
      <c r="L21" s="265">
        <v>9.2114397846767151</v>
      </c>
      <c r="M21" s="265">
        <v>9.335908153687857</v>
      </c>
      <c r="N21" s="265">
        <v>8.9593047367507452</v>
      </c>
      <c r="O21" s="265">
        <v>9.0456798507723413</v>
      </c>
      <c r="P21" s="265">
        <v>8.8211981548389282</v>
      </c>
      <c r="Q21" s="265">
        <v>8.6582353826221379</v>
      </c>
      <c r="R21" s="265">
        <v>8.4149622044941559</v>
      </c>
      <c r="S21" s="265">
        <v>9.3521431367015229</v>
      </c>
      <c r="T21" s="265">
        <v>9.6109606798797458</v>
      </c>
      <c r="U21" s="265">
        <v>10.676441112375727</v>
      </c>
      <c r="V21" s="265">
        <v>10.358045090889767</v>
      </c>
      <c r="W21" s="265">
        <v>10.801767908349413</v>
      </c>
      <c r="X21" s="265">
        <v>10.029902178146662</v>
      </c>
      <c r="Y21" s="265">
        <v>10.972231576193163</v>
      </c>
      <c r="Z21" s="265">
        <v>11.319617496174432</v>
      </c>
      <c r="AA21" s="265">
        <v>11.22576420814188</v>
      </c>
      <c r="AB21" s="265">
        <v>11.065439238160224</v>
      </c>
      <c r="AC21" s="265">
        <v>11.059892688088876</v>
      </c>
      <c r="AD21" s="265">
        <v>11.324526742675994</v>
      </c>
      <c r="AE21" s="265">
        <v>11.382531623752881</v>
      </c>
      <c r="AF21" s="265">
        <v>11.805459788041842</v>
      </c>
      <c r="AG21" s="265">
        <v>11.802605037184129</v>
      </c>
    </row>
    <row r="22" spans="1:33" ht="14.25">
      <c r="B22" s="30" t="s">
        <v>43</v>
      </c>
      <c r="C22" s="38" t="s">
        <v>55</v>
      </c>
      <c r="D22" s="24" t="s">
        <v>25</v>
      </c>
      <c r="E22" s="265">
        <v>66.901901021331838</v>
      </c>
      <c r="F22" s="265">
        <v>54.898595550324906</v>
      </c>
      <c r="G22" s="265">
        <v>47.90277153510776</v>
      </c>
      <c r="H22" s="265">
        <v>41.960211638413696</v>
      </c>
      <c r="I22" s="265">
        <v>35.602163821984313</v>
      </c>
      <c r="J22" s="265">
        <v>32.828103961197016</v>
      </c>
      <c r="K22" s="265">
        <v>30.266399348596643</v>
      </c>
      <c r="L22" s="265">
        <v>27.064981480776432</v>
      </c>
      <c r="M22" s="265">
        <v>24.642649856700881</v>
      </c>
      <c r="N22" s="265">
        <v>22.496417568890475</v>
      </c>
      <c r="O22" s="265">
        <v>20.240671902526461</v>
      </c>
      <c r="P22" s="265">
        <v>18.418310094302115</v>
      </c>
      <c r="Q22" s="265">
        <v>17.166075781536115</v>
      </c>
      <c r="R22" s="265">
        <v>15.554045664607846</v>
      </c>
      <c r="S22" s="265">
        <v>14.645917197059475</v>
      </c>
      <c r="T22" s="265">
        <v>13.342420510066328</v>
      </c>
      <c r="U22" s="265">
        <v>12.423562678223199</v>
      </c>
      <c r="V22" s="265">
        <v>11.70915567855163</v>
      </c>
      <c r="W22" s="265">
        <v>10.798687084157081</v>
      </c>
      <c r="X22" s="265">
        <v>10.447684389139283</v>
      </c>
      <c r="Y22" s="265">
        <v>9.7227293101957439</v>
      </c>
      <c r="Z22" s="265">
        <v>9.507575795462154</v>
      </c>
      <c r="AA22" s="265">
        <v>8.936464532278567</v>
      </c>
      <c r="AB22" s="265">
        <v>8.9011582840250565</v>
      </c>
      <c r="AC22" s="265">
        <v>8.8796742158096009</v>
      </c>
      <c r="AD22" s="265">
        <v>8.7142348705164547</v>
      </c>
      <c r="AE22" s="265">
        <v>8.9600482973180213</v>
      </c>
      <c r="AF22" s="265">
        <v>9.2994886931591108</v>
      </c>
      <c r="AG22" s="265">
        <v>9.0997418080034134</v>
      </c>
    </row>
    <row r="23" spans="1:33" ht="14.25">
      <c r="B23" s="30" t="s">
        <v>44</v>
      </c>
      <c r="C23" s="38" t="s">
        <v>56</v>
      </c>
      <c r="D23" s="24" t="s">
        <v>25</v>
      </c>
      <c r="E23" s="265">
        <v>167.41914026321228</v>
      </c>
      <c r="F23" s="265">
        <v>111.4473300620692</v>
      </c>
      <c r="G23" s="265">
        <v>76.68484884419378</v>
      </c>
      <c r="H23" s="265">
        <v>67.699264951122075</v>
      </c>
      <c r="I23" s="265">
        <v>53.127844058175782</v>
      </c>
      <c r="J23" s="265">
        <v>47.062518611601526</v>
      </c>
      <c r="K23" s="265">
        <v>45.430669418204502</v>
      </c>
      <c r="L23" s="265">
        <v>45.699277930351649</v>
      </c>
      <c r="M23" s="265">
        <v>37.825123824830833</v>
      </c>
      <c r="N23" s="265">
        <v>36.965816173558977</v>
      </c>
      <c r="O23" s="265">
        <v>35.93121887697292</v>
      </c>
      <c r="P23" s="265">
        <v>38.205131131062124</v>
      </c>
      <c r="Q23" s="265">
        <v>35.92097596386504</v>
      </c>
      <c r="R23" s="265">
        <v>33.220688283250411</v>
      </c>
      <c r="S23" s="265">
        <v>30.878601295401964</v>
      </c>
      <c r="T23" s="265">
        <v>30.749889820591392</v>
      </c>
      <c r="U23" s="265">
        <v>36.305592978866855</v>
      </c>
      <c r="V23" s="265">
        <v>37.599555560647509</v>
      </c>
      <c r="W23" s="265">
        <v>43.334283834984163</v>
      </c>
      <c r="X23" s="265">
        <v>39.532243622583522</v>
      </c>
      <c r="Y23" s="265">
        <v>50.003464099683349</v>
      </c>
      <c r="Z23" s="265">
        <v>46.101944744566303</v>
      </c>
      <c r="AA23" s="265">
        <v>47.631997753589026</v>
      </c>
      <c r="AB23" s="265">
        <v>48.876239838974691</v>
      </c>
      <c r="AC23" s="265">
        <v>41.23627232743678</v>
      </c>
      <c r="AD23" s="265">
        <v>43.910843705771413</v>
      </c>
      <c r="AE23" s="265">
        <v>41.429198548397245</v>
      </c>
      <c r="AF23" s="265">
        <v>42.236607626936248</v>
      </c>
      <c r="AG23" s="265">
        <v>40.671011095023104</v>
      </c>
    </row>
    <row r="24" spans="1:33">
      <c r="B24" s="30" t="s">
        <v>45</v>
      </c>
      <c r="C24" s="38" t="s">
        <v>57</v>
      </c>
      <c r="D24" s="24" t="s">
        <v>25</v>
      </c>
      <c r="E24" s="265">
        <v>11.177342505009742</v>
      </c>
      <c r="F24" s="265">
        <v>7.058066958233935</v>
      </c>
      <c r="G24" s="265">
        <v>4.6322553597072904</v>
      </c>
      <c r="H24" s="265">
        <v>3.0071569664561997</v>
      </c>
      <c r="I24" s="265">
        <v>1.4307879057865189</v>
      </c>
      <c r="J24" s="265">
        <v>0.56142906871055276</v>
      </c>
      <c r="K24" s="265">
        <v>0.27379240690181861</v>
      </c>
      <c r="L24" s="265">
        <v>0.19701486403268709</v>
      </c>
      <c r="M24" s="265">
        <v>0.17430207451992019</v>
      </c>
      <c r="N24" s="265">
        <v>0.13383571912587283</v>
      </c>
      <c r="O24" s="265">
        <v>0.12975847419846237</v>
      </c>
      <c r="P24" s="265">
        <v>0.12566269503327068</v>
      </c>
      <c r="Q24" s="265">
        <v>0.12025138601526605</v>
      </c>
      <c r="R24" s="265">
        <v>9.9368040930739393E-2</v>
      </c>
      <c r="S24" s="265">
        <v>8.2992137133280602E-2</v>
      </c>
      <c r="T24" s="265">
        <v>9.4633664925715122E-2</v>
      </c>
      <c r="U24" s="265">
        <v>8.1192347316155461E-2</v>
      </c>
      <c r="V24" s="265">
        <v>6.4010792579645787E-2</v>
      </c>
      <c r="W24" s="265">
        <v>6.1646073575562239E-2</v>
      </c>
      <c r="X24" s="265">
        <v>5.7951733782775655E-2</v>
      </c>
      <c r="Y24" s="265">
        <v>5.5606676118904824E-2</v>
      </c>
      <c r="Z24" s="265">
        <v>5.5818882234280179E-2</v>
      </c>
      <c r="AA24" s="265">
        <v>5.5183877416149073E-2</v>
      </c>
      <c r="AB24" s="265">
        <v>5.8043564559333016E-2</v>
      </c>
      <c r="AC24" s="265">
        <v>6.1502160490154757E-2</v>
      </c>
      <c r="AD24" s="265">
        <v>5.6713566286128968E-2</v>
      </c>
      <c r="AE24" s="265">
        <v>5.7288909914361572E-2</v>
      </c>
      <c r="AF24" s="265">
        <v>5.4708355068393381E-2</v>
      </c>
      <c r="AG24" s="265">
        <v>5.0724325558755903E-2</v>
      </c>
    </row>
    <row r="25" spans="1:33">
      <c r="B25" s="31" t="s">
        <v>39</v>
      </c>
      <c r="C25" s="38" t="s">
        <v>92</v>
      </c>
      <c r="D25" s="24" t="s">
        <v>25</v>
      </c>
      <c r="E25" s="265">
        <v>1354.1549609381118</v>
      </c>
      <c r="F25" s="265">
        <v>1322.0750343093021</v>
      </c>
      <c r="G25" s="265">
        <v>1234.017667385611</v>
      </c>
      <c r="H25" s="265">
        <v>1284.2591347095345</v>
      </c>
      <c r="I25" s="265">
        <v>1164.8978360271362</v>
      </c>
      <c r="J25" s="265">
        <v>1119.1028032472241</v>
      </c>
      <c r="K25" s="265">
        <v>1074.5919808259725</v>
      </c>
      <c r="L25" s="265">
        <v>1051.183682285287</v>
      </c>
      <c r="M25" s="265">
        <v>947.17565944374337</v>
      </c>
      <c r="N25" s="265">
        <v>988.18737629149132</v>
      </c>
      <c r="O25" s="265">
        <v>915.76041832012857</v>
      </c>
      <c r="P25" s="265">
        <v>821.55443105868972</v>
      </c>
      <c r="Q25" s="265">
        <v>773.58856365394638</v>
      </c>
      <c r="R25" s="265">
        <v>701.03504508373931</v>
      </c>
      <c r="S25" s="265">
        <v>594.90816028944039</v>
      </c>
      <c r="T25" s="265">
        <v>523.91664482531746</v>
      </c>
      <c r="U25" s="265">
        <v>451.58123044046602</v>
      </c>
      <c r="V25" s="265">
        <v>403.77603432864942</v>
      </c>
      <c r="W25" s="265">
        <v>388.62778057762171</v>
      </c>
      <c r="X25" s="265">
        <v>338.49658181942891</v>
      </c>
      <c r="Y25" s="265">
        <v>332.8784796320225</v>
      </c>
      <c r="Z25" s="265">
        <v>326.397582841126</v>
      </c>
      <c r="AA25" s="265">
        <v>359.01743963589519</v>
      </c>
      <c r="AB25" s="265">
        <v>339.61945436515896</v>
      </c>
      <c r="AC25" s="265">
        <v>308.82775464623194</v>
      </c>
      <c r="AD25" s="265">
        <v>317.425261220582</v>
      </c>
      <c r="AE25" s="265">
        <v>295.79079359844553</v>
      </c>
      <c r="AF25" s="265">
        <v>295.99099057054872</v>
      </c>
      <c r="AG25" s="265">
        <v>260.71676364815795</v>
      </c>
    </row>
    <row r="26" spans="1:33">
      <c r="B26" s="31" t="s">
        <v>40</v>
      </c>
      <c r="C26" s="38" t="s">
        <v>58</v>
      </c>
      <c r="D26" s="24" t="s">
        <v>25</v>
      </c>
      <c r="E26" s="265">
        <v>14.0585647496</v>
      </c>
      <c r="F26" s="265">
        <v>13.782851130000001</v>
      </c>
      <c r="G26" s="265">
        <v>14.829174444600001</v>
      </c>
      <c r="H26" s="265">
        <v>16.271688934</v>
      </c>
      <c r="I26" s="265">
        <v>17.761204729999999</v>
      </c>
      <c r="J26" s="265">
        <v>17.970773411</v>
      </c>
      <c r="K26" s="265">
        <v>17.351662321600003</v>
      </c>
      <c r="L26" s="265">
        <v>18.3145779446</v>
      </c>
      <c r="M26" s="265">
        <v>19.169485710199996</v>
      </c>
      <c r="N26" s="265">
        <v>20.823467631000003</v>
      </c>
      <c r="O26" s="265">
        <v>22.628912114400002</v>
      </c>
      <c r="P26" s="265">
        <v>22.1952442276</v>
      </c>
      <c r="Q26" s="265">
        <v>20.796534428400001</v>
      </c>
      <c r="R26" s="265">
        <v>23.0842031072</v>
      </c>
      <c r="S26" s="265">
        <v>23.010361689799996</v>
      </c>
      <c r="T26" s="265">
        <v>23.8014013632</v>
      </c>
      <c r="U26" s="265">
        <v>23.159429746200001</v>
      </c>
      <c r="V26" s="265">
        <v>23.2016135772</v>
      </c>
      <c r="W26" s="265">
        <v>21.802913658599994</v>
      </c>
      <c r="X26" s="265">
        <v>20.5192369791</v>
      </c>
      <c r="Y26" s="265">
        <v>21.255767633099996</v>
      </c>
      <c r="Z26" s="265">
        <v>21.169702973599993</v>
      </c>
      <c r="AA26" s="265">
        <v>20.505079523700001</v>
      </c>
      <c r="AB26" s="265">
        <v>20.2965176905</v>
      </c>
      <c r="AC26" s="265">
        <v>21.075845560800001</v>
      </c>
      <c r="AD26" s="265">
        <v>21.154828553999998</v>
      </c>
      <c r="AE26" s="265">
        <v>21.378185086328568</v>
      </c>
      <c r="AF26" s="265">
        <v>21.697392093936731</v>
      </c>
      <c r="AG26" s="265">
        <v>20.490256890885714</v>
      </c>
    </row>
    <row r="27" spans="1:33">
      <c r="B27" s="31" t="s">
        <v>41</v>
      </c>
      <c r="C27" s="38" t="s">
        <v>59</v>
      </c>
      <c r="D27" s="24" t="s">
        <v>25</v>
      </c>
      <c r="E27" s="265">
        <v>1738.1375577265533</v>
      </c>
      <c r="F27" s="265">
        <v>1537.2823118539977</v>
      </c>
      <c r="G27" s="265">
        <v>1499.0675715841248</v>
      </c>
      <c r="H27" s="265">
        <v>1491.4752619118551</v>
      </c>
      <c r="I27" s="265">
        <v>1504.2901122938956</v>
      </c>
      <c r="J27" s="265">
        <v>1494.8742563164633</v>
      </c>
      <c r="K27" s="265">
        <v>1505.4012299744868</v>
      </c>
      <c r="L27" s="265">
        <v>1463.5668120016483</v>
      </c>
      <c r="M27" s="265">
        <v>1456.2474504445322</v>
      </c>
      <c r="N27" s="265">
        <v>1445.1816349664771</v>
      </c>
      <c r="O27" s="265">
        <v>1416.7897648156579</v>
      </c>
      <c r="P27" s="265">
        <v>1435.279040548769</v>
      </c>
      <c r="Q27" s="265">
        <v>1381.5021193287716</v>
      </c>
      <c r="R27" s="265">
        <v>1364.9281937670985</v>
      </c>
      <c r="S27" s="265">
        <v>1326.0964609023645</v>
      </c>
      <c r="T27" s="265">
        <v>1326.4485416933567</v>
      </c>
      <c r="U27" s="265">
        <v>1302.3078784373499</v>
      </c>
      <c r="V27" s="265">
        <v>1308.7680707046172</v>
      </c>
      <c r="W27" s="265">
        <v>1324.6892289859625</v>
      </c>
      <c r="X27" s="265">
        <v>1328.942486120158</v>
      </c>
      <c r="Y27" s="265">
        <v>1321.5305258648839</v>
      </c>
      <c r="Z27" s="265">
        <v>1312.2230315633976</v>
      </c>
      <c r="AA27" s="265">
        <v>1318.3637160514686</v>
      </c>
      <c r="AB27" s="265">
        <v>1342.0094002399476</v>
      </c>
      <c r="AC27" s="265">
        <v>1353.7496522858301</v>
      </c>
      <c r="AD27" s="265">
        <v>1350.3737812197865</v>
      </c>
      <c r="AE27" s="265">
        <v>1337.3676788094936</v>
      </c>
      <c r="AF27" s="265">
        <v>1325.8625870499138</v>
      </c>
      <c r="AG27" s="265">
        <v>1301.7231491977861</v>
      </c>
    </row>
    <row r="28" spans="1:33">
      <c r="B28" s="25" t="s">
        <v>42</v>
      </c>
      <c r="C28" s="41" t="s">
        <v>60</v>
      </c>
      <c r="D28" s="26" t="s">
        <v>25</v>
      </c>
      <c r="E28" s="266">
        <v>1474.57997836399</v>
      </c>
      <c r="F28" s="266">
        <v>1533.7775349493852</v>
      </c>
      <c r="G28" s="266">
        <v>1560.0088553334526</v>
      </c>
      <c r="H28" s="266">
        <v>1556.7172812539609</v>
      </c>
      <c r="I28" s="266">
        <v>1525.4981163779348</v>
      </c>
      <c r="J28" s="266">
        <v>1487.3191674372579</v>
      </c>
      <c r="K28" s="266">
        <v>1429.9655046350531</v>
      </c>
      <c r="L28" s="266">
        <v>1315.6399231418386</v>
      </c>
      <c r="M28" s="266">
        <v>1231.2150592167109</v>
      </c>
      <c r="N28" s="266">
        <v>1166.6306986386703</v>
      </c>
      <c r="O28" s="266">
        <v>1104.2325510966848</v>
      </c>
      <c r="P28" s="266">
        <v>1038.77184871482</v>
      </c>
      <c r="Q28" s="266">
        <v>981.76577301764689</v>
      </c>
      <c r="R28" s="266">
        <v>921.9682316707474</v>
      </c>
      <c r="S28" s="266">
        <v>870.03922965253275</v>
      </c>
      <c r="T28" s="266">
        <v>812.1274410277432</v>
      </c>
      <c r="U28" s="266">
        <v>747.81251426720644</v>
      </c>
      <c r="V28" s="266">
        <v>694.95910185263222</v>
      </c>
      <c r="W28" s="266">
        <v>646.11660612207197</v>
      </c>
      <c r="X28" s="266">
        <v>597.0008177914624</v>
      </c>
      <c r="Y28" s="266">
        <v>552.13678209364264</v>
      </c>
      <c r="Z28" s="266">
        <v>519.69530904139219</v>
      </c>
      <c r="AA28" s="266">
        <v>488.88056889162476</v>
      </c>
      <c r="AB28" s="266">
        <v>458.73708433264318</v>
      </c>
      <c r="AC28" s="266">
        <v>433.84091423245894</v>
      </c>
      <c r="AD28" s="266">
        <v>413.34039341976961</v>
      </c>
      <c r="AE28" s="266">
        <v>394.94194824542234</v>
      </c>
      <c r="AF28" s="266">
        <v>373.90066814803191</v>
      </c>
      <c r="AG28" s="266">
        <v>353.96033159664768</v>
      </c>
    </row>
    <row r="29" spans="1:33" s="28" customFormat="1">
      <c r="A29" s="36"/>
      <c r="B29" s="39" t="s">
        <v>69</v>
      </c>
      <c r="C29" s="40"/>
      <c r="D29" s="29" t="s">
        <v>25</v>
      </c>
      <c r="E29" s="51">
        <f t="shared" ref="E29:AC29" si="13">SUM(E20:E28)</f>
        <v>4847.7002164149781</v>
      </c>
      <c r="F29" s="51">
        <f t="shared" si="13"/>
        <v>4600.7670754361188</v>
      </c>
      <c r="G29" s="51">
        <f t="shared" si="13"/>
        <v>4457.4152333396542</v>
      </c>
      <c r="H29" s="51">
        <f t="shared" si="13"/>
        <v>4481.7818686912478</v>
      </c>
      <c r="I29" s="51">
        <f t="shared" si="13"/>
        <v>4323.4434860523097</v>
      </c>
      <c r="J29" s="51">
        <f t="shared" si="13"/>
        <v>4224.5338485233715</v>
      </c>
      <c r="K29" s="51">
        <f t="shared" si="13"/>
        <v>4129.8368811641785</v>
      </c>
      <c r="L29" s="51">
        <f t="shared" si="13"/>
        <v>3949.4082461779149</v>
      </c>
      <c r="M29" s="51">
        <f t="shared" si="13"/>
        <v>3745.0319093566145</v>
      </c>
      <c r="N29" s="51">
        <f t="shared" si="13"/>
        <v>3709.1923017491767</v>
      </c>
      <c r="O29" s="51">
        <f t="shared" si="13"/>
        <v>3544.2220394264041</v>
      </c>
      <c r="P29" s="51">
        <f t="shared" si="13"/>
        <v>3401.7908816789563</v>
      </c>
      <c r="Q29" s="51">
        <f t="shared" si="13"/>
        <v>3238.7738610423598</v>
      </c>
      <c r="R29" s="51">
        <f t="shared" si="13"/>
        <v>3100.5514005962459</v>
      </c>
      <c r="S29" s="51">
        <f t="shared" si="13"/>
        <v>2901.1516009143961</v>
      </c>
      <c r="T29" s="51">
        <f t="shared" si="13"/>
        <v>2774.7254894298494</v>
      </c>
      <c r="U29" s="51">
        <f t="shared" si="13"/>
        <v>2623.8140724720943</v>
      </c>
      <c r="V29" s="51">
        <f t="shared" si="13"/>
        <v>2542.7692758144913</v>
      </c>
      <c r="W29" s="51">
        <f t="shared" si="13"/>
        <v>2506.1182749819191</v>
      </c>
      <c r="X29" s="51">
        <f t="shared" si="13"/>
        <v>2407.3976075663318</v>
      </c>
      <c r="Y29" s="51">
        <f t="shared" si="13"/>
        <v>2367.2479878144654</v>
      </c>
      <c r="Z29" s="51">
        <f t="shared" si="13"/>
        <v>2322.6867315702025</v>
      </c>
      <c r="AA29" s="51">
        <f t="shared" si="13"/>
        <v>2352.1914182996616</v>
      </c>
      <c r="AB29" s="51">
        <f t="shared" si="13"/>
        <v>2328.7754315053708</v>
      </c>
      <c r="AC29" s="51">
        <f t="shared" si="13"/>
        <v>2279.64335497414</v>
      </c>
      <c r="AD29" s="51">
        <f t="shared" ref="AD29" si="14">SUM(AD20:AD28)</f>
        <v>2270.7023785458505</v>
      </c>
      <c r="AE29" s="51">
        <f t="shared" ref="AE29:AG29" si="15">SUM(AE20:AE28)</f>
        <v>2220.2766773940093</v>
      </c>
      <c r="AF29" s="51">
        <f t="shared" si="15"/>
        <v>2189.5317322921205</v>
      </c>
      <c r="AG29" s="51">
        <f t="shared" si="15"/>
        <v>2105.675660971192</v>
      </c>
    </row>
    <row r="30" spans="1:33" s="28" customFormat="1">
      <c r="A30" s="36"/>
      <c r="B30" s="39" t="s">
        <v>70</v>
      </c>
      <c r="C30" s="40"/>
      <c r="D30" s="29" t="s">
        <v>71</v>
      </c>
      <c r="E30" s="53">
        <f t="shared" ref="E30:W30" si="16">E29/$E29</f>
        <v>1</v>
      </c>
      <c r="F30" s="53">
        <f t="shared" si="16"/>
        <v>0.94906179632504717</v>
      </c>
      <c r="G30" s="53">
        <f t="shared" si="16"/>
        <v>0.91949069339028733</v>
      </c>
      <c r="H30" s="53">
        <f t="shared" si="16"/>
        <v>0.92451712536087105</v>
      </c>
      <c r="I30" s="53">
        <f t="shared" si="16"/>
        <v>0.89185454814481657</v>
      </c>
      <c r="J30" s="53">
        <f t="shared" si="16"/>
        <v>0.87145113351244785</v>
      </c>
      <c r="K30" s="53">
        <f t="shared" si="16"/>
        <v>0.85191672273379948</v>
      </c>
      <c r="L30" s="53">
        <f t="shared" si="16"/>
        <v>0.81469729353409204</v>
      </c>
      <c r="M30" s="53">
        <f t="shared" si="16"/>
        <v>0.77253785138681275</v>
      </c>
      <c r="N30" s="53">
        <f t="shared" si="16"/>
        <v>0.76514473588720333</v>
      </c>
      <c r="O30" s="53">
        <f t="shared" si="16"/>
        <v>0.73111411209488197</v>
      </c>
      <c r="P30" s="53">
        <f t="shared" si="16"/>
        <v>0.70173293104223433</v>
      </c>
      <c r="Q30" s="53">
        <f t="shared" si="16"/>
        <v>0.66810522855258814</v>
      </c>
      <c r="R30" s="53">
        <f t="shared" si="16"/>
        <v>0.63959223181692493</v>
      </c>
      <c r="S30" s="53">
        <f t="shared" si="16"/>
        <v>0.59845936658597387</v>
      </c>
      <c r="T30" s="53">
        <f t="shared" si="16"/>
        <v>0.57237976062014895</v>
      </c>
      <c r="U30" s="53">
        <f t="shared" si="16"/>
        <v>0.54124924300960275</v>
      </c>
      <c r="V30" s="53">
        <f t="shared" si="16"/>
        <v>0.52453104818741181</v>
      </c>
      <c r="W30" s="53">
        <f t="shared" si="16"/>
        <v>0.51697055574844719</v>
      </c>
      <c r="X30" s="53">
        <f t="shared" ref="X30:AB30" si="17">X29/$E29</f>
        <v>0.49660612251033037</v>
      </c>
      <c r="Y30" s="53">
        <f t="shared" si="17"/>
        <v>0.48832392312516332</v>
      </c>
      <c r="Z30" s="53">
        <f t="shared" si="17"/>
        <v>0.47913167644015331</v>
      </c>
      <c r="AA30" s="53">
        <f t="shared" si="17"/>
        <v>0.48521800303055429</v>
      </c>
      <c r="AB30" s="53">
        <f t="shared" si="17"/>
        <v>0.48038767406033434</v>
      </c>
      <c r="AC30" s="53">
        <f>AC29/$E29</f>
        <v>0.47025254310383197</v>
      </c>
      <c r="AD30" s="53">
        <f t="shared" ref="AD30" si="18">AD29/$E29</f>
        <v>0.46840816823964088</v>
      </c>
      <c r="AE30" s="53">
        <f t="shared" ref="AE30:AG30" si="19">AE29/$E29</f>
        <v>0.45800618402017679</v>
      </c>
      <c r="AF30" s="53">
        <f t="shared" si="19"/>
        <v>0.45166401273702234</v>
      </c>
      <c r="AG30" s="53">
        <f t="shared" si="19"/>
        <v>0.43436589866697722</v>
      </c>
    </row>
    <row r="31" spans="1:33" s="28" customFormat="1">
      <c r="A31" s="36"/>
      <c r="B31" s="42" t="s">
        <v>30</v>
      </c>
      <c r="C31" s="43"/>
      <c r="D31" s="23" t="s">
        <v>31</v>
      </c>
      <c r="E31" s="54">
        <f>E29/$E29-1</f>
        <v>0</v>
      </c>
      <c r="F31" s="54">
        <f>F29/$E29-1</f>
        <v>-5.0938203674952831E-2</v>
      </c>
      <c r="G31" s="54">
        <f t="shared" ref="G31:W31" si="20">G29/$E29-1</f>
        <v>-8.0509306609712672E-2</v>
      </c>
      <c r="H31" s="54">
        <f>H29/$E29-1</f>
        <v>-7.548287463912895E-2</v>
      </c>
      <c r="I31" s="54">
        <f t="shared" si="20"/>
        <v>-0.10814545185518343</v>
      </c>
      <c r="J31" s="54">
        <f>J29/$E29-1</f>
        <v>-0.12854886648755215</v>
      </c>
      <c r="K31" s="54">
        <f t="shared" si="20"/>
        <v>-0.14808327726620052</v>
      </c>
      <c r="L31" s="54">
        <f>L29/$E29-1</f>
        <v>-0.18530270646590796</v>
      </c>
      <c r="M31" s="54">
        <f t="shared" si="20"/>
        <v>-0.22746214861318725</v>
      </c>
      <c r="N31" s="54">
        <f>N29/$E29-1</f>
        <v>-0.23485526411279667</v>
      </c>
      <c r="O31" s="54">
        <f t="shared" si="20"/>
        <v>-0.26888588790511803</v>
      </c>
      <c r="P31" s="54">
        <f t="shared" si="20"/>
        <v>-0.29826706895776567</v>
      </c>
      <c r="Q31" s="54">
        <f t="shared" si="20"/>
        <v>-0.33189477144741186</v>
      </c>
      <c r="R31" s="54">
        <f t="shared" si="20"/>
        <v>-0.36040776818307507</v>
      </c>
      <c r="S31" s="54">
        <f t="shared" si="20"/>
        <v>-0.40154063341402613</v>
      </c>
      <c r="T31" s="54">
        <f t="shared" si="20"/>
        <v>-0.42762023937985105</v>
      </c>
      <c r="U31" s="54">
        <f t="shared" si="20"/>
        <v>-0.45875075699039725</v>
      </c>
      <c r="V31" s="54">
        <f t="shared" si="20"/>
        <v>-0.47546895181258819</v>
      </c>
      <c r="W31" s="54">
        <f t="shared" si="20"/>
        <v>-0.48302944425155281</v>
      </c>
      <c r="X31" s="54">
        <f t="shared" ref="X31:AB31" si="21">X29/$E29-1</f>
        <v>-0.50339387748966957</v>
      </c>
      <c r="Y31" s="54">
        <f t="shared" si="21"/>
        <v>-0.51167607687483674</v>
      </c>
      <c r="Z31" s="54">
        <f t="shared" si="21"/>
        <v>-0.52086832355984669</v>
      </c>
      <c r="AA31" s="54">
        <f t="shared" si="21"/>
        <v>-0.51478199696944571</v>
      </c>
      <c r="AB31" s="54">
        <f t="shared" si="21"/>
        <v>-0.51961232593966566</v>
      </c>
      <c r="AC31" s="54">
        <f>AC29/$E29-1</f>
        <v>-0.52974745689616798</v>
      </c>
      <c r="AD31" s="54">
        <f t="shared" ref="AD31" si="22">AD29/$E29-1</f>
        <v>-0.53159183176035918</v>
      </c>
      <c r="AE31" s="54">
        <f t="shared" ref="AE31:AG31" si="23">AE29/$E29-1</f>
        <v>-0.54199381597982321</v>
      </c>
      <c r="AF31" s="54">
        <f t="shared" si="23"/>
        <v>-0.54833598726297761</v>
      </c>
      <c r="AG31" s="54">
        <f t="shared" si="23"/>
        <v>-0.56563410133302283</v>
      </c>
    </row>
    <row r="32" spans="1:33">
      <c r="B32" s="31"/>
      <c r="D32" s="24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1:33" ht="14.25">
      <c r="A33" s="48" t="s">
        <v>77</v>
      </c>
      <c r="B33" s="48"/>
      <c r="D33" s="13" t="s">
        <v>173</v>
      </c>
      <c r="E33" s="13">
        <v>25</v>
      </c>
    </row>
    <row r="34" spans="1:33">
      <c r="B34" s="32" t="s">
        <v>24</v>
      </c>
      <c r="C34" s="33" t="s">
        <v>26</v>
      </c>
      <c r="D34" s="34" t="s">
        <v>28</v>
      </c>
      <c r="E34" s="35">
        <f t="shared" ref="E34:AG34" si="24">E$5</f>
        <v>33238</v>
      </c>
      <c r="F34" s="35">
        <f t="shared" si="24"/>
        <v>33603</v>
      </c>
      <c r="G34" s="35">
        <f t="shared" si="24"/>
        <v>33969</v>
      </c>
      <c r="H34" s="35">
        <f t="shared" si="24"/>
        <v>34334</v>
      </c>
      <c r="I34" s="35">
        <f t="shared" si="24"/>
        <v>34699</v>
      </c>
      <c r="J34" s="35">
        <f t="shared" si="24"/>
        <v>35064</v>
      </c>
      <c r="K34" s="35">
        <f t="shared" si="24"/>
        <v>35430</v>
      </c>
      <c r="L34" s="35">
        <f t="shared" si="24"/>
        <v>35795</v>
      </c>
      <c r="M34" s="35">
        <f t="shared" si="24"/>
        <v>36160</v>
      </c>
      <c r="N34" s="35">
        <f t="shared" si="24"/>
        <v>36525</v>
      </c>
      <c r="O34" s="35">
        <f t="shared" si="24"/>
        <v>36891</v>
      </c>
      <c r="P34" s="35">
        <f t="shared" si="24"/>
        <v>37256</v>
      </c>
      <c r="Q34" s="35">
        <f t="shared" si="24"/>
        <v>37621</v>
      </c>
      <c r="R34" s="35">
        <f t="shared" si="24"/>
        <v>37986</v>
      </c>
      <c r="S34" s="35">
        <f t="shared" si="24"/>
        <v>38352</v>
      </c>
      <c r="T34" s="35">
        <f t="shared" si="24"/>
        <v>38717</v>
      </c>
      <c r="U34" s="35">
        <f t="shared" si="24"/>
        <v>39082</v>
      </c>
      <c r="V34" s="35">
        <f t="shared" si="24"/>
        <v>39447</v>
      </c>
      <c r="W34" s="35">
        <f t="shared" si="24"/>
        <v>39813</v>
      </c>
      <c r="X34" s="35">
        <f t="shared" si="24"/>
        <v>40178</v>
      </c>
      <c r="Y34" s="35">
        <f t="shared" si="24"/>
        <v>40543</v>
      </c>
      <c r="Z34" s="35">
        <f t="shared" si="24"/>
        <v>40908</v>
      </c>
      <c r="AA34" s="35">
        <f t="shared" si="24"/>
        <v>41274</v>
      </c>
      <c r="AB34" s="35">
        <f t="shared" si="24"/>
        <v>41639</v>
      </c>
      <c r="AC34" s="35">
        <f t="shared" si="24"/>
        <v>42004</v>
      </c>
      <c r="AD34" s="35">
        <f t="shared" si="24"/>
        <v>42369</v>
      </c>
      <c r="AE34" s="35">
        <f t="shared" si="24"/>
        <v>42735</v>
      </c>
      <c r="AF34" s="35">
        <f t="shared" si="24"/>
        <v>43100</v>
      </c>
      <c r="AG34" s="35">
        <f t="shared" si="24"/>
        <v>43465</v>
      </c>
    </row>
    <row r="35" spans="1:33">
      <c r="B35" s="30" t="s">
        <v>37</v>
      </c>
      <c r="C35" s="38" t="s">
        <v>27</v>
      </c>
      <c r="D35" s="24" t="s">
        <v>72</v>
      </c>
      <c r="E35" s="265">
        <f t="shared" ref="E35:AC35" si="25">E20*$E$33</f>
        <v>280.21314550000011</v>
      </c>
      <c r="F35" s="265">
        <f t="shared" si="25"/>
        <v>290.15569540749999</v>
      </c>
      <c r="G35" s="265">
        <f t="shared" si="25"/>
        <v>296.03993084250015</v>
      </c>
      <c r="H35" s="265">
        <f t="shared" si="25"/>
        <v>307.81053624999987</v>
      </c>
      <c r="I35" s="265">
        <f t="shared" si="25"/>
        <v>316.48742409249974</v>
      </c>
      <c r="J35" s="265">
        <f t="shared" si="25"/>
        <v>396.03129185397864</v>
      </c>
      <c r="K35" s="265">
        <f t="shared" si="25"/>
        <v>429.24914564793914</v>
      </c>
      <c r="L35" s="265">
        <f t="shared" si="25"/>
        <v>463.26341861758931</v>
      </c>
      <c r="M35" s="265">
        <f t="shared" si="25"/>
        <v>481.15676579221383</v>
      </c>
      <c r="N35" s="265">
        <f t="shared" si="25"/>
        <v>495.34375058029718</v>
      </c>
      <c r="O35" s="265">
        <f t="shared" si="25"/>
        <v>486.5765993765595</v>
      </c>
      <c r="P35" s="265">
        <f t="shared" si="25"/>
        <v>460.50037634602779</v>
      </c>
      <c r="Q35" s="265">
        <f t="shared" si="25"/>
        <v>481.38330248890264</v>
      </c>
      <c r="R35" s="265">
        <f t="shared" si="25"/>
        <v>806.1665693544287</v>
      </c>
      <c r="S35" s="265">
        <f t="shared" si="25"/>
        <v>803.4433653490504</v>
      </c>
      <c r="T35" s="265">
        <f t="shared" si="25"/>
        <v>865.83889611922461</v>
      </c>
      <c r="U35" s="265">
        <f t="shared" si="25"/>
        <v>986.65576160224384</v>
      </c>
      <c r="V35" s="265">
        <f t="shared" si="25"/>
        <v>1308.3422057180976</v>
      </c>
      <c r="W35" s="265">
        <f t="shared" si="25"/>
        <v>1497.1340184149194</v>
      </c>
      <c r="X35" s="265">
        <f t="shared" si="25"/>
        <v>1559.2675733132523</v>
      </c>
      <c r="Y35" s="265">
        <f t="shared" si="25"/>
        <v>1717.3100232156357</v>
      </c>
      <c r="Z35" s="265">
        <f t="shared" si="25"/>
        <v>1905.4037058062374</v>
      </c>
      <c r="AA35" s="265">
        <f t="shared" si="25"/>
        <v>2439.3800956386885</v>
      </c>
      <c r="AB35" s="265">
        <f t="shared" si="25"/>
        <v>2480.3023487850519</v>
      </c>
      <c r="AC35" s="265">
        <f t="shared" si="25"/>
        <v>2522.7961714248481</v>
      </c>
      <c r="AD35" s="265">
        <f t="shared" ref="AD35" si="26">AD20*$E$33</f>
        <v>2610.0448811615647</v>
      </c>
      <c r="AE35" s="265">
        <f t="shared" ref="AE35:AG35" si="27">AE20*$E$33</f>
        <v>2724.2251068734236</v>
      </c>
      <c r="AF35" s="265">
        <f t="shared" si="27"/>
        <v>2717.0957491620934</v>
      </c>
      <c r="AG35" s="265">
        <f t="shared" si="27"/>
        <v>2679.0269342986276</v>
      </c>
    </row>
    <row r="36" spans="1:33">
      <c r="B36" s="30" t="s">
        <v>38</v>
      </c>
      <c r="C36" s="38" t="s">
        <v>27</v>
      </c>
      <c r="D36" s="24" t="s">
        <v>72</v>
      </c>
      <c r="E36" s="265">
        <f t="shared" ref="E36:AC36" si="28">E21*$E$33</f>
        <v>251.55612567922137</v>
      </c>
      <c r="F36" s="265">
        <f t="shared" si="28"/>
        <v>220.97807016264187</v>
      </c>
      <c r="G36" s="265">
        <f t="shared" si="28"/>
        <v>210.76229047890598</v>
      </c>
      <c r="H36" s="265">
        <f t="shared" si="28"/>
        <v>201.98617189763172</v>
      </c>
      <c r="I36" s="265">
        <f t="shared" si="28"/>
        <v>204.39809684241746</v>
      </c>
      <c r="J36" s="265">
        <f t="shared" si="28"/>
        <v>224.33861989394148</v>
      </c>
      <c r="K36" s="265">
        <f t="shared" si="28"/>
        <v>234.6419101861346</v>
      </c>
      <c r="L36" s="265">
        <f t="shared" si="28"/>
        <v>230.28599461691789</v>
      </c>
      <c r="M36" s="265">
        <f t="shared" si="28"/>
        <v>233.39770384219642</v>
      </c>
      <c r="N36" s="265">
        <f t="shared" si="28"/>
        <v>223.98261841876862</v>
      </c>
      <c r="O36" s="265">
        <f t="shared" si="28"/>
        <v>226.14199626930852</v>
      </c>
      <c r="P36" s="265">
        <f t="shared" si="28"/>
        <v>220.5299538709732</v>
      </c>
      <c r="Q36" s="265">
        <f t="shared" si="28"/>
        <v>216.45588456555345</v>
      </c>
      <c r="R36" s="265">
        <f t="shared" si="28"/>
        <v>210.37405511235389</v>
      </c>
      <c r="S36" s="265">
        <f t="shared" si="28"/>
        <v>233.80357841753806</v>
      </c>
      <c r="T36" s="265">
        <f t="shared" si="28"/>
        <v>240.27401699699365</v>
      </c>
      <c r="U36" s="265">
        <f t="shared" si="28"/>
        <v>266.9110278093932</v>
      </c>
      <c r="V36" s="265">
        <f t="shared" si="28"/>
        <v>258.95112727224421</v>
      </c>
      <c r="W36" s="265">
        <f t="shared" si="28"/>
        <v>270.04419770873534</v>
      </c>
      <c r="X36" s="265">
        <f t="shared" si="28"/>
        <v>250.74755445366654</v>
      </c>
      <c r="Y36" s="265">
        <f t="shared" si="28"/>
        <v>274.30578940482906</v>
      </c>
      <c r="Z36" s="265">
        <f t="shared" si="28"/>
        <v>282.99043740436082</v>
      </c>
      <c r="AA36" s="265">
        <f t="shared" si="28"/>
        <v>280.64410520354699</v>
      </c>
      <c r="AB36" s="265">
        <f t="shared" si="28"/>
        <v>276.63598095400562</v>
      </c>
      <c r="AC36" s="265">
        <f t="shared" si="28"/>
        <v>276.49731720222189</v>
      </c>
      <c r="AD36" s="265">
        <f t="shared" ref="AD36" si="29">AD21*$E$33</f>
        <v>283.11316856689984</v>
      </c>
      <c r="AE36" s="265">
        <f t="shared" ref="AE36:AG36" si="30">AE21*$E$33</f>
        <v>284.56329059382199</v>
      </c>
      <c r="AF36" s="265">
        <f t="shared" si="30"/>
        <v>295.13649470104605</v>
      </c>
      <c r="AG36" s="265">
        <f t="shared" si="30"/>
        <v>295.06512592960325</v>
      </c>
    </row>
    <row r="37" spans="1:33" ht="14.25">
      <c r="B37" s="30" t="s">
        <v>43</v>
      </c>
      <c r="C37" s="38" t="s">
        <v>27</v>
      </c>
      <c r="D37" s="24" t="s">
        <v>72</v>
      </c>
      <c r="E37" s="265">
        <f t="shared" ref="E37:AC37" si="31">E22*$E$33</f>
        <v>1672.547525533296</v>
      </c>
      <c r="F37" s="265">
        <f t="shared" si="31"/>
        <v>1372.4648887581227</v>
      </c>
      <c r="G37" s="265">
        <f t="shared" si="31"/>
        <v>1197.569288377694</v>
      </c>
      <c r="H37" s="265">
        <f t="shared" si="31"/>
        <v>1049.0052909603423</v>
      </c>
      <c r="I37" s="265">
        <f t="shared" si="31"/>
        <v>890.05409554960784</v>
      </c>
      <c r="J37" s="265">
        <f t="shared" si="31"/>
        <v>820.70259902992541</v>
      </c>
      <c r="K37" s="265">
        <f t="shared" si="31"/>
        <v>756.65998371491605</v>
      </c>
      <c r="L37" s="265">
        <f t="shared" si="31"/>
        <v>676.62453701941081</v>
      </c>
      <c r="M37" s="265">
        <f t="shared" si="31"/>
        <v>616.06624641752205</v>
      </c>
      <c r="N37" s="265">
        <f t="shared" si="31"/>
        <v>562.41043922226186</v>
      </c>
      <c r="O37" s="265">
        <f t="shared" si="31"/>
        <v>506.01679756316156</v>
      </c>
      <c r="P37" s="265">
        <f t="shared" si="31"/>
        <v>460.45775235755286</v>
      </c>
      <c r="Q37" s="265">
        <f t="shared" si="31"/>
        <v>429.15189453840287</v>
      </c>
      <c r="R37" s="265">
        <f t="shared" si="31"/>
        <v>388.85114161519618</v>
      </c>
      <c r="S37" s="265">
        <f t="shared" si="31"/>
        <v>366.14792992648688</v>
      </c>
      <c r="T37" s="265">
        <f t="shared" si="31"/>
        <v>333.56051275165817</v>
      </c>
      <c r="U37" s="265">
        <f t="shared" si="31"/>
        <v>310.58906695557999</v>
      </c>
      <c r="V37" s="265">
        <f t="shared" si="31"/>
        <v>292.72889196379077</v>
      </c>
      <c r="W37" s="265">
        <f t="shared" si="31"/>
        <v>269.96717710392704</v>
      </c>
      <c r="X37" s="265">
        <f t="shared" si="31"/>
        <v>261.19210972848208</v>
      </c>
      <c r="Y37" s="265">
        <f t="shared" si="31"/>
        <v>243.06823275489359</v>
      </c>
      <c r="Z37" s="265">
        <f t="shared" si="31"/>
        <v>237.68939488655386</v>
      </c>
      <c r="AA37" s="265">
        <f t="shared" si="31"/>
        <v>223.41161330696417</v>
      </c>
      <c r="AB37" s="265">
        <f t="shared" si="31"/>
        <v>222.5289571006264</v>
      </c>
      <c r="AC37" s="265">
        <f t="shared" si="31"/>
        <v>221.99185539524001</v>
      </c>
      <c r="AD37" s="265">
        <f t="shared" ref="AD37" si="32">AD22*$E$33</f>
        <v>217.85587176291136</v>
      </c>
      <c r="AE37" s="265">
        <f t="shared" ref="AE37:AG37" si="33">AE22*$E$33</f>
        <v>224.00120743295054</v>
      </c>
      <c r="AF37" s="265">
        <f t="shared" si="33"/>
        <v>232.48721732897778</v>
      </c>
      <c r="AG37" s="265">
        <f t="shared" si="33"/>
        <v>227.49354520008532</v>
      </c>
    </row>
    <row r="38" spans="1:33" ht="14.25">
      <c r="B38" s="30" t="s">
        <v>44</v>
      </c>
      <c r="C38" s="38" t="s">
        <v>27</v>
      </c>
      <c r="D38" s="24" t="s">
        <v>72</v>
      </c>
      <c r="E38" s="265">
        <f t="shared" ref="E38:AC38" si="34">E23*$E$33</f>
        <v>4185.4785065803071</v>
      </c>
      <c r="F38" s="265">
        <f t="shared" si="34"/>
        <v>2786.1832515517299</v>
      </c>
      <c r="G38" s="265">
        <f t="shared" si="34"/>
        <v>1917.1212211048446</v>
      </c>
      <c r="H38" s="265">
        <f t="shared" si="34"/>
        <v>1692.4816237780519</v>
      </c>
      <c r="I38" s="265">
        <f t="shared" si="34"/>
        <v>1328.1961014543945</v>
      </c>
      <c r="J38" s="265">
        <f t="shared" si="34"/>
        <v>1176.5629652900382</v>
      </c>
      <c r="K38" s="265">
        <f t="shared" si="34"/>
        <v>1135.7667354551127</v>
      </c>
      <c r="L38" s="265">
        <f t="shared" si="34"/>
        <v>1142.4819482587911</v>
      </c>
      <c r="M38" s="265">
        <f t="shared" si="34"/>
        <v>945.62809562077086</v>
      </c>
      <c r="N38" s="265">
        <f t="shared" si="34"/>
        <v>924.14540433897446</v>
      </c>
      <c r="O38" s="265">
        <f t="shared" si="34"/>
        <v>898.28047192432302</v>
      </c>
      <c r="P38" s="265">
        <f t="shared" si="34"/>
        <v>955.12827827655315</v>
      </c>
      <c r="Q38" s="265">
        <f t="shared" si="34"/>
        <v>898.02439909662598</v>
      </c>
      <c r="R38" s="265">
        <f t="shared" si="34"/>
        <v>830.51720708126027</v>
      </c>
      <c r="S38" s="265">
        <f t="shared" si="34"/>
        <v>771.96503238504908</v>
      </c>
      <c r="T38" s="265">
        <f t="shared" si="34"/>
        <v>768.74724551478482</v>
      </c>
      <c r="U38" s="265">
        <f t="shared" si="34"/>
        <v>907.63982447167132</v>
      </c>
      <c r="V38" s="265">
        <f t="shared" si="34"/>
        <v>939.98888901618773</v>
      </c>
      <c r="W38" s="265">
        <f t="shared" si="34"/>
        <v>1083.3570958746041</v>
      </c>
      <c r="X38" s="265">
        <f t="shared" si="34"/>
        <v>988.30609056458809</v>
      </c>
      <c r="Y38" s="265">
        <f t="shared" si="34"/>
        <v>1250.0866024920838</v>
      </c>
      <c r="Z38" s="265">
        <f t="shared" si="34"/>
        <v>1152.5486186141575</v>
      </c>
      <c r="AA38" s="265">
        <f t="shared" si="34"/>
        <v>1190.7999438397258</v>
      </c>
      <c r="AB38" s="265">
        <f t="shared" si="34"/>
        <v>1221.9059959743672</v>
      </c>
      <c r="AC38" s="265">
        <f t="shared" si="34"/>
        <v>1030.9068081859195</v>
      </c>
      <c r="AD38" s="265">
        <f t="shared" ref="AD38" si="35">AD23*$E$33</f>
        <v>1097.7710926442853</v>
      </c>
      <c r="AE38" s="265">
        <f t="shared" ref="AE38:AG38" si="36">AE23*$E$33</f>
        <v>1035.7299637099311</v>
      </c>
      <c r="AF38" s="265">
        <f t="shared" si="36"/>
        <v>1055.9151906734062</v>
      </c>
      <c r="AG38" s="265">
        <f t="shared" si="36"/>
        <v>1016.7752773755776</v>
      </c>
    </row>
    <row r="39" spans="1:33">
      <c r="B39" s="30" t="s">
        <v>45</v>
      </c>
      <c r="C39" s="38" t="s">
        <v>27</v>
      </c>
      <c r="D39" s="24" t="s">
        <v>72</v>
      </c>
      <c r="E39" s="265">
        <f t="shared" ref="E39:AC39" si="37">E24*$E$33</f>
        <v>279.43356262524355</v>
      </c>
      <c r="F39" s="265">
        <f t="shared" si="37"/>
        <v>176.45167395584838</v>
      </c>
      <c r="G39" s="265">
        <f t="shared" si="37"/>
        <v>115.80638399268226</v>
      </c>
      <c r="H39" s="265">
        <f t="shared" si="37"/>
        <v>75.178924161404993</v>
      </c>
      <c r="I39" s="265">
        <f t="shared" si="37"/>
        <v>35.769697644662976</v>
      </c>
      <c r="J39" s="265">
        <f t="shared" si="37"/>
        <v>14.035726717763819</v>
      </c>
      <c r="K39" s="265">
        <f t="shared" si="37"/>
        <v>6.8448101725454649</v>
      </c>
      <c r="L39" s="265">
        <f t="shared" si="37"/>
        <v>4.9253716008171775</v>
      </c>
      <c r="M39" s="265">
        <f t="shared" si="37"/>
        <v>4.3575518629980046</v>
      </c>
      <c r="N39" s="265">
        <f t="shared" si="37"/>
        <v>3.345892978146821</v>
      </c>
      <c r="O39" s="265">
        <f t="shared" si="37"/>
        <v>3.2439618549615594</v>
      </c>
      <c r="P39" s="265">
        <f t="shared" si="37"/>
        <v>3.1415673758317673</v>
      </c>
      <c r="Q39" s="265">
        <f t="shared" si="37"/>
        <v>3.0062846503816512</v>
      </c>
      <c r="R39" s="265">
        <f t="shared" si="37"/>
        <v>2.484201023268485</v>
      </c>
      <c r="S39" s="265">
        <f t="shared" si="37"/>
        <v>2.0748034283320149</v>
      </c>
      <c r="T39" s="265">
        <f t="shared" si="37"/>
        <v>2.3658416231428783</v>
      </c>
      <c r="U39" s="265">
        <f t="shared" si="37"/>
        <v>2.0298086829038864</v>
      </c>
      <c r="V39" s="265">
        <f t="shared" si="37"/>
        <v>1.6002698144911447</v>
      </c>
      <c r="W39" s="265">
        <f t="shared" si="37"/>
        <v>1.541151839389056</v>
      </c>
      <c r="X39" s="265">
        <f t="shared" si="37"/>
        <v>1.4487933445693915</v>
      </c>
      <c r="Y39" s="265">
        <f t="shared" si="37"/>
        <v>1.3901669029726207</v>
      </c>
      <c r="Z39" s="265">
        <f t="shared" si="37"/>
        <v>1.3954720558570044</v>
      </c>
      <c r="AA39" s="265">
        <f t="shared" si="37"/>
        <v>1.3795969354037267</v>
      </c>
      <c r="AB39" s="265">
        <f t="shared" si="37"/>
        <v>1.4510891139833255</v>
      </c>
      <c r="AC39" s="265">
        <f t="shared" si="37"/>
        <v>1.5375540122538689</v>
      </c>
      <c r="AD39" s="265">
        <f t="shared" ref="AD39" si="38">AD24*$E$33</f>
        <v>1.4178391571532243</v>
      </c>
      <c r="AE39" s="265">
        <f t="shared" ref="AE39:AG39" si="39">AE24*$E$33</f>
        <v>1.4322227478590392</v>
      </c>
      <c r="AF39" s="265">
        <f t="shared" si="39"/>
        <v>1.3677088767098344</v>
      </c>
      <c r="AG39" s="265">
        <f t="shared" si="39"/>
        <v>1.2681081389688975</v>
      </c>
    </row>
    <row r="40" spans="1:33">
      <c r="B40" s="31" t="s">
        <v>39</v>
      </c>
      <c r="C40" s="38" t="s">
        <v>27</v>
      </c>
      <c r="D40" s="24" t="s">
        <v>72</v>
      </c>
      <c r="E40" s="265">
        <f t="shared" ref="E40:AC40" si="40">E25*$E$33</f>
        <v>33853.874023452794</v>
      </c>
      <c r="F40" s="265">
        <f t="shared" si="40"/>
        <v>33051.87585773255</v>
      </c>
      <c r="G40" s="265">
        <f t="shared" si="40"/>
        <v>30850.441684640275</v>
      </c>
      <c r="H40" s="265">
        <f t="shared" si="40"/>
        <v>32106.47836773836</v>
      </c>
      <c r="I40" s="265">
        <f t="shared" si="40"/>
        <v>29122.445900678405</v>
      </c>
      <c r="J40" s="265">
        <f t="shared" si="40"/>
        <v>27977.570081180602</v>
      </c>
      <c r="K40" s="265">
        <f t="shared" si="40"/>
        <v>26864.799520649314</v>
      </c>
      <c r="L40" s="265">
        <f t="shared" si="40"/>
        <v>26279.592057132173</v>
      </c>
      <c r="M40" s="265">
        <f t="shared" si="40"/>
        <v>23679.391486093584</v>
      </c>
      <c r="N40" s="265">
        <f t="shared" si="40"/>
        <v>24704.684407287285</v>
      </c>
      <c r="O40" s="265">
        <f t="shared" si="40"/>
        <v>22894.010458003213</v>
      </c>
      <c r="P40" s="265">
        <f t="shared" si="40"/>
        <v>20538.860776467242</v>
      </c>
      <c r="Q40" s="265">
        <f t="shared" si="40"/>
        <v>19339.714091348658</v>
      </c>
      <c r="R40" s="265">
        <f t="shared" si="40"/>
        <v>17525.876127093481</v>
      </c>
      <c r="S40" s="265">
        <f t="shared" si="40"/>
        <v>14872.704007236011</v>
      </c>
      <c r="T40" s="265">
        <f t="shared" si="40"/>
        <v>13097.916120632937</v>
      </c>
      <c r="U40" s="265">
        <f t="shared" si="40"/>
        <v>11289.530761011651</v>
      </c>
      <c r="V40" s="265">
        <f t="shared" si="40"/>
        <v>10094.400858216235</v>
      </c>
      <c r="W40" s="265">
        <f t="shared" si="40"/>
        <v>9715.6945144405436</v>
      </c>
      <c r="X40" s="265">
        <f t="shared" si="40"/>
        <v>8462.4145454857226</v>
      </c>
      <c r="Y40" s="265">
        <f t="shared" si="40"/>
        <v>8321.9619908005625</v>
      </c>
      <c r="Z40" s="265">
        <f t="shared" si="40"/>
        <v>8159.9395710281497</v>
      </c>
      <c r="AA40" s="265">
        <f t="shared" si="40"/>
        <v>8975.4359908973802</v>
      </c>
      <c r="AB40" s="265">
        <f t="shared" si="40"/>
        <v>8490.4863591289741</v>
      </c>
      <c r="AC40" s="265">
        <f t="shared" si="40"/>
        <v>7720.6938661557988</v>
      </c>
      <c r="AD40" s="265">
        <f t="shared" ref="AD40" si="41">AD25*$E$33</f>
        <v>7935.6315305145499</v>
      </c>
      <c r="AE40" s="265">
        <f t="shared" ref="AE40:AG40" si="42">AE25*$E$33</f>
        <v>7394.7698399611381</v>
      </c>
      <c r="AF40" s="265">
        <f t="shared" si="42"/>
        <v>7399.7747642637178</v>
      </c>
      <c r="AG40" s="265">
        <f t="shared" si="42"/>
        <v>6517.9190912039485</v>
      </c>
    </row>
    <row r="41" spans="1:33">
      <c r="B41" s="31" t="s">
        <v>40</v>
      </c>
      <c r="C41" s="38" t="s">
        <v>27</v>
      </c>
      <c r="D41" s="24" t="s">
        <v>72</v>
      </c>
      <c r="E41" s="265">
        <f t="shared" ref="E41:AC41" si="43">E26*$E$33</f>
        <v>351.46411874</v>
      </c>
      <c r="F41" s="265">
        <f t="shared" si="43"/>
        <v>344.57127825000003</v>
      </c>
      <c r="G41" s="265">
        <f t="shared" si="43"/>
        <v>370.72936111500002</v>
      </c>
      <c r="H41" s="265">
        <f t="shared" si="43"/>
        <v>406.79222335000003</v>
      </c>
      <c r="I41" s="265">
        <f t="shared" si="43"/>
        <v>444.03011824999999</v>
      </c>
      <c r="J41" s="265">
        <f t="shared" si="43"/>
        <v>449.269335275</v>
      </c>
      <c r="K41" s="265">
        <f t="shared" si="43"/>
        <v>433.79155804000004</v>
      </c>
      <c r="L41" s="265">
        <f t="shared" si="43"/>
        <v>457.86444861500001</v>
      </c>
      <c r="M41" s="265">
        <f t="shared" si="43"/>
        <v>479.23714275499992</v>
      </c>
      <c r="N41" s="265">
        <f t="shared" si="43"/>
        <v>520.58669077500008</v>
      </c>
      <c r="O41" s="265">
        <f t="shared" si="43"/>
        <v>565.72280286</v>
      </c>
      <c r="P41" s="265">
        <f t="shared" si="43"/>
        <v>554.88110569000003</v>
      </c>
      <c r="Q41" s="265">
        <f t="shared" si="43"/>
        <v>519.91336071000001</v>
      </c>
      <c r="R41" s="265">
        <f t="shared" si="43"/>
        <v>577.10507768000002</v>
      </c>
      <c r="S41" s="265">
        <f t="shared" si="43"/>
        <v>575.25904224499993</v>
      </c>
      <c r="T41" s="265">
        <f t="shared" si="43"/>
        <v>595.03503408000006</v>
      </c>
      <c r="U41" s="265">
        <f t="shared" si="43"/>
        <v>578.98574365499996</v>
      </c>
      <c r="V41" s="265">
        <f t="shared" si="43"/>
        <v>580.04033943000002</v>
      </c>
      <c r="W41" s="265">
        <f t="shared" si="43"/>
        <v>545.0728414649999</v>
      </c>
      <c r="X41" s="265">
        <f t="shared" si="43"/>
        <v>512.98092447750003</v>
      </c>
      <c r="Y41" s="265">
        <f t="shared" si="43"/>
        <v>531.39419082749987</v>
      </c>
      <c r="Z41" s="265">
        <f t="shared" si="43"/>
        <v>529.24257433999981</v>
      </c>
      <c r="AA41" s="265">
        <f t="shared" si="43"/>
        <v>512.62698809250003</v>
      </c>
      <c r="AB41" s="265">
        <f t="shared" si="43"/>
        <v>507.4129422625</v>
      </c>
      <c r="AC41" s="265">
        <f t="shared" si="43"/>
        <v>526.89613902000008</v>
      </c>
      <c r="AD41" s="265">
        <f t="shared" ref="AD41" si="44">AD26*$E$33</f>
        <v>528.8707138499999</v>
      </c>
      <c r="AE41" s="265">
        <f t="shared" ref="AE41:AG41" si="45">AE26*$E$33</f>
        <v>534.45462715821418</v>
      </c>
      <c r="AF41" s="265">
        <f t="shared" si="45"/>
        <v>542.43480234841832</v>
      </c>
      <c r="AG41" s="265">
        <f t="shared" si="45"/>
        <v>512.2564222721428</v>
      </c>
    </row>
    <row r="42" spans="1:33">
      <c r="B42" s="31" t="s">
        <v>41</v>
      </c>
      <c r="C42" s="38" t="s">
        <v>27</v>
      </c>
      <c r="D42" s="24" t="s">
        <v>72</v>
      </c>
      <c r="E42" s="265">
        <f t="shared" ref="E42:AC42" si="46">E27*$E$33</f>
        <v>43453.438943163834</v>
      </c>
      <c r="F42" s="265">
        <f t="shared" si="46"/>
        <v>38432.057796349945</v>
      </c>
      <c r="G42" s="265">
        <f t="shared" si="46"/>
        <v>37476.68928960312</v>
      </c>
      <c r="H42" s="265">
        <f t="shared" si="46"/>
        <v>37286.88154779638</v>
      </c>
      <c r="I42" s="265">
        <f t="shared" si="46"/>
        <v>37607.252807347388</v>
      </c>
      <c r="J42" s="265">
        <f t="shared" si="46"/>
        <v>37371.856407911582</v>
      </c>
      <c r="K42" s="265">
        <f t="shared" si="46"/>
        <v>37635.030749362173</v>
      </c>
      <c r="L42" s="265">
        <f t="shared" si="46"/>
        <v>36589.170300041209</v>
      </c>
      <c r="M42" s="265">
        <f t="shared" si="46"/>
        <v>36406.186261113304</v>
      </c>
      <c r="N42" s="265">
        <f t="shared" si="46"/>
        <v>36129.540874161925</v>
      </c>
      <c r="O42" s="265">
        <f t="shared" si="46"/>
        <v>35419.74412039145</v>
      </c>
      <c r="P42" s="265">
        <f t="shared" si="46"/>
        <v>35881.976013719228</v>
      </c>
      <c r="Q42" s="265">
        <f t="shared" si="46"/>
        <v>34537.552983219291</v>
      </c>
      <c r="R42" s="265">
        <f t="shared" si="46"/>
        <v>34123.20484417746</v>
      </c>
      <c r="S42" s="265">
        <f t="shared" si="46"/>
        <v>33152.411522559109</v>
      </c>
      <c r="T42" s="265">
        <f t="shared" si="46"/>
        <v>33161.21354233392</v>
      </c>
      <c r="U42" s="265">
        <f t="shared" si="46"/>
        <v>32557.696960933747</v>
      </c>
      <c r="V42" s="265">
        <f t="shared" si="46"/>
        <v>32719.201767615432</v>
      </c>
      <c r="W42" s="265">
        <f t="shared" si="46"/>
        <v>33117.23072464906</v>
      </c>
      <c r="X42" s="265">
        <f t="shared" si="46"/>
        <v>33223.56215300395</v>
      </c>
      <c r="Y42" s="265">
        <f t="shared" si="46"/>
        <v>33038.263146622099</v>
      </c>
      <c r="Z42" s="265">
        <f t="shared" si="46"/>
        <v>32805.575789084942</v>
      </c>
      <c r="AA42" s="265">
        <f t="shared" si="46"/>
        <v>32959.092901286713</v>
      </c>
      <c r="AB42" s="265">
        <f t="shared" si="46"/>
        <v>33550.235005998693</v>
      </c>
      <c r="AC42" s="265">
        <f t="shared" si="46"/>
        <v>33843.741307145749</v>
      </c>
      <c r="AD42" s="265">
        <f t="shared" ref="AD42" si="47">AD27*$E$33</f>
        <v>33759.344530494658</v>
      </c>
      <c r="AE42" s="265">
        <f t="shared" ref="AE42:AG42" si="48">AE27*$E$33</f>
        <v>33434.191970237342</v>
      </c>
      <c r="AF42" s="265">
        <f t="shared" si="48"/>
        <v>33146.564676247843</v>
      </c>
      <c r="AG42" s="265">
        <f t="shared" si="48"/>
        <v>32543.078729944653</v>
      </c>
    </row>
    <row r="43" spans="1:33">
      <c r="B43" s="31" t="s">
        <v>42</v>
      </c>
      <c r="C43" s="38" t="s">
        <v>27</v>
      </c>
      <c r="D43" s="24" t="s">
        <v>72</v>
      </c>
      <c r="E43" s="265">
        <f t="shared" ref="E43:AC43" si="49">E28*$E$33</f>
        <v>36864.499459099752</v>
      </c>
      <c r="F43" s="265">
        <f t="shared" si="49"/>
        <v>38344.438373734629</v>
      </c>
      <c r="G43" s="265">
        <f t="shared" si="49"/>
        <v>39000.221383336313</v>
      </c>
      <c r="H43" s="265">
        <f t="shared" si="49"/>
        <v>38917.932031349024</v>
      </c>
      <c r="I43" s="265">
        <f t="shared" si="49"/>
        <v>38137.452909448373</v>
      </c>
      <c r="J43" s="265">
        <f t="shared" si="49"/>
        <v>37182.97918593145</v>
      </c>
      <c r="K43" s="265">
        <f t="shared" si="49"/>
        <v>35749.137615876331</v>
      </c>
      <c r="L43" s="265">
        <f t="shared" si="49"/>
        <v>32890.998078545963</v>
      </c>
      <c r="M43" s="265">
        <f t="shared" si="49"/>
        <v>30780.37648041777</v>
      </c>
      <c r="N43" s="265">
        <f t="shared" si="49"/>
        <v>29165.767465966757</v>
      </c>
      <c r="O43" s="265">
        <f t="shared" si="49"/>
        <v>27605.813777417119</v>
      </c>
      <c r="P43" s="265">
        <f t="shared" si="49"/>
        <v>25969.296217870498</v>
      </c>
      <c r="Q43" s="265">
        <f t="shared" si="49"/>
        <v>24544.144325441172</v>
      </c>
      <c r="R43" s="265">
        <f t="shared" si="49"/>
        <v>23049.205791768683</v>
      </c>
      <c r="S43" s="265">
        <f t="shared" si="49"/>
        <v>21750.98074131332</v>
      </c>
      <c r="T43" s="265">
        <f t="shared" si="49"/>
        <v>20303.18602569358</v>
      </c>
      <c r="U43" s="265">
        <f t="shared" si="49"/>
        <v>18695.312856680161</v>
      </c>
      <c r="V43" s="265">
        <f t="shared" si="49"/>
        <v>17373.977546315804</v>
      </c>
      <c r="W43" s="265">
        <f t="shared" si="49"/>
        <v>16152.915153051799</v>
      </c>
      <c r="X43" s="265">
        <f t="shared" si="49"/>
        <v>14925.02044478656</v>
      </c>
      <c r="Y43" s="265">
        <f t="shared" si="49"/>
        <v>13803.419552341065</v>
      </c>
      <c r="Z43" s="265">
        <f t="shared" si="49"/>
        <v>12992.382726034804</v>
      </c>
      <c r="AA43" s="265">
        <f t="shared" si="49"/>
        <v>12222.01422229062</v>
      </c>
      <c r="AB43" s="265">
        <f t="shared" si="49"/>
        <v>11468.42710831608</v>
      </c>
      <c r="AC43" s="265">
        <f t="shared" si="49"/>
        <v>10846.022855811474</v>
      </c>
      <c r="AD43" s="265">
        <f t="shared" ref="AD43" si="50">AD28*$E$33</f>
        <v>10333.50983549424</v>
      </c>
      <c r="AE43" s="265">
        <f t="shared" ref="AE43:AG43" si="51">AE28*$E$33</f>
        <v>9873.5487061355579</v>
      </c>
      <c r="AF43" s="265">
        <f t="shared" si="51"/>
        <v>9347.5167037007977</v>
      </c>
      <c r="AG43" s="265">
        <f t="shared" si="51"/>
        <v>8849.0082899161916</v>
      </c>
    </row>
    <row r="44" spans="1:33" s="28" customFormat="1">
      <c r="A44" s="36"/>
      <c r="B44" s="44" t="s">
        <v>69</v>
      </c>
      <c r="C44" s="45"/>
      <c r="D44" s="34" t="s">
        <v>25</v>
      </c>
      <c r="E44" s="52">
        <f t="shared" ref="E44:AC44" si="52">SUM(E35:E43)</f>
        <v>121192.50541037445</v>
      </c>
      <c r="F44" s="52">
        <f t="shared" si="52"/>
        <v>115019.17688590297</v>
      </c>
      <c r="G44" s="52">
        <f t="shared" si="52"/>
        <v>111435.38083349133</v>
      </c>
      <c r="H44" s="52">
        <f t="shared" si="52"/>
        <v>112044.54671728119</v>
      </c>
      <c r="I44" s="52">
        <f t="shared" si="52"/>
        <v>108086.08715130774</v>
      </c>
      <c r="J44" s="52">
        <f t="shared" si="52"/>
        <v>105613.34621308427</v>
      </c>
      <c r="K44" s="52">
        <f t="shared" si="52"/>
        <v>103245.92202910446</v>
      </c>
      <c r="L44" s="52">
        <f t="shared" si="52"/>
        <v>98735.206154447864</v>
      </c>
      <c r="M44" s="52">
        <f t="shared" si="52"/>
        <v>93625.797733915359</v>
      </c>
      <c r="N44" s="52">
        <f t="shared" si="52"/>
        <v>92729.807543729417</v>
      </c>
      <c r="O44" s="52">
        <f t="shared" si="52"/>
        <v>88605.550985660098</v>
      </c>
      <c r="P44" s="52">
        <f t="shared" si="52"/>
        <v>85044.77204197392</v>
      </c>
      <c r="Q44" s="52">
        <f t="shared" si="52"/>
        <v>80969.346526058987</v>
      </c>
      <c r="R44" s="52">
        <f t="shared" si="52"/>
        <v>77513.785014906141</v>
      </c>
      <c r="S44" s="52">
        <f t="shared" si="52"/>
        <v>72528.790022859903</v>
      </c>
      <c r="T44" s="52">
        <f t="shared" si="52"/>
        <v>69368.137235746239</v>
      </c>
      <c r="U44" s="52">
        <f t="shared" si="52"/>
        <v>65595.351811802349</v>
      </c>
      <c r="V44" s="52">
        <f t="shared" si="52"/>
        <v>63569.231895362274</v>
      </c>
      <c r="W44" s="52">
        <f t="shared" si="52"/>
        <v>62652.956874547977</v>
      </c>
      <c r="X44" s="52">
        <f t="shared" si="52"/>
        <v>60184.940189158289</v>
      </c>
      <c r="Y44" s="52">
        <f t="shared" si="52"/>
        <v>59181.19969536164</v>
      </c>
      <c r="Z44" s="52">
        <f t="shared" si="52"/>
        <v>58067.16828925506</v>
      </c>
      <c r="AA44" s="52">
        <f t="shared" si="52"/>
        <v>58804.785457491547</v>
      </c>
      <c r="AB44" s="52">
        <f t="shared" si="52"/>
        <v>58219.385787634281</v>
      </c>
      <c r="AC44" s="52">
        <f t="shared" si="52"/>
        <v>56991.083874353506</v>
      </c>
      <c r="AD44" s="52">
        <f t="shared" ref="AD44" si="53">SUM(AD35:AD43)</f>
        <v>56767.559463646256</v>
      </c>
      <c r="AE44" s="52">
        <f t="shared" ref="AE44:AG44" si="54">SUM(AE35:AE43)</f>
        <v>55506.91693485024</v>
      </c>
      <c r="AF44" s="52">
        <f t="shared" si="54"/>
        <v>54738.293307303014</v>
      </c>
      <c r="AG44" s="52">
        <f t="shared" si="54"/>
        <v>52641.891524279803</v>
      </c>
    </row>
    <row r="45" spans="1:33">
      <c r="B45" s="31"/>
      <c r="D45" s="24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</row>
    <row r="46" spans="1:33" ht="14.25">
      <c r="A46" s="48" t="s">
        <v>75</v>
      </c>
      <c r="B46" s="48"/>
      <c r="D46" s="24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</row>
    <row r="47" spans="1:33">
      <c r="B47" s="32" t="s">
        <v>24</v>
      </c>
      <c r="C47" s="33" t="s">
        <v>26</v>
      </c>
      <c r="D47" s="34" t="s">
        <v>28</v>
      </c>
      <c r="E47" s="35">
        <f t="shared" ref="E47:AG47" si="55">E$5</f>
        <v>33238</v>
      </c>
      <c r="F47" s="35">
        <f t="shared" si="55"/>
        <v>33603</v>
      </c>
      <c r="G47" s="35">
        <f t="shared" si="55"/>
        <v>33969</v>
      </c>
      <c r="H47" s="35">
        <f t="shared" si="55"/>
        <v>34334</v>
      </c>
      <c r="I47" s="35">
        <f t="shared" si="55"/>
        <v>34699</v>
      </c>
      <c r="J47" s="35">
        <f t="shared" si="55"/>
        <v>35064</v>
      </c>
      <c r="K47" s="35">
        <f t="shared" si="55"/>
        <v>35430</v>
      </c>
      <c r="L47" s="35">
        <f t="shared" si="55"/>
        <v>35795</v>
      </c>
      <c r="M47" s="35">
        <f t="shared" si="55"/>
        <v>36160</v>
      </c>
      <c r="N47" s="35">
        <f t="shared" si="55"/>
        <v>36525</v>
      </c>
      <c r="O47" s="35">
        <f t="shared" si="55"/>
        <v>36891</v>
      </c>
      <c r="P47" s="35">
        <f t="shared" si="55"/>
        <v>37256</v>
      </c>
      <c r="Q47" s="35">
        <f t="shared" si="55"/>
        <v>37621</v>
      </c>
      <c r="R47" s="35">
        <f t="shared" si="55"/>
        <v>37986</v>
      </c>
      <c r="S47" s="35">
        <f t="shared" si="55"/>
        <v>38352</v>
      </c>
      <c r="T47" s="35">
        <f t="shared" si="55"/>
        <v>38717</v>
      </c>
      <c r="U47" s="35">
        <f t="shared" si="55"/>
        <v>39082</v>
      </c>
      <c r="V47" s="35">
        <f t="shared" si="55"/>
        <v>39447</v>
      </c>
      <c r="W47" s="35">
        <f t="shared" si="55"/>
        <v>39813</v>
      </c>
      <c r="X47" s="35">
        <f t="shared" si="55"/>
        <v>40178</v>
      </c>
      <c r="Y47" s="35">
        <f t="shared" si="55"/>
        <v>40543</v>
      </c>
      <c r="Z47" s="35">
        <f t="shared" si="55"/>
        <v>40908</v>
      </c>
      <c r="AA47" s="35">
        <f t="shared" si="55"/>
        <v>41274</v>
      </c>
      <c r="AB47" s="35">
        <f t="shared" si="55"/>
        <v>41639</v>
      </c>
      <c r="AC47" s="35">
        <f t="shared" si="55"/>
        <v>42004</v>
      </c>
      <c r="AD47" s="35">
        <f t="shared" si="55"/>
        <v>42369</v>
      </c>
      <c r="AE47" s="35">
        <f t="shared" si="55"/>
        <v>42735</v>
      </c>
      <c r="AF47" s="35">
        <f t="shared" si="55"/>
        <v>43100</v>
      </c>
      <c r="AG47" s="35">
        <f t="shared" si="55"/>
        <v>43465</v>
      </c>
    </row>
    <row r="48" spans="1:33">
      <c r="A48" s="13"/>
      <c r="B48" s="30" t="s">
        <v>37</v>
      </c>
      <c r="C48" s="38" t="s">
        <v>62</v>
      </c>
      <c r="D48" s="24" t="s">
        <v>25</v>
      </c>
      <c r="E48" s="265">
        <v>10.6277896</v>
      </c>
      <c r="F48" s="265">
        <v>10.063731363000004</v>
      </c>
      <c r="G48" s="265">
        <v>9.5142665409999978</v>
      </c>
      <c r="H48" s="265">
        <v>9.1184450399999992</v>
      </c>
      <c r="I48" s="265">
        <v>8.9359544809999942</v>
      </c>
      <c r="J48" s="265">
        <v>8.497802926645436</v>
      </c>
      <c r="K48" s="265">
        <v>8.4119343371740332</v>
      </c>
      <c r="L48" s="265">
        <v>7.9401009657002106</v>
      </c>
      <c r="M48" s="265">
        <v>7.8207627412920662</v>
      </c>
      <c r="N48" s="265">
        <v>7.6050741062145901</v>
      </c>
      <c r="O48" s="265">
        <v>7.9688833185700574</v>
      </c>
      <c r="P48" s="265">
        <v>8.2448849923365639</v>
      </c>
      <c r="Q48" s="265">
        <v>8.3442461438348747</v>
      </c>
      <c r="R48" s="265">
        <v>8.7545500200766746</v>
      </c>
      <c r="S48" s="265">
        <v>9.1252599046285106</v>
      </c>
      <c r="T48" s="265">
        <v>8.8964021706952678</v>
      </c>
      <c r="U48" s="265">
        <v>9.0267081878704278</v>
      </c>
      <c r="V48" s="265">
        <v>9.3734533582412745</v>
      </c>
      <c r="W48" s="265">
        <v>9.0707738605557093</v>
      </c>
      <c r="X48" s="265">
        <v>8.6948979626267739</v>
      </c>
      <c r="Y48" s="265">
        <v>8.9606554568074408</v>
      </c>
      <c r="Z48" s="265">
        <v>9.1172781014768809</v>
      </c>
      <c r="AA48" s="265">
        <v>9.4907075431131815</v>
      </c>
      <c r="AB48" s="265">
        <v>9.2803399167622427</v>
      </c>
      <c r="AC48" s="265">
        <v>8.9206442662479386</v>
      </c>
      <c r="AD48" s="265">
        <v>8.800559205966259</v>
      </c>
      <c r="AE48" s="265">
        <v>8.7273568842584996</v>
      </c>
      <c r="AF48" s="265">
        <v>8.3760029698977796</v>
      </c>
      <c r="AG48" s="265">
        <v>8.0342169584516849</v>
      </c>
    </row>
    <row r="49" spans="1:33">
      <c r="B49" s="30" t="s">
        <v>38</v>
      </c>
      <c r="C49" s="38" t="s">
        <v>63</v>
      </c>
      <c r="D49" s="24" t="s">
        <v>25</v>
      </c>
      <c r="E49" s="265">
        <v>4.5290347490875957</v>
      </c>
      <c r="F49" s="265">
        <v>3.9120554212795411</v>
      </c>
      <c r="G49" s="265">
        <v>3.6125593208346487</v>
      </c>
      <c r="H49" s="265">
        <v>3.3138809876272894</v>
      </c>
      <c r="I49" s="265">
        <v>3.1978407739051806</v>
      </c>
      <c r="J49" s="265">
        <v>3.2982154949426885</v>
      </c>
      <c r="K49" s="265">
        <v>3.0756056297723253</v>
      </c>
      <c r="L49" s="265">
        <v>3.2608782097957341</v>
      </c>
      <c r="M49" s="265">
        <v>2.9803036649941221</v>
      </c>
      <c r="N49" s="265">
        <v>2.9593412156299803</v>
      </c>
      <c r="O49" s="265">
        <v>2.7216204200187279</v>
      </c>
      <c r="P49" s="265">
        <v>2.6339394057043997</v>
      </c>
      <c r="Q49" s="265">
        <v>2.5172884521187657</v>
      </c>
      <c r="R49" s="265">
        <v>2.5758947176524782</v>
      </c>
      <c r="S49" s="265">
        <v>2.5390010550365063</v>
      </c>
      <c r="T49" s="265">
        <v>2.4077301698878006</v>
      </c>
      <c r="U49" s="265">
        <v>2.4734482416319121</v>
      </c>
      <c r="V49" s="265">
        <v>2.6080570846053805</v>
      </c>
      <c r="W49" s="265">
        <v>2.747196376834566</v>
      </c>
      <c r="X49" s="265">
        <v>2.475430242601504</v>
      </c>
      <c r="Y49" s="265">
        <v>2.7556922412384557</v>
      </c>
      <c r="Z49" s="265">
        <v>2.7400475676246798</v>
      </c>
      <c r="AA49" s="265">
        <v>2.6142277398611418</v>
      </c>
      <c r="AB49" s="265">
        <v>2.5512630557639677</v>
      </c>
      <c r="AC49" s="265">
        <v>2.6138623958689866</v>
      </c>
      <c r="AD49" s="265">
        <v>2.7860975019414815</v>
      </c>
      <c r="AE49" s="265">
        <v>2.9213507258873133</v>
      </c>
      <c r="AF49" s="265">
        <v>2.9155452269632427</v>
      </c>
      <c r="AG49" s="265">
        <v>2.9112451014781935</v>
      </c>
    </row>
    <row r="50" spans="1:33" ht="14.25">
      <c r="B50" s="30" t="s">
        <v>43</v>
      </c>
      <c r="C50" s="38" t="s">
        <v>64</v>
      </c>
      <c r="D50" s="24" t="s">
        <v>25</v>
      </c>
      <c r="E50" s="265">
        <v>5.0281588242351569</v>
      </c>
      <c r="F50" s="265">
        <v>5.4954356421068837</v>
      </c>
      <c r="G50" s="265">
        <v>5.9672064795001001</v>
      </c>
      <c r="H50" s="265">
        <v>6.4230537119563875</v>
      </c>
      <c r="I50" s="265">
        <v>6.4524567040978349</v>
      </c>
      <c r="J50" s="265">
        <v>6.8312820231019069</v>
      </c>
      <c r="K50" s="265">
        <v>6.8912705585083733</v>
      </c>
      <c r="L50" s="265">
        <v>6.8139790415971104</v>
      </c>
      <c r="M50" s="265">
        <v>6.7164529799663955</v>
      </c>
      <c r="N50" s="265">
        <v>6.5909410891604807</v>
      </c>
      <c r="O50" s="265">
        <v>6.004149842871092</v>
      </c>
      <c r="P50" s="265">
        <v>5.7677328044506817</v>
      </c>
      <c r="Q50" s="265">
        <v>4.3513574219496958</v>
      </c>
      <c r="R50" s="265">
        <v>4.0212593657901206</v>
      </c>
      <c r="S50" s="265">
        <v>3.9038644743019302</v>
      </c>
      <c r="T50" s="265">
        <v>3.5649580992821823</v>
      </c>
      <c r="U50" s="265">
        <v>3.4448815284484633</v>
      </c>
      <c r="V50" s="265">
        <v>3.4932453809291308</v>
      </c>
      <c r="W50" s="265">
        <v>3.5710651236157736</v>
      </c>
      <c r="X50" s="265">
        <v>3.6900696988045398</v>
      </c>
      <c r="Y50" s="265">
        <v>3.9474277534452358</v>
      </c>
      <c r="Z50" s="265">
        <v>4.2304364101032581</v>
      </c>
      <c r="AA50" s="265">
        <v>4.5106013906780085</v>
      </c>
      <c r="AB50" s="265">
        <v>4.7989345929331062</v>
      </c>
      <c r="AC50" s="265">
        <v>4.9389510143477438</v>
      </c>
      <c r="AD50" s="265">
        <v>5.1969828157982665</v>
      </c>
      <c r="AE50" s="265">
        <v>5.5103383367306771</v>
      </c>
      <c r="AF50" s="265">
        <v>5.8100536042734428</v>
      </c>
      <c r="AG50" s="265">
        <v>5.8002073706277812</v>
      </c>
    </row>
    <row r="51" spans="1:33" ht="14.25">
      <c r="B51" s="30" t="s">
        <v>44</v>
      </c>
      <c r="C51" s="38" t="s">
        <v>65</v>
      </c>
      <c r="D51" s="24" t="s">
        <v>25</v>
      </c>
      <c r="E51" s="265">
        <v>3.2745277921548444</v>
      </c>
      <c r="F51" s="265">
        <v>2.8916466405515684</v>
      </c>
      <c r="G51" s="265">
        <v>2.4046431290309189</v>
      </c>
      <c r="H51" s="265">
        <v>2.4084506914155854</v>
      </c>
      <c r="I51" s="265">
        <v>2.2416526467677196</v>
      </c>
      <c r="J51" s="265">
        <v>2.2612451470795376</v>
      </c>
      <c r="K51" s="265">
        <v>2.3851013631871876</v>
      </c>
      <c r="L51" s="265">
        <v>2.2959068196276005</v>
      </c>
      <c r="M51" s="265">
        <v>1.9942592025476193</v>
      </c>
      <c r="N51" s="265">
        <v>1.9079635616820543</v>
      </c>
      <c r="O51" s="265">
        <v>1.8961538567697578</v>
      </c>
      <c r="P51" s="265">
        <v>2.0916053422028931</v>
      </c>
      <c r="Q51" s="265">
        <v>1.9813666990703043</v>
      </c>
      <c r="R51" s="265">
        <v>1.8350813251566582</v>
      </c>
      <c r="S51" s="265">
        <v>1.7220064387812686</v>
      </c>
      <c r="T51" s="265">
        <v>1.719612739481563</v>
      </c>
      <c r="U51" s="265">
        <v>1.9473718191771097</v>
      </c>
      <c r="V51" s="265">
        <v>1.7681502052103737</v>
      </c>
      <c r="W51" s="265">
        <v>2.0834935721511165</v>
      </c>
      <c r="X51" s="265">
        <v>1.841723486476788</v>
      </c>
      <c r="Y51" s="265">
        <v>2.1383975918524807</v>
      </c>
      <c r="Z51" s="265">
        <v>2.0461400603292592</v>
      </c>
      <c r="AA51" s="265">
        <v>1.7749077799484074</v>
      </c>
      <c r="AB51" s="265">
        <v>1.8006639840845093</v>
      </c>
      <c r="AC51" s="265">
        <v>1.5636525140095285</v>
      </c>
      <c r="AD51" s="265">
        <v>1.6828672608525679</v>
      </c>
      <c r="AE51" s="265">
        <v>1.5519411763052751</v>
      </c>
      <c r="AF51" s="265">
        <v>1.5593093195805796</v>
      </c>
      <c r="AG51" s="265">
        <v>1.4887308795375072</v>
      </c>
    </row>
    <row r="52" spans="1:33">
      <c r="B52" s="30" t="s">
        <v>45</v>
      </c>
      <c r="C52" s="38" t="s">
        <v>66</v>
      </c>
      <c r="D52" s="24" t="s">
        <v>25</v>
      </c>
      <c r="E52" s="265">
        <v>0.20580988608688477</v>
      </c>
      <c r="F52" s="265">
        <v>0.15704934826244904</v>
      </c>
      <c r="G52" s="265">
        <v>0.13179315872593853</v>
      </c>
      <c r="H52" s="265">
        <v>0.11236367320917616</v>
      </c>
      <c r="I52" s="265">
        <v>0.11508189130482986</v>
      </c>
      <c r="J52" s="265">
        <v>9.15993040645737E-2</v>
      </c>
      <c r="K52" s="265">
        <v>7.229989792367153E-2</v>
      </c>
      <c r="L52" s="265">
        <v>7.6397655635697545E-2</v>
      </c>
      <c r="M52" s="265">
        <v>7.5238360535450285E-2</v>
      </c>
      <c r="N52" s="265">
        <v>6.1129440966536823E-2</v>
      </c>
      <c r="O52" s="265">
        <v>5.4984925037238272E-2</v>
      </c>
      <c r="P52" s="265">
        <v>4.1868463503625643E-2</v>
      </c>
      <c r="Q52" s="265">
        <v>3.7175182464275633E-2</v>
      </c>
      <c r="R52" s="265">
        <v>3.7141861863058477E-2</v>
      </c>
      <c r="S52" s="265">
        <v>3.0066580163619881E-2</v>
      </c>
      <c r="T52" s="265">
        <v>2.6060186021176997E-2</v>
      </c>
      <c r="U52" s="265">
        <v>2.2925087036315111E-2</v>
      </c>
      <c r="V52" s="265">
        <v>1.902630484856532E-2</v>
      </c>
      <c r="W52" s="265">
        <v>1.9390643850626024E-2</v>
      </c>
      <c r="X52" s="265">
        <v>1.9984950064406953E-2</v>
      </c>
      <c r="Y52" s="265">
        <v>1.7304310266165645E-2</v>
      </c>
      <c r="Z52" s="265">
        <v>1.7237637262154059E-2</v>
      </c>
      <c r="AA52" s="265">
        <v>1.1018576935414351E-2</v>
      </c>
      <c r="AB52" s="265">
        <v>1.2200495326745261E-2</v>
      </c>
      <c r="AC52" s="265">
        <v>1.3518825099359885E-2</v>
      </c>
      <c r="AD52" s="265">
        <v>1.4107498182629604E-2</v>
      </c>
      <c r="AE52" s="265">
        <v>1.4729409406425991E-2</v>
      </c>
      <c r="AF52" s="265">
        <v>1.0215338564129629E-2</v>
      </c>
      <c r="AG52" s="265">
        <v>8.5704906157577938E-3</v>
      </c>
    </row>
    <row r="53" spans="1:33">
      <c r="B53" s="30" t="s">
        <v>39</v>
      </c>
      <c r="C53" s="38" t="s">
        <v>99</v>
      </c>
      <c r="D53" s="24" t="s">
        <v>25</v>
      </c>
      <c r="E53" s="265">
        <v>7.9236906648000004E-3</v>
      </c>
      <c r="F53" s="265">
        <v>7.2293107001308587E-3</v>
      </c>
      <c r="G53" s="265">
        <v>6.5494557702806561E-3</v>
      </c>
      <c r="H53" s="265">
        <v>6.5596656152881929E-3</v>
      </c>
      <c r="I53" s="265">
        <v>6.5027384203643433E-3</v>
      </c>
      <c r="J53" s="265">
        <v>5.3705843483634634E-3</v>
      </c>
      <c r="K53" s="265">
        <v>5.6400930959521652E-3</v>
      </c>
      <c r="L53" s="265">
        <v>5.4602363713207765E-3</v>
      </c>
      <c r="M53" s="265">
        <v>5.2761285223300782E-3</v>
      </c>
      <c r="N53" s="265">
        <v>5.0256784961614683E-3</v>
      </c>
      <c r="O53" s="265">
        <v>5.0432262981703353E-3</v>
      </c>
      <c r="P53" s="265">
        <v>5.0103114121975564E-3</v>
      </c>
      <c r="Q53" s="265">
        <v>5.0106480535317653E-3</v>
      </c>
      <c r="R53" s="265">
        <v>5.2292778388758308E-3</v>
      </c>
      <c r="S53" s="265">
        <v>5.2933042670561953E-3</v>
      </c>
      <c r="T53" s="265">
        <v>5.4059912074168257E-3</v>
      </c>
      <c r="U53" s="265">
        <v>5.317492919307807E-3</v>
      </c>
      <c r="V53" s="265">
        <v>4.8832242791790135E-3</v>
      </c>
      <c r="W53" s="265">
        <v>4.6767521208951369E-3</v>
      </c>
      <c r="X53" s="265">
        <v>4.2625457841319429E-3</v>
      </c>
      <c r="Y53" s="265">
        <v>3.8553457873764913E-3</v>
      </c>
      <c r="Z53" s="265">
        <v>4.0054912573017918E-3</v>
      </c>
      <c r="AA53" s="265">
        <v>4.0676196616745838E-3</v>
      </c>
      <c r="AB53" s="265">
        <v>3.8560106943053883E-3</v>
      </c>
      <c r="AC53" s="265">
        <v>3.7678697475661401E-3</v>
      </c>
      <c r="AD53" s="265">
        <v>3.8890668603320396E-3</v>
      </c>
      <c r="AE53" s="265">
        <v>3.9236014905471399E-3</v>
      </c>
      <c r="AF53" s="265">
        <v>3.8162460788276559E-3</v>
      </c>
      <c r="AG53" s="265">
        <v>3.4291199603559003E-3</v>
      </c>
    </row>
    <row r="54" spans="1:33">
      <c r="B54" s="31" t="s">
        <v>40</v>
      </c>
      <c r="C54" s="38" t="s">
        <v>98</v>
      </c>
      <c r="D54" s="24" t="s">
        <v>25</v>
      </c>
      <c r="E54" s="265">
        <v>78.496182011255598</v>
      </c>
      <c r="F54" s="265">
        <v>80.710907519647648</v>
      </c>
      <c r="G54" s="265">
        <v>88.982536505518482</v>
      </c>
      <c r="H54" s="265">
        <v>81.937484552635354</v>
      </c>
      <c r="I54" s="265">
        <v>91.00326870839298</v>
      </c>
      <c r="J54" s="265">
        <v>84.596007896559229</v>
      </c>
      <c r="K54" s="265">
        <v>88.706155206189479</v>
      </c>
      <c r="L54" s="265">
        <v>79.762198344952793</v>
      </c>
      <c r="M54" s="265">
        <v>36.588912377010786</v>
      </c>
      <c r="N54" s="265">
        <v>22.858246511697637</v>
      </c>
      <c r="O54" s="265">
        <v>21.744609390939345</v>
      </c>
      <c r="P54" s="265">
        <v>28.065310802048934</v>
      </c>
      <c r="Q54" s="265">
        <v>29.483251494654986</v>
      </c>
      <c r="R54" s="265">
        <v>29.604180799088756</v>
      </c>
      <c r="S54" s="265">
        <v>34.051872031827934</v>
      </c>
      <c r="T54" s="265">
        <v>28.949981950254227</v>
      </c>
      <c r="U54" s="265">
        <v>28.385020813981438</v>
      </c>
      <c r="V54" s="265">
        <v>36.833408047060367</v>
      </c>
      <c r="W54" s="265">
        <v>32.300598510788795</v>
      </c>
      <c r="X54" s="265">
        <v>33.468800328721095</v>
      </c>
      <c r="Y54" s="265">
        <v>6.2653742256013993</v>
      </c>
      <c r="Z54" s="265">
        <v>4.9654691813397998</v>
      </c>
      <c r="AA54" s="265">
        <v>4.029443309570599</v>
      </c>
      <c r="AB54" s="265">
        <v>4.1399213409518998</v>
      </c>
      <c r="AC54" s="265">
        <v>3.8243576245003998</v>
      </c>
      <c r="AD54" s="265">
        <v>3.9376552752847997</v>
      </c>
      <c r="AE54" s="265">
        <v>3.7148327617304</v>
      </c>
      <c r="AF54" s="265">
        <v>3.6956236555136002</v>
      </c>
      <c r="AG54" s="265">
        <v>3.6692897169243994</v>
      </c>
    </row>
    <row r="55" spans="1:33">
      <c r="B55" s="31" t="s">
        <v>41</v>
      </c>
      <c r="C55" s="38" t="s">
        <v>67</v>
      </c>
      <c r="D55" s="24" t="s">
        <v>25</v>
      </c>
      <c r="E55" s="265">
        <v>109.62464860172298</v>
      </c>
      <c r="F55" s="265">
        <v>101.37103592357421</v>
      </c>
      <c r="G55" s="265">
        <v>98.189152776681297</v>
      </c>
      <c r="H55" s="265">
        <v>96.692792579747405</v>
      </c>
      <c r="I55" s="265">
        <v>91.561579805425652</v>
      </c>
      <c r="J55" s="265">
        <v>95.851046640022872</v>
      </c>
      <c r="K55" s="265">
        <v>96.269400532017926</v>
      </c>
      <c r="L55" s="265">
        <v>95.991785724281939</v>
      </c>
      <c r="M55" s="265">
        <v>97.027828909039329</v>
      </c>
      <c r="N55" s="265">
        <v>99.265541941088657</v>
      </c>
      <c r="O55" s="265">
        <v>100.80865817028818</v>
      </c>
      <c r="P55" s="265">
        <v>99.062650772718129</v>
      </c>
      <c r="Q55" s="265">
        <v>95.759592995624701</v>
      </c>
      <c r="R55" s="265">
        <v>94.515124063258042</v>
      </c>
      <c r="S55" s="265">
        <v>97.306331896863298</v>
      </c>
      <c r="T55" s="265">
        <v>96.318462275984047</v>
      </c>
      <c r="U55" s="265">
        <v>95.742665771651545</v>
      </c>
      <c r="V55" s="265">
        <v>93.222604023137123</v>
      </c>
      <c r="W55" s="265">
        <v>98.896848355369727</v>
      </c>
      <c r="X55" s="265">
        <v>95.509952170916563</v>
      </c>
      <c r="Y55" s="265">
        <v>94.841795454906972</v>
      </c>
      <c r="Z55" s="265">
        <v>100.07923260301722</v>
      </c>
      <c r="AA55" s="265">
        <v>98.502539927611366</v>
      </c>
      <c r="AB55" s="265">
        <v>100.19255267090287</v>
      </c>
      <c r="AC55" s="265">
        <v>102.9824272928691</v>
      </c>
      <c r="AD55" s="265">
        <v>104.48173549970824</v>
      </c>
      <c r="AE55" s="265">
        <v>101.62427014211949</v>
      </c>
      <c r="AF55" s="265">
        <v>100.67033431820909</v>
      </c>
      <c r="AG55" s="265">
        <v>94.3221183905261</v>
      </c>
    </row>
    <row r="56" spans="1:33">
      <c r="B56" s="25" t="s">
        <v>42</v>
      </c>
      <c r="C56" s="41" t="s">
        <v>68</v>
      </c>
      <c r="D56" s="26" t="s">
        <v>25</v>
      </c>
      <c r="E56" s="266">
        <v>4.823594090382251</v>
      </c>
      <c r="F56" s="266">
        <v>4.4753271571543198</v>
      </c>
      <c r="G56" s="266">
        <v>4.203902412122325</v>
      </c>
      <c r="H56" s="266">
        <v>3.8457751696171392</v>
      </c>
      <c r="I56" s="266">
        <v>3.7901770030912081</v>
      </c>
      <c r="J56" s="266">
        <v>3.7072112352245989</v>
      </c>
      <c r="K56" s="266">
        <v>3.6388027742767965</v>
      </c>
      <c r="L56" s="266">
        <v>3.3124662927029047</v>
      </c>
      <c r="M56" s="266">
        <v>3.2176974356351451</v>
      </c>
      <c r="N56" s="266">
        <v>3.1216965740753158</v>
      </c>
      <c r="O56" s="266">
        <v>3.0938722519710362</v>
      </c>
      <c r="P56" s="266">
        <v>2.9845151082244756</v>
      </c>
      <c r="Q56" s="266">
        <v>3.1155371388061637</v>
      </c>
      <c r="R56" s="266">
        <v>3.0579968208784392</v>
      </c>
      <c r="S56" s="266">
        <v>3.0270191205845953</v>
      </c>
      <c r="T56" s="266">
        <v>3.3425339555402336</v>
      </c>
      <c r="U56" s="266">
        <v>2.6664470794817574</v>
      </c>
      <c r="V56" s="266">
        <v>2.7038739400508072</v>
      </c>
      <c r="W56" s="266">
        <v>2.6707382576965211</v>
      </c>
      <c r="X56" s="266">
        <v>2.6891680808915162</v>
      </c>
      <c r="Y56" s="266">
        <v>2.6654171264980748</v>
      </c>
      <c r="Z56" s="266">
        <v>2.770642197831092</v>
      </c>
      <c r="AA56" s="266">
        <v>2.7649760562952777</v>
      </c>
      <c r="AB56" s="266">
        <v>2.7462323854281423</v>
      </c>
      <c r="AC56" s="266">
        <v>2.8245314637778685</v>
      </c>
      <c r="AD56" s="266">
        <v>2.8513712418767718</v>
      </c>
      <c r="AE56" s="266">
        <v>2.8919931949464153</v>
      </c>
      <c r="AF56" s="266">
        <v>2.9352955765640427</v>
      </c>
      <c r="AG56" s="266">
        <v>2.9510727742615646</v>
      </c>
    </row>
    <row r="57" spans="1:33" s="28" customFormat="1">
      <c r="A57" s="36"/>
      <c r="B57" s="39" t="s">
        <v>69</v>
      </c>
      <c r="C57" s="40"/>
      <c r="D57" s="29" t="s">
        <v>25</v>
      </c>
      <c r="E57" s="51">
        <f t="shared" ref="E57:AC57" si="56">SUM(E48:E56)</f>
        <v>216.61766924559009</v>
      </c>
      <c r="F57" s="51">
        <f t="shared" si="56"/>
        <v>209.08441832627676</v>
      </c>
      <c r="G57" s="51">
        <f t="shared" si="56"/>
        <v>213.01260977918398</v>
      </c>
      <c r="H57" s="51">
        <f t="shared" si="56"/>
        <v>203.85880607182361</v>
      </c>
      <c r="I57" s="51">
        <f t="shared" si="56"/>
        <v>207.30451475240577</v>
      </c>
      <c r="J57" s="51">
        <f t="shared" si="56"/>
        <v>205.13978125198921</v>
      </c>
      <c r="K57" s="51">
        <f t="shared" si="56"/>
        <v>209.45621039214575</v>
      </c>
      <c r="L57" s="51">
        <f t="shared" si="56"/>
        <v>199.45917329066532</v>
      </c>
      <c r="M57" s="51">
        <f t="shared" si="56"/>
        <v>156.42673179954323</v>
      </c>
      <c r="N57" s="51">
        <f t="shared" si="56"/>
        <v>144.3749601190114</v>
      </c>
      <c r="O57" s="51">
        <f t="shared" si="56"/>
        <v>144.29797540276363</v>
      </c>
      <c r="P57" s="51">
        <f t="shared" si="56"/>
        <v>148.89751800260191</v>
      </c>
      <c r="Q57" s="51">
        <f t="shared" si="56"/>
        <v>145.5948261765773</v>
      </c>
      <c r="R57" s="51">
        <f t="shared" si="56"/>
        <v>144.40645825160311</v>
      </c>
      <c r="S57" s="51">
        <f t="shared" si="56"/>
        <v>151.71071480645472</v>
      </c>
      <c r="T57" s="51">
        <f t="shared" si="56"/>
        <v>145.23114753835389</v>
      </c>
      <c r="U57" s="51">
        <f t="shared" si="56"/>
        <v>143.7147860221983</v>
      </c>
      <c r="V57" s="51">
        <f t="shared" si="56"/>
        <v>150.02670156836223</v>
      </c>
      <c r="W57" s="51">
        <f t="shared" si="56"/>
        <v>151.36478145298372</v>
      </c>
      <c r="X57" s="51">
        <f t="shared" si="56"/>
        <v>148.39428946688733</v>
      </c>
      <c r="Y57" s="51">
        <f t="shared" si="56"/>
        <v>121.5959195064036</v>
      </c>
      <c r="Z57" s="51">
        <f t="shared" si="56"/>
        <v>125.97048925024164</v>
      </c>
      <c r="AA57" s="51">
        <f t="shared" si="56"/>
        <v>123.70248994367508</v>
      </c>
      <c r="AB57" s="51">
        <f t="shared" si="56"/>
        <v>125.52596445284779</v>
      </c>
      <c r="AC57" s="51">
        <f t="shared" si="56"/>
        <v>127.6857132664685</v>
      </c>
      <c r="AD57" s="51">
        <f t="shared" ref="AD57" si="57">SUM(AD48:AD56)</f>
        <v>129.75526536647135</v>
      </c>
      <c r="AE57" s="51">
        <f t="shared" ref="AE57:AG57" si="58">SUM(AE48:AE56)</f>
        <v>126.96073623287502</v>
      </c>
      <c r="AF57" s="51">
        <f t="shared" si="58"/>
        <v>125.97619625564474</v>
      </c>
      <c r="AG57" s="51">
        <f t="shared" si="58"/>
        <v>119.18888080238334</v>
      </c>
    </row>
    <row r="58" spans="1:33" s="28" customFormat="1">
      <c r="A58" s="36"/>
      <c r="B58" s="39" t="s">
        <v>70</v>
      </c>
      <c r="C58" s="40"/>
      <c r="D58" s="29" t="s">
        <v>71</v>
      </c>
      <c r="E58" s="53">
        <f t="shared" ref="E58:W58" si="59">E57/$E57</f>
        <v>1</v>
      </c>
      <c r="F58" s="53">
        <f t="shared" si="59"/>
        <v>0.96522328512928224</v>
      </c>
      <c r="G58" s="53">
        <f t="shared" si="59"/>
        <v>0.98335750043400716</v>
      </c>
      <c r="H58" s="53">
        <f t="shared" si="59"/>
        <v>0.94109961935145214</v>
      </c>
      <c r="I58" s="53">
        <f t="shared" si="59"/>
        <v>0.95700648739496152</v>
      </c>
      <c r="J58" s="53">
        <f t="shared" si="59"/>
        <v>0.94701314978794349</v>
      </c>
      <c r="K58" s="53">
        <f t="shared" si="59"/>
        <v>0.9669396366492844</v>
      </c>
      <c r="L58" s="53">
        <f t="shared" si="59"/>
        <v>0.92078902882353819</v>
      </c>
      <c r="M58" s="53">
        <f t="shared" si="59"/>
        <v>0.72213283590543376</v>
      </c>
      <c r="N58" s="53">
        <f t="shared" si="59"/>
        <v>0.66649669263741551</v>
      </c>
      <c r="O58" s="53">
        <f t="shared" si="59"/>
        <v>0.66614129819283541</v>
      </c>
      <c r="P58" s="53">
        <f t="shared" si="59"/>
        <v>0.68737475812182935</v>
      </c>
      <c r="Q58" s="53">
        <f t="shared" si="59"/>
        <v>0.67212811717362397</v>
      </c>
      <c r="R58" s="53">
        <f t="shared" si="59"/>
        <v>0.66664210151703929</v>
      </c>
      <c r="S58" s="53">
        <f t="shared" si="59"/>
        <v>0.70036168025819179</v>
      </c>
      <c r="T58" s="53">
        <f t="shared" si="59"/>
        <v>0.67044922071291524</v>
      </c>
      <c r="U58" s="53">
        <f t="shared" si="59"/>
        <v>0.66344904606679056</v>
      </c>
      <c r="V58" s="53">
        <f t="shared" si="59"/>
        <v>0.69258755341084199</v>
      </c>
      <c r="W58" s="53">
        <f t="shared" si="59"/>
        <v>0.69876470363723664</v>
      </c>
      <c r="X58" s="53">
        <f t="shared" ref="X58:AB58" si="60">X57/$E57</f>
        <v>0.68505163952551551</v>
      </c>
      <c r="Y58" s="53">
        <f t="shared" si="60"/>
        <v>0.56133887844829655</v>
      </c>
      <c r="Z58" s="53">
        <f t="shared" si="60"/>
        <v>0.58153376725433559</v>
      </c>
      <c r="AA58" s="267">
        <f t="shared" si="60"/>
        <v>0.57106371042810677</v>
      </c>
      <c r="AB58" s="267">
        <f t="shared" si="60"/>
        <v>0.57948165027356491</v>
      </c>
      <c r="AC58" s="267">
        <f>AC57/$E57</f>
        <v>0.58945197642997871</v>
      </c>
      <c r="AD58" s="267">
        <f t="shared" ref="AD58" si="61">AD57/$E57</f>
        <v>0.5990059158995078</v>
      </c>
      <c r="AE58" s="267">
        <f t="shared" ref="AE58:AG58" si="62">AE57/$E57</f>
        <v>0.586105171729705</v>
      </c>
      <c r="AF58" s="267">
        <f t="shared" si="62"/>
        <v>0.58156011323720469</v>
      </c>
      <c r="AG58" s="267">
        <f t="shared" si="62"/>
        <v>0.55022695617342765</v>
      </c>
    </row>
    <row r="59" spans="1:33" s="28" customFormat="1">
      <c r="A59" s="36"/>
      <c r="B59" s="42" t="s">
        <v>30</v>
      </c>
      <c r="C59" s="43"/>
      <c r="D59" s="23" t="s">
        <v>31</v>
      </c>
      <c r="E59" s="54">
        <f>E57/$E57-1</f>
        <v>0</v>
      </c>
      <c r="F59" s="54">
        <f>F57/$E57-1</f>
        <v>-3.4776714870717762E-2</v>
      </c>
      <c r="G59" s="54">
        <f t="shared" ref="G59:W59" si="63">G57/$E57-1</f>
        <v>-1.6642499565992841E-2</v>
      </c>
      <c r="H59" s="54">
        <f>H57/$E57-1</f>
        <v>-5.8900380648547856E-2</v>
      </c>
      <c r="I59" s="54">
        <f t="shared" si="63"/>
        <v>-4.2993512605038475E-2</v>
      </c>
      <c r="J59" s="54">
        <f>J57/$E57-1</f>
        <v>-5.2986850212056513E-2</v>
      </c>
      <c r="K59" s="54">
        <f t="shared" si="63"/>
        <v>-3.3060363350715605E-2</v>
      </c>
      <c r="L59" s="54">
        <f>L57/$E57-1</f>
        <v>-7.9210971176461809E-2</v>
      </c>
      <c r="M59" s="54">
        <f t="shared" si="63"/>
        <v>-0.27786716409456624</v>
      </c>
      <c r="N59" s="54">
        <f>N57/$E57-1</f>
        <v>-0.33350330736258449</v>
      </c>
      <c r="O59" s="54">
        <f t="shared" si="63"/>
        <v>-0.33385870180716459</v>
      </c>
      <c r="P59" s="54">
        <f t="shared" si="63"/>
        <v>-0.31262524187817065</v>
      </c>
      <c r="Q59" s="54">
        <f t="shared" si="63"/>
        <v>-0.32787188282637603</v>
      </c>
      <c r="R59" s="54">
        <f t="shared" si="63"/>
        <v>-0.33335789848296071</v>
      </c>
      <c r="S59" s="54">
        <f t="shared" si="63"/>
        <v>-0.29963831974180821</v>
      </c>
      <c r="T59" s="54">
        <f t="shared" si="63"/>
        <v>-0.32955077928708476</v>
      </c>
      <c r="U59" s="54">
        <f t="shared" si="63"/>
        <v>-0.33655095393320944</v>
      </c>
      <c r="V59" s="54">
        <f t="shared" si="63"/>
        <v>-0.30741244658915801</v>
      </c>
      <c r="W59" s="54">
        <f t="shared" si="63"/>
        <v>-0.30123529636276336</v>
      </c>
      <c r="X59" s="54">
        <f t="shared" ref="X59:AB59" si="64">X57/$E57-1</f>
        <v>-0.31494836047448449</v>
      </c>
      <c r="Y59" s="54">
        <f t="shared" si="64"/>
        <v>-0.43866112155170345</v>
      </c>
      <c r="Z59" s="54">
        <f t="shared" si="64"/>
        <v>-0.41846623274566441</v>
      </c>
      <c r="AA59" s="54">
        <f t="shared" si="64"/>
        <v>-0.42893628957189323</v>
      </c>
      <c r="AB59" s="54">
        <f t="shared" si="64"/>
        <v>-0.42051834972643509</v>
      </c>
      <c r="AC59" s="54">
        <f>AC57/$E57-1</f>
        <v>-0.41054802357002129</v>
      </c>
      <c r="AD59" s="54">
        <f t="shared" ref="AD59" si="65">AD57/$E57-1</f>
        <v>-0.4009940841004922</v>
      </c>
      <c r="AE59" s="54">
        <f t="shared" ref="AE59:AG59" si="66">AE57/$E57-1</f>
        <v>-0.413894828270295</v>
      </c>
      <c r="AF59" s="54">
        <f t="shared" si="66"/>
        <v>-0.41843988676279531</v>
      </c>
      <c r="AG59" s="54">
        <f t="shared" si="66"/>
        <v>-0.44977304382657235</v>
      </c>
    </row>
    <row r="60" spans="1:33">
      <c r="B60" s="31"/>
      <c r="D60" s="24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1:33" ht="14.25">
      <c r="A61" s="48" t="s">
        <v>76</v>
      </c>
      <c r="B61" s="48"/>
      <c r="D61" s="27" t="s">
        <v>173</v>
      </c>
      <c r="E61" s="27">
        <v>298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1:33">
      <c r="B62" s="32" t="s">
        <v>24</v>
      </c>
      <c r="C62" s="33" t="s">
        <v>26</v>
      </c>
      <c r="D62" s="34" t="s">
        <v>28</v>
      </c>
      <c r="E62" s="35">
        <f t="shared" ref="E62:Z62" si="67">E$5</f>
        <v>33238</v>
      </c>
      <c r="F62" s="35">
        <f t="shared" si="67"/>
        <v>33603</v>
      </c>
      <c r="G62" s="35">
        <f t="shared" si="67"/>
        <v>33969</v>
      </c>
      <c r="H62" s="35">
        <f t="shared" si="67"/>
        <v>34334</v>
      </c>
      <c r="I62" s="35">
        <f t="shared" si="67"/>
        <v>34699</v>
      </c>
      <c r="J62" s="35">
        <f t="shared" si="67"/>
        <v>35064</v>
      </c>
      <c r="K62" s="35">
        <f t="shared" si="67"/>
        <v>35430</v>
      </c>
      <c r="L62" s="35">
        <f t="shared" si="67"/>
        <v>35795</v>
      </c>
      <c r="M62" s="35">
        <f t="shared" si="67"/>
        <v>36160</v>
      </c>
      <c r="N62" s="35">
        <f t="shared" si="67"/>
        <v>36525</v>
      </c>
      <c r="O62" s="35">
        <f t="shared" si="67"/>
        <v>36891</v>
      </c>
      <c r="P62" s="35">
        <f t="shared" si="67"/>
        <v>37256</v>
      </c>
      <c r="Q62" s="35">
        <f t="shared" si="67"/>
        <v>37621</v>
      </c>
      <c r="R62" s="35">
        <f t="shared" si="67"/>
        <v>37986</v>
      </c>
      <c r="S62" s="35">
        <f t="shared" si="67"/>
        <v>38352</v>
      </c>
      <c r="T62" s="35">
        <f t="shared" si="67"/>
        <v>38717</v>
      </c>
      <c r="U62" s="35">
        <f t="shared" si="67"/>
        <v>39082</v>
      </c>
      <c r="V62" s="35">
        <f t="shared" si="67"/>
        <v>39447</v>
      </c>
      <c r="W62" s="35">
        <f t="shared" si="67"/>
        <v>39813</v>
      </c>
      <c r="X62" s="35">
        <f t="shared" si="67"/>
        <v>40178</v>
      </c>
      <c r="Y62" s="35">
        <f t="shared" si="67"/>
        <v>40543</v>
      </c>
      <c r="Z62" s="35">
        <f t="shared" si="67"/>
        <v>40908</v>
      </c>
      <c r="AA62" s="35">
        <f>AA$5</f>
        <v>41274</v>
      </c>
      <c r="AB62" s="35">
        <f>AB$5</f>
        <v>41639</v>
      </c>
      <c r="AC62" s="35">
        <f>AC$5</f>
        <v>42004</v>
      </c>
      <c r="AD62" s="35">
        <f t="shared" ref="AD62:AG62" si="68">AD$5</f>
        <v>42369</v>
      </c>
      <c r="AE62" s="35">
        <f t="shared" si="68"/>
        <v>42735</v>
      </c>
      <c r="AF62" s="35">
        <f t="shared" si="68"/>
        <v>43100</v>
      </c>
      <c r="AG62" s="35">
        <f t="shared" si="68"/>
        <v>43465</v>
      </c>
    </row>
    <row r="63" spans="1:33">
      <c r="A63" s="13"/>
      <c r="B63" s="30" t="s">
        <v>37</v>
      </c>
      <c r="C63" s="38" t="s">
        <v>27</v>
      </c>
      <c r="D63" s="24" t="s">
        <v>61</v>
      </c>
      <c r="E63" s="265">
        <f t="shared" ref="E63:AC63" si="69">E48*$E$61</f>
        <v>3167.0813008</v>
      </c>
      <c r="F63" s="265">
        <f t="shared" si="69"/>
        <v>2998.991946174001</v>
      </c>
      <c r="G63" s="265">
        <f t="shared" si="69"/>
        <v>2835.2514292179994</v>
      </c>
      <c r="H63" s="265">
        <f t="shared" si="69"/>
        <v>2717.2966219199998</v>
      </c>
      <c r="I63" s="265">
        <f t="shared" si="69"/>
        <v>2662.9144353379984</v>
      </c>
      <c r="J63" s="265">
        <f t="shared" si="69"/>
        <v>2532.3452721403401</v>
      </c>
      <c r="K63" s="265">
        <f t="shared" si="69"/>
        <v>2506.7564324778618</v>
      </c>
      <c r="L63" s="265">
        <f t="shared" si="69"/>
        <v>2366.150087778663</v>
      </c>
      <c r="M63" s="265">
        <f t="shared" si="69"/>
        <v>2330.5872969050356</v>
      </c>
      <c r="N63" s="265">
        <f t="shared" si="69"/>
        <v>2266.3120836519479</v>
      </c>
      <c r="O63" s="265">
        <f t="shared" si="69"/>
        <v>2374.7272289338771</v>
      </c>
      <c r="P63" s="265">
        <f t="shared" si="69"/>
        <v>2456.9757277162962</v>
      </c>
      <c r="Q63" s="265">
        <f t="shared" si="69"/>
        <v>2486.5853508627929</v>
      </c>
      <c r="R63" s="265">
        <f t="shared" si="69"/>
        <v>2608.855905982849</v>
      </c>
      <c r="S63" s="265">
        <f t="shared" si="69"/>
        <v>2719.3274515792959</v>
      </c>
      <c r="T63" s="265">
        <f t="shared" si="69"/>
        <v>2651.1278468671899</v>
      </c>
      <c r="U63" s="265">
        <f t="shared" si="69"/>
        <v>2689.9590399853873</v>
      </c>
      <c r="V63" s="265">
        <f t="shared" si="69"/>
        <v>2793.2891007558997</v>
      </c>
      <c r="W63" s="265">
        <f t="shared" si="69"/>
        <v>2703.0906104456012</v>
      </c>
      <c r="X63" s="265">
        <f t="shared" si="69"/>
        <v>2591.0795928627786</v>
      </c>
      <c r="Y63" s="265">
        <f t="shared" si="69"/>
        <v>2670.2753261286175</v>
      </c>
      <c r="Z63" s="265">
        <f t="shared" si="69"/>
        <v>2716.9488742401104</v>
      </c>
      <c r="AA63" s="265">
        <f t="shared" si="69"/>
        <v>2828.230847847728</v>
      </c>
      <c r="AB63" s="265">
        <f t="shared" si="69"/>
        <v>2765.5412951951485</v>
      </c>
      <c r="AC63" s="265">
        <f t="shared" si="69"/>
        <v>2658.3519913418859</v>
      </c>
      <c r="AD63" s="265">
        <f t="shared" ref="AD63" si="70">AD48*$E$61</f>
        <v>2622.5666433779452</v>
      </c>
      <c r="AE63" s="265">
        <f t="shared" ref="AE63:AG63" si="71">AE48*$E$61</f>
        <v>2600.7523515090329</v>
      </c>
      <c r="AF63" s="265">
        <f t="shared" si="71"/>
        <v>2496.0488850295383</v>
      </c>
      <c r="AG63" s="265">
        <f t="shared" si="71"/>
        <v>2394.1966536186019</v>
      </c>
    </row>
    <row r="64" spans="1:33">
      <c r="B64" s="30" t="s">
        <v>38</v>
      </c>
      <c r="C64" s="38" t="s">
        <v>27</v>
      </c>
      <c r="D64" s="24" t="s">
        <v>61</v>
      </c>
      <c r="E64" s="265">
        <f t="shared" ref="E64:AC64" si="72">E49*$E$61</f>
        <v>1349.6523552281035</v>
      </c>
      <c r="F64" s="265">
        <f t="shared" si="72"/>
        <v>1165.7925155413031</v>
      </c>
      <c r="G64" s="265">
        <f t="shared" si="72"/>
        <v>1076.5426776087254</v>
      </c>
      <c r="H64" s="265">
        <f t="shared" si="72"/>
        <v>987.5365343129323</v>
      </c>
      <c r="I64" s="265">
        <f t="shared" si="72"/>
        <v>952.95655062374385</v>
      </c>
      <c r="J64" s="265">
        <f t="shared" si="72"/>
        <v>982.86821749292119</v>
      </c>
      <c r="K64" s="265">
        <f t="shared" si="72"/>
        <v>916.53047767215298</v>
      </c>
      <c r="L64" s="265">
        <f t="shared" si="72"/>
        <v>971.7417065191288</v>
      </c>
      <c r="M64" s="265">
        <f t="shared" si="72"/>
        <v>888.13049216824845</v>
      </c>
      <c r="N64" s="265">
        <f t="shared" si="72"/>
        <v>881.88368225773411</v>
      </c>
      <c r="O64" s="265">
        <f t="shared" si="72"/>
        <v>811.04288516558097</v>
      </c>
      <c r="P64" s="265">
        <f t="shared" si="72"/>
        <v>784.91394289991115</v>
      </c>
      <c r="Q64" s="265">
        <f t="shared" si="72"/>
        <v>750.15195873139214</v>
      </c>
      <c r="R64" s="265">
        <f t="shared" si="72"/>
        <v>767.61662586043849</v>
      </c>
      <c r="S64" s="265">
        <f t="shared" si="72"/>
        <v>756.62231440087885</v>
      </c>
      <c r="T64" s="265">
        <f t="shared" si="72"/>
        <v>717.50359062656457</v>
      </c>
      <c r="U64" s="265">
        <f t="shared" si="72"/>
        <v>737.08757600630986</v>
      </c>
      <c r="V64" s="265">
        <f t="shared" si="72"/>
        <v>777.20101121240339</v>
      </c>
      <c r="W64" s="265">
        <f t="shared" si="72"/>
        <v>818.66452029670063</v>
      </c>
      <c r="X64" s="265">
        <f t="shared" si="72"/>
        <v>737.67821229524816</v>
      </c>
      <c r="Y64" s="265">
        <f t="shared" si="72"/>
        <v>821.19628788905982</v>
      </c>
      <c r="Z64" s="265">
        <f t="shared" si="72"/>
        <v>816.5341751521546</v>
      </c>
      <c r="AA64" s="265">
        <f t="shared" si="72"/>
        <v>779.0398664786203</v>
      </c>
      <c r="AB64" s="265">
        <f t="shared" si="72"/>
        <v>760.2763906176624</v>
      </c>
      <c r="AC64" s="265">
        <f t="shared" si="72"/>
        <v>778.93099396895798</v>
      </c>
      <c r="AD64" s="265">
        <f t="shared" ref="AD64" si="73">AD49*$E$61</f>
        <v>830.25705557856145</v>
      </c>
      <c r="AE64" s="265">
        <f t="shared" ref="AE64:AG64" si="74">AE49*$E$61</f>
        <v>870.56251631441933</v>
      </c>
      <c r="AF64" s="265">
        <f t="shared" si="74"/>
        <v>868.8324776350463</v>
      </c>
      <c r="AG64" s="265">
        <f t="shared" si="74"/>
        <v>867.55104024050161</v>
      </c>
    </row>
    <row r="65" spans="1:33" ht="14.25">
      <c r="B65" s="30" t="s">
        <v>43</v>
      </c>
      <c r="C65" s="38" t="s">
        <v>27</v>
      </c>
      <c r="D65" s="24" t="s">
        <v>61</v>
      </c>
      <c r="E65" s="265">
        <f t="shared" ref="E65:AC65" si="75">E50*$E$61</f>
        <v>1498.3913296220767</v>
      </c>
      <c r="F65" s="265">
        <f t="shared" si="75"/>
        <v>1637.6398213478515</v>
      </c>
      <c r="G65" s="265">
        <f t="shared" si="75"/>
        <v>1778.2275308910298</v>
      </c>
      <c r="H65" s="265">
        <f t="shared" si="75"/>
        <v>1914.0700061630034</v>
      </c>
      <c r="I65" s="265">
        <f t="shared" si="75"/>
        <v>1922.8320978211548</v>
      </c>
      <c r="J65" s="265">
        <f t="shared" si="75"/>
        <v>2035.7220428843682</v>
      </c>
      <c r="K65" s="265">
        <f t="shared" si="75"/>
        <v>2053.5986264354951</v>
      </c>
      <c r="L65" s="265">
        <f t="shared" si="75"/>
        <v>2030.5657543959389</v>
      </c>
      <c r="M65" s="265">
        <f t="shared" si="75"/>
        <v>2001.5029880299858</v>
      </c>
      <c r="N65" s="265">
        <f t="shared" si="75"/>
        <v>1964.1004445698231</v>
      </c>
      <c r="O65" s="265">
        <f t="shared" si="75"/>
        <v>1789.2366531755854</v>
      </c>
      <c r="P65" s="265">
        <f t="shared" si="75"/>
        <v>1718.7843757263031</v>
      </c>
      <c r="Q65" s="265">
        <f t="shared" si="75"/>
        <v>1296.7045117410094</v>
      </c>
      <c r="R65" s="265">
        <f t="shared" si="75"/>
        <v>1198.3352910054559</v>
      </c>
      <c r="S65" s="265">
        <f t="shared" si="75"/>
        <v>1163.3516133419753</v>
      </c>
      <c r="T65" s="265">
        <f t="shared" si="75"/>
        <v>1062.3575135860904</v>
      </c>
      <c r="U65" s="265">
        <f t="shared" si="75"/>
        <v>1026.5746954776421</v>
      </c>
      <c r="V65" s="265">
        <f t="shared" si="75"/>
        <v>1040.987123516881</v>
      </c>
      <c r="W65" s="265">
        <f t="shared" si="75"/>
        <v>1064.1774068375005</v>
      </c>
      <c r="X65" s="265">
        <f t="shared" si="75"/>
        <v>1099.640770243753</v>
      </c>
      <c r="Y65" s="265">
        <f t="shared" si="75"/>
        <v>1176.3334705266802</v>
      </c>
      <c r="Z65" s="265">
        <f t="shared" si="75"/>
        <v>1260.670050210771</v>
      </c>
      <c r="AA65" s="265">
        <f t="shared" si="75"/>
        <v>1344.1592144220465</v>
      </c>
      <c r="AB65" s="265">
        <f t="shared" si="75"/>
        <v>1430.0825086940656</v>
      </c>
      <c r="AC65" s="265">
        <f t="shared" si="75"/>
        <v>1471.8074022756277</v>
      </c>
      <c r="AD65" s="265">
        <f t="shared" ref="AD65" si="76">AD50*$E$61</f>
        <v>1548.7008791078833</v>
      </c>
      <c r="AE65" s="265">
        <f t="shared" ref="AE65:AG65" si="77">AE50*$E$61</f>
        <v>1642.0808243457418</v>
      </c>
      <c r="AF65" s="265">
        <f t="shared" si="77"/>
        <v>1731.3959740734858</v>
      </c>
      <c r="AG65" s="265">
        <f t="shared" si="77"/>
        <v>1728.4617964470788</v>
      </c>
    </row>
    <row r="66" spans="1:33" ht="14.25">
      <c r="B66" s="30" t="s">
        <v>44</v>
      </c>
      <c r="C66" s="38" t="s">
        <v>27</v>
      </c>
      <c r="D66" s="24" t="s">
        <v>61</v>
      </c>
      <c r="E66" s="265">
        <f t="shared" ref="E66:AC66" si="78">E51*$E$61</f>
        <v>975.80928206214367</v>
      </c>
      <c r="F66" s="265">
        <f t="shared" si="78"/>
        <v>861.71069888436739</v>
      </c>
      <c r="G66" s="265">
        <f t="shared" si="78"/>
        <v>716.58365245121388</v>
      </c>
      <c r="H66" s="265">
        <f t="shared" si="78"/>
        <v>717.71830604184447</v>
      </c>
      <c r="I66" s="265">
        <f t="shared" si="78"/>
        <v>668.01248873678048</v>
      </c>
      <c r="J66" s="265">
        <f t="shared" si="78"/>
        <v>673.85105382970221</v>
      </c>
      <c r="K66" s="265">
        <f t="shared" si="78"/>
        <v>710.76020622978194</v>
      </c>
      <c r="L66" s="265">
        <f t="shared" si="78"/>
        <v>684.18023224902493</v>
      </c>
      <c r="M66" s="265">
        <f t="shared" si="78"/>
        <v>594.28924235919055</v>
      </c>
      <c r="N66" s="265">
        <f t="shared" si="78"/>
        <v>568.57314138125219</v>
      </c>
      <c r="O66" s="265">
        <f t="shared" si="78"/>
        <v>565.05384931738786</v>
      </c>
      <c r="P66" s="265">
        <f t="shared" si="78"/>
        <v>623.29839197646209</v>
      </c>
      <c r="Q66" s="265">
        <f t="shared" si="78"/>
        <v>590.44727632295064</v>
      </c>
      <c r="R66" s="265">
        <f t="shared" si="78"/>
        <v>546.85423489668415</v>
      </c>
      <c r="S66" s="265">
        <f t="shared" si="78"/>
        <v>513.15791875681805</v>
      </c>
      <c r="T66" s="265">
        <f t="shared" si="78"/>
        <v>512.44459636550573</v>
      </c>
      <c r="U66" s="265">
        <f t="shared" si="78"/>
        <v>580.31680211477862</v>
      </c>
      <c r="V66" s="265">
        <f t="shared" si="78"/>
        <v>526.90876115269134</v>
      </c>
      <c r="W66" s="265">
        <f t="shared" si="78"/>
        <v>620.88108450103277</v>
      </c>
      <c r="X66" s="265">
        <f t="shared" si="78"/>
        <v>548.83359897008279</v>
      </c>
      <c r="Y66" s="265">
        <f t="shared" si="78"/>
        <v>637.24248237203926</v>
      </c>
      <c r="Z66" s="265">
        <f t="shared" si="78"/>
        <v>609.74973797811924</v>
      </c>
      <c r="AA66" s="265">
        <f t="shared" si="78"/>
        <v>528.92251842462542</v>
      </c>
      <c r="AB66" s="265">
        <f t="shared" si="78"/>
        <v>536.59786725718379</v>
      </c>
      <c r="AC66" s="265">
        <f t="shared" si="78"/>
        <v>465.96844917483952</v>
      </c>
      <c r="AD66" s="265">
        <f t="shared" ref="AD66" si="79">AD51*$E$61</f>
        <v>501.49444373406521</v>
      </c>
      <c r="AE66" s="265">
        <f t="shared" ref="AE66:AG66" si="80">AE51*$E$61</f>
        <v>462.47847053897198</v>
      </c>
      <c r="AF66" s="265">
        <f t="shared" si="80"/>
        <v>464.67417723501273</v>
      </c>
      <c r="AG66" s="265">
        <f t="shared" si="80"/>
        <v>443.64180210217711</v>
      </c>
    </row>
    <row r="67" spans="1:33">
      <c r="B67" s="30" t="s">
        <v>45</v>
      </c>
      <c r="C67" s="38" t="s">
        <v>27</v>
      </c>
      <c r="D67" s="24" t="s">
        <v>61</v>
      </c>
      <c r="E67" s="265">
        <f t="shared" ref="E67:AC67" si="81">E52*$E$61</f>
        <v>61.331346053891664</v>
      </c>
      <c r="F67" s="265">
        <f t="shared" si="81"/>
        <v>46.80070578220981</v>
      </c>
      <c r="G67" s="265">
        <f t="shared" si="81"/>
        <v>39.27436130032968</v>
      </c>
      <c r="H67" s="265">
        <f t="shared" si="81"/>
        <v>33.484374616334499</v>
      </c>
      <c r="I67" s="265">
        <f t="shared" si="81"/>
        <v>34.294403608839296</v>
      </c>
      <c r="J67" s="265">
        <f t="shared" si="81"/>
        <v>27.296592611242964</v>
      </c>
      <c r="K67" s="265">
        <f t="shared" si="81"/>
        <v>21.545369581254114</v>
      </c>
      <c r="L67" s="265">
        <f t="shared" si="81"/>
        <v>22.766501379437869</v>
      </c>
      <c r="M67" s="265">
        <f t="shared" si="81"/>
        <v>22.421031439564185</v>
      </c>
      <c r="N67" s="265">
        <f t="shared" si="81"/>
        <v>18.216573408027973</v>
      </c>
      <c r="O67" s="265">
        <f t="shared" si="81"/>
        <v>16.385507661097005</v>
      </c>
      <c r="P67" s="265">
        <f t="shared" si="81"/>
        <v>12.476802124080441</v>
      </c>
      <c r="Q67" s="265">
        <f t="shared" si="81"/>
        <v>11.078204374354138</v>
      </c>
      <c r="R67" s="265">
        <f t="shared" si="81"/>
        <v>11.068274835191426</v>
      </c>
      <c r="S67" s="265">
        <f t="shared" si="81"/>
        <v>8.9598408887587251</v>
      </c>
      <c r="T67" s="265">
        <f t="shared" si="81"/>
        <v>7.7659354343107454</v>
      </c>
      <c r="U67" s="265">
        <f t="shared" si="81"/>
        <v>6.8316759368219033</v>
      </c>
      <c r="V67" s="265">
        <f t="shared" si="81"/>
        <v>5.6698388448724648</v>
      </c>
      <c r="W67" s="265">
        <f t="shared" si="81"/>
        <v>5.7784118674865548</v>
      </c>
      <c r="X67" s="265">
        <f t="shared" si="81"/>
        <v>5.9555151191932723</v>
      </c>
      <c r="Y67" s="265">
        <f t="shared" si="81"/>
        <v>5.1566844593173622</v>
      </c>
      <c r="Z67" s="265">
        <f t="shared" si="81"/>
        <v>5.1368159041219092</v>
      </c>
      <c r="AA67" s="265">
        <f t="shared" si="81"/>
        <v>3.2835359267534763</v>
      </c>
      <c r="AB67" s="265">
        <f t="shared" si="81"/>
        <v>3.6357476073700878</v>
      </c>
      <c r="AC67" s="265">
        <f t="shared" si="81"/>
        <v>4.0286098796092453</v>
      </c>
      <c r="AD67" s="265">
        <f t="shared" ref="AD67" si="82">AD52*$E$61</f>
        <v>4.2040344584236218</v>
      </c>
      <c r="AE67" s="265">
        <f t="shared" ref="AE67:AG67" si="83">AE52*$E$61</f>
        <v>4.3893640031149452</v>
      </c>
      <c r="AF67" s="265">
        <f t="shared" si="83"/>
        <v>3.0441708921106296</v>
      </c>
      <c r="AG67" s="265">
        <f t="shared" si="83"/>
        <v>2.5540062034958226</v>
      </c>
    </row>
    <row r="68" spans="1:33">
      <c r="B68" s="30" t="s">
        <v>39</v>
      </c>
      <c r="C68" s="38" t="s">
        <v>27</v>
      </c>
      <c r="D68" s="24" t="s">
        <v>61</v>
      </c>
      <c r="E68" s="265">
        <f t="shared" ref="E68:AC68" si="84">E53*$E$61</f>
        <v>2.3612598181104003</v>
      </c>
      <c r="F68" s="265">
        <f t="shared" si="84"/>
        <v>2.1543345886389957</v>
      </c>
      <c r="G68" s="265">
        <f t="shared" si="84"/>
        <v>1.9517378195436355</v>
      </c>
      <c r="H68" s="265">
        <f t="shared" si="84"/>
        <v>1.9547803533558814</v>
      </c>
      <c r="I68" s="265">
        <f t="shared" si="84"/>
        <v>1.9378160492685743</v>
      </c>
      <c r="J68" s="265">
        <f t="shared" si="84"/>
        <v>1.600434135812312</v>
      </c>
      <c r="K68" s="265">
        <f t="shared" si="84"/>
        <v>1.6807477425937452</v>
      </c>
      <c r="L68" s="265">
        <f t="shared" si="84"/>
        <v>1.6271504386535913</v>
      </c>
      <c r="M68" s="265">
        <f t="shared" si="84"/>
        <v>1.5722862996543634</v>
      </c>
      <c r="N68" s="265">
        <f t="shared" si="84"/>
        <v>1.4976521918561176</v>
      </c>
      <c r="O68" s="265">
        <f t="shared" si="84"/>
        <v>1.5028814368547598</v>
      </c>
      <c r="P68" s="265">
        <f t="shared" si="84"/>
        <v>1.4930728008348717</v>
      </c>
      <c r="Q68" s="265">
        <f t="shared" si="84"/>
        <v>1.493173119952466</v>
      </c>
      <c r="R68" s="265">
        <f t="shared" si="84"/>
        <v>1.5583247959849975</v>
      </c>
      <c r="S68" s="265">
        <f t="shared" si="84"/>
        <v>1.5774046715827461</v>
      </c>
      <c r="T68" s="265">
        <f t="shared" si="84"/>
        <v>1.6109853798102141</v>
      </c>
      <c r="U68" s="265">
        <f t="shared" si="84"/>
        <v>1.5846128899537264</v>
      </c>
      <c r="V68" s="265">
        <f t="shared" si="84"/>
        <v>1.455200835195346</v>
      </c>
      <c r="W68" s="265">
        <f t="shared" si="84"/>
        <v>1.3936721320267509</v>
      </c>
      <c r="X68" s="265">
        <f t="shared" si="84"/>
        <v>1.2702386436713189</v>
      </c>
      <c r="Y68" s="265">
        <f t="shared" si="84"/>
        <v>1.1488930446381944</v>
      </c>
      <c r="Z68" s="265">
        <f t="shared" si="84"/>
        <v>1.1936363946759339</v>
      </c>
      <c r="AA68" s="265">
        <f t="shared" si="84"/>
        <v>1.2121506591790259</v>
      </c>
      <c r="AB68" s="265">
        <f t="shared" si="84"/>
        <v>1.1490911869030058</v>
      </c>
      <c r="AC68" s="265">
        <f t="shared" si="84"/>
        <v>1.1228251847747097</v>
      </c>
      <c r="AD68" s="265">
        <f t="shared" ref="AD68" si="85">AD53*$E$61</f>
        <v>1.1589419243789478</v>
      </c>
      <c r="AE68" s="265">
        <f t="shared" ref="AE68:AG68" si="86">AE53*$E$61</f>
        <v>1.1692332441830477</v>
      </c>
      <c r="AF68" s="265">
        <f t="shared" si="86"/>
        <v>1.1372413314906415</v>
      </c>
      <c r="AG68" s="265">
        <f t="shared" si="86"/>
        <v>1.0218777481860584</v>
      </c>
    </row>
    <row r="69" spans="1:33">
      <c r="B69" s="31" t="s">
        <v>40</v>
      </c>
      <c r="C69" s="38" t="s">
        <v>27</v>
      </c>
      <c r="D69" s="24" t="s">
        <v>61</v>
      </c>
      <c r="E69" s="265">
        <f t="shared" ref="E69:AC69" si="87">E54*$E$61</f>
        <v>23391.86223935417</v>
      </c>
      <c r="F69" s="265">
        <f t="shared" si="87"/>
        <v>24051.850440855</v>
      </c>
      <c r="G69" s="265">
        <f t="shared" si="87"/>
        <v>26516.795878644509</v>
      </c>
      <c r="H69" s="265">
        <f t="shared" si="87"/>
        <v>24417.370396685335</v>
      </c>
      <c r="I69" s="265">
        <f t="shared" si="87"/>
        <v>27118.974075101109</v>
      </c>
      <c r="J69" s="265">
        <f t="shared" si="87"/>
        <v>25209.610353174648</v>
      </c>
      <c r="K69" s="265">
        <f t="shared" si="87"/>
        <v>26434.434251444465</v>
      </c>
      <c r="L69" s="265">
        <f t="shared" si="87"/>
        <v>23769.135106795933</v>
      </c>
      <c r="M69" s="265">
        <f t="shared" si="87"/>
        <v>10903.495888349215</v>
      </c>
      <c r="N69" s="265">
        <f t="shared" si="87"/>
        <v>6811.7574604858955</v>
      </c>
      <c r="O69" s="265">
        <f t="shared" si="87"/>
        <v>6479.8935984999252</v>
      </c>
      <c r="P69" s="265">
        <f t="shared" si="87"/>
        <v>8363.4626190105828</v>
      </c>
      <c r="Q69" s="265">
        <f t="shared" si="87"/>
        <v>8786.0089454071858</v>
      </c>
      <c r="R69" s="265">
        <f t="shared" si="87"/>
        <v>8822.0458781284487</v>
      </c>
      <c r="S69" s="265">
        <f t="shared" si="87"/>
        <v>10147.457865484725</v>
      </c>
      <c r="T69" s="265">
        <f t="shared" si="87"/>
        <v>8627.09462117576</v>
      </c>
      <c r="U69" s="265">
        <f t="shared" si="87"/>
        <v>8458.7362025664679</v>
      </c>
      <c r="V69" s="265">
        <f t="shared" si="87"/>
        <v>10976.355598023989</v>
      </c>
      <c r="W69" s="265">
        <f t="shared" si="87"/>
        <v>9625.5783562150609</v>
      </c>
      <c r="X69" s="265">
        <f t="shared" si="87"/>
        <v>9973.7024979588859</v>
      </c>
      <c r="Y69" s="265">
        <f t="shared" si="87"/>
        <v>1867.0815192292171</v>
      </c>
      <c r="Z69" s="265">
        <f t="shared" si="87"/>
        <v>1479.7098160392604</v>
      </c>
      <c r="AA69" s="265">
        <f t="shared" si="87"/>
        <v>1200.7741062520386</v>
      </c>
      <c r="AB69" s="265">
        <f t="shared" si="87"/>
        <v>1233.6965596036662</v>
      </c>
      <c r="AC69" s="265">
        <f t="shared" si="87"/>
        <v>1139.6585721011193</v>
      </c>
      <c r="AD69" s="265">
        <f t="shared" ref="AD69" si="88">AD54*$E$61</f>
        <v>1173.4212720348703</v>
      </c>
      <c r="AE69" s="265">
        <f t="shared" ref="AE69:AG69" si="89">AE54*$E$61</f>
        <v>1107.0201629956591</v>
      </c>
      <c r="AF69" s="265">
        <f t="shared" si="89"/>
        <v>1101.2958493430529</v>
      </c>
      <c r="AG69" s="265">
        <f t="shared" si="89"/>
        <v>1093.448335643471</v>
      </c>
    </row>
    <row r="70" spans="1:33">
      <c r="B70" s="31" t="s">
        <v>41</v>
      </c>
      <c r="C70" s="38" t="s">
        <v>27</v>
      </c>
      <c r="D70" s="24" t="s">
        <v>61</v>
      </c>
      <c r="E70" s="265">
        <f t="shared" ref="E70:AC70" si="90">E55*$E$61</f>
        <v>32668.14528331345</v>
      </c>
      <c r="F70" s="265">
        <f t="shared" si="90"/>
        <v>30208.568705225116</v>
      </c>
      <c r="G70" s="265">
        <f t="shared" si="90"/>
        <v>29260.367527451028</v>
      </c>
      <c r="H70" s="265">
        <f t="shared" si="90"/>
        <v>28814.452188764728</v>
      </c>
      <c r="I70" s="265">
        <f t="shared" si="90"/>
        <v>27285.350782016845</v>
      </c>
      <c r="J70" s="265">
        <f t="shared" si="90"/>
        <v>28563.611898726816</v>
      </c>
      <c r="K70" s="265">
        <f t="shared" si="90"/>
        <v>28688.281358541342</v>
      </c>
      <c r="L70" s="265">
        <f t="shared" si="90"/>
        <v>28605.552145836016</v>
      </c>
      <c r="M70" s="265">
        <f t="shared" si="90"/>
        <v>28914.293014893719</v>
      </c>
      <c r="N70" s="265">
        <f t="shared" si="90"/>
        <v>29581.131498444418</v>
      </c>
      <c r="O70" s="265">
        <f t="shared" si="90"/>
        <v>30040.980134745878</v>
      </c>
      <c r="P70" s="265">
        <f t="shared" si="90"/>
        <v>29520.669930270004</v>
      </c>
      <c r="Q70" s="265">
        <f t="shared" si="90"/>
        <v>28536.358712696161</v>
      </c>
      <c r="R70" s="265">
        <f t="shared" si="90"/>
        <v>28165.506970850896</v>
      </c>
      <c r="S70" s="265">
        <f t="shared" si="90"/>
        <v>28997.286905265264</v>
      </c>
      <c r="T70" s="265">
        <f t="shared" si="90"/>
        <v>28702.901758243246</v>
      </c>
      <c r="U70" s="265">
        <f t="shared" si="90"/>
        <v>28531.31439995216</v>
      </c>
      <c r="V70" s="265">
        <f t="shared" si="90"/>
        <v>27780.335998894861</v>
      </c>
      <c r="W70" s="265">
        <f t="shared" si="90"/>
        <v>29471.260809900177</v>
      </c>
      <c r="X70" s="265">
        <f t="shared" si="90"/>
        <v>28461.965746933136</v>
      </c>
      <c r="Y70" s="265">
        <f t="shared" si="90"/>
        <v>28262.855045562279</v>
      </c>
      <c r="Z70" s="265">
        <f t="shared" si="90"/>
        <v>29823.611315699131</v>
      </c>
      <c r="AA70" s="265">
        <f t="shared" si="90"/>
        <v>29353.756898428186</v>
      </c>
      <c r="AB70" s="265">
        <f t="shared" si="90"/>
        <v>29857.380695929056</v>
      </c>
      <c r="AC70" s="265">
        <f t="shared" si="90"/>
        <v>30688.763333274994</v>
      </c>
      <c r="AD70" s="265">
        <f t="shared" ref="AD70" si="91">AD55*$E$61</f>
        <v>31135.557178913055</v>
      </c>
      <c r="AE70" s="265">
        <f t="shared" ref="AE70:AG70" si="92">AE55*$E$61</f>
        <v>30284.032502351605</v>
      </c>
      <c r="AF70" s="265">
        <f t="shared" si="92"/>
        <v>29999.759626826308</v>
      </c>
      <c r="AG70" s="265">
        <f t="shared" si="92"/>
        <v>28107.991280376777</v>
      </c>
    </row>
    <row r="71" spans="1:33">
      <c r="B71" s="31" t="s">
        <v>42</v>
      </c>
      <c r="C71" s="38" t="s">
        <v>27</v>
      </c>
      <c r="D71" s="24" t="s">
        <v>61</v>
      </c>
      <c r="E71" s="265">
        <f t="shared" ref="E71:AC71" si="93">E56*$E$61</f>
        <v>1437.4310389339107</v>
      </c>
      <c r="F71" s="265">
        <f t="shared" si="93"/>
        <v>1333.6474928319874</v>
      </c>
      <c r="G71" s="265">
        <f t="shared" si="93"/>
        <v>1252.7629188124529</v>
      </c>
      <c r="H71" s="265">
        <f t="shared" si="93"/>
        <v>1146.0410005459075</v>
      </c>
      <c r="I71" s="265">
        <f t="shared" si="93"/>
        <v>1129.47274692118</v>
      </c>
      <c r="J71" s="265">
        <f t="shared" si="93"/>
        <v>1104.7489480969305</v>
      </c>
      <c r="K71" s="265">
        <f t="shared" si="93"/>
        <v>1084.3632267344854</v>
      </c>
      <c r="L71" s="265">
        <f t="shared" si="93"/>
        <v>987.11495522546556</v>
      </c>
      <c r="M71" s="265">
        <f t="shared" si="93"/>
        <v>958.87383581927327</v>
      </c>
      <c r="N71" s="265">
        <f t="shared" si="93"/>
        <v>930.26557907444408</v>
      </c>
      <c r="O71" s="265">
        <f t="shared" si="93"/>
        <v>921.97393108736878</v>
      </c>
      <c r="P71" s="265">
        <f t="shared" si="93"/>
        <v>889.38550225089375</v>
      </c>
      <c r="Q71" s="265">
        <f t="shared" si="93"/>
        <v>928.43006736423672</v>
      </c>
      <c r="R71" s="265">
        <f t="shared" si="93"/>
        <v>911.28305262177491</v>
      </c>
      <c r="S71" s="265">
        <f t="shared" si="93"/>
        <v>902.05169793420941</v>
      </c>
      <c r="T71" s="265">
        <f t="shared" si="93"/>
        <v>996.07511875098965</v>
      </c>
      <c r="U71" s="265">
        <f t="shared" si="93"/>
        <v>794.60122968556368</v>
      </c>
      <c r="V71" s="265">
        <f t="shared" si="93"/>
        <v>805.75443413514051</v>
      </c>
      <c r="W71" s="265">
        <f t="shared" si="93"/>
        <v>795.88000079356323</v>
      </c>
      <c r="X71" s="265">
        <f t="shared" si="93"/>
        <v>801.37208810567176</v>
      </c>
      <c r="Y71" s="265">
        <f t="shared" si="93"/>
        <v>794.29430369642625</v>
      </c>
      <c r="Z71" s="265">
        <f t="shared" si="93"/>
        <v>825.65137495366537</v>
      </c>
      <c r="AA71" s="265">
        <f t="shared" si="93"/>
        <v>823.96286477599278</v>
      </c>
      <c r="AB71" s="265">
        <f t="shared" si="93"/>
        <v>818.37725085758643</v>
      </c>
      <c r="AC71" s="265">
        <f t="shared" si="93"/>
        <v>841.71037620580478</v>
      </c>
      <c r="AD71" s="265">
        <f t="shared" ref="AD71" si="94">AD56*$E$61</f>
        <v>849.70863007927801</v>
      </c>
      <c r="AE71" s="265">
        <f t="shared" ref="AE71:AG71" si="95">AE56*$E$61</f>
        <v>861.81397209403178</v>
      </c>
      <c r="AF71" s="265">
        <f t="shared" si="95"/>
        <v>874.71808181608469</v>
      </c>
      <c r="AG71" s="265">
        <f t="shared" si="95"/>
        <v>879.41968672994619</v>
      </c>
    </row>
    <row r="72" spans="1:33" s="28" customFormat="1">
      <c r="A72" s="36"/>
      <c r="B72" s="44" t="s">
        <v>69</v>
      </c>
      <c r="C72" s="45"/>
      <c r="D72" s="34" t="s">
        <v>61</v>
      </c>
      <c r="E72" s="52">
        <f t="shared" ref="E72:AC72" si="96">SUM(E63:E71)</f>
        <v>64552.065435185854</v>
      </c>
      <c r="F72" s="52">
        <f t="shared" si="96"/>
        <v>62307.156661230474</v>
      </c>
      <c r="G72" s="52">
        <f t="shared" si="96"/>
        <v>63477.757714196836</v>
      </c>
      <c r="H72" s="52">
        <f t="shared" si="96"/>
        <v>60749.924209403434</v>
      </c>
      <c r="I72" s="52">
        <f t="shared" si="96"/>
        <v>61776.745396216917</v>
      </c>
      <c r="J72" s="52">
        <f t="shared" si="96"/>
        <v>61131.654813092777</v>
      </c>
      <c r="K72" s="52">
        <f t="shared" si="96"/>
        <v>62417.950696859429</v>
      </c>
      <c r="L72" s="52">
        <f t="shared" si="96"/>
        <v>59438.833640618264</v>
      </c>
      <c r="M72" s="52">
        <f t="shared" si="96"/>
        <v>46615.166076263886</v>
      </c>
      <c r="N72" s="52">
        <f t="shared" si="96"/>
        <v>43023.738115465399</v>
      </c>
      <c r="O72" s="52">
        <f t="shared" si="96"/>
        <v>43000.796670023556</v>
      </c>
      <c r="P72" s="52">
        <f t="shared" si="96"/>
        <v>44371.460364775368</v>
      </c>
      <c r="Q72" s="52">
        <f t="shared" si="96"/>
        <v>43387.258200620032</v>
      </c>
      <c r="R72" s="52">
        <f t="shared" si="96"/>
        <v>43033.124558977725</v>
      </c>
      <c r="S72" s="52">
        <f t="shared" si="96"/>
        <v>45209.793012323506</v>
      </c>
      <c r="T72" s="52">
        <f t="shared" si="96"/>
        <v>43278.881966429464</v>
      </c>
      <c r="U72" s="52">
        <f t="shared" si="96"/>
        <v>42827.006234615081</v>
      </c>
      <c r="V72" s="52">
        <f t="shared" si="96"/>
        <v>44707.957067371935</v>
      </c>
      <c r="W72" s="52">
        <f t="shared" si="96"/>
        <v>45106.704872989154</v>
      </c>
      <c r="X72" s="52">
        <f t="shared" si="96"/>
        <v>44221.498261132423</v>
      </c>
      <c r="Y72" s="52">
        <f t="shared" si="96"/>
        <v>36235.584012908279</v>
      </c>
      <c r="Z72" s="52">
        <f t="shared" si="96"/>
        <v>37539.205796572016</v>
      </c>
      <c r="AA72" s="52">
        <f t="shared" si="96"/>
        <v>36863.342003215177</v>
      </c>
      <c r="AB72" s="52">
        <f t="shared" si="96"/>
        <v>37406.73740694864</v>
      </c>
      <c r="AC72" s="52">
        <f t="shared" si="96"/>
        <v>38050.342553407616</v>
      </c>
      <c r="AD72" s="52">
        <f t="shared" ref="AD72" si="97">SUM(AD63:AD71)</f>
        <v>38667.069079208464</v>
      </c>
      <c r="AE72" s="52">
        <f t="shared" ref="AE72:AG72" si="98">SUM(AE63:AE71)</f>
        <v>37834.29939739676</v>
      </c>
      <c r="AF72" s="52">
        <f t="shared" si="98"/>
        <v>37540.906484182131</v>
      </c>
      <c r="AG72" s="52">
        <f t="shared" si="98"/>
        <v>35518.286479110233</v>
      </c>
    </row>
    <row r="73" spans="1:33">
      <c r="B73" s="31"/>
      <c r="D73" s="24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</row>
    <row r="74" spans="1:33" ht="14.25">
      <c r="A74" s="49" t="s">
        <v>174</v>
      </c>
      <c r="B74" s="50"/>
      <c r="D74" s="24"/>
      <c r="E74" s="27"/>
      <c r="F74" s="27"/>
      <c r="G74" s="27"/>
      <c r="H74" s="27"/>
      <c r="I74" s="27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</row>
    <row r="75" spans="1:33">
      <c r="A75" s="36"/>
      <c r="B75" s="32" t="s">
        <v>24</v>
      </c>
      <c r="C75" s="33" t="s">
        <v>26</v>
      </c>
      <c r="D75" s="34" t="s">
        <v>28</v>
      </c>
      <c r="E75" s="35">
        <f t="shared" ref="E75:AG75" si="99">E$5</f>
        <v>33238</v>
      </c>
      <c r="F75" s="35">
        <f t="shared" si="99"/>
        <v>33603</v>
      </c>
      <c r="G75" s="35">
        <f t="shared" si="99"/>
        <v>33969</v>
      </c>
      <c r="H75" s="35">
        <f t="shared" si="99"/>
        <v>34334</v>
      </c>
      <c r="I75" s="35">
        <f t="shared" si="99"/>
        <v>34699</v>
      </c>
      <c r="J75" s="35">
        <f t="shared" si="99"/>
        <v>35064</v>
      </c>
      <c r="K75" s="35">
        <f t="shared" si="99"/>
        <v>35430</v>
      </c>
      <c r="L75" s="35">
        <f t="shared" si="99"/>
        <v>35795</v>
      </c>
      <c r="M75" s="35">
        <f t="shared" si="99"/>
        <v>36160</v>
      </c>
      <c r="N75" s="35">
        <f t="shared" si="99"/>
        <v>36525</v>
      </c>
      <c r="O75" s="35">
        <f t="shared" si="99"/>
        <v>36891</v>
      </c>
      <c r="P75" s="35">
        <f t="shared" si="99"/>
        <v>37256</v>
      </c>
      <c r="Q75" s="35">
        <f t="shared" si="99"/>
        <v>37621</v>
      </c>
      <c r="R75" s="35">
        <f t="shared" si="99"/>
        <v>37986</v>
      </c>
      <c r="S75" s="35">
        <f t="shared" si="99"/>
        <v>38352</v>
      </c>
      <c r="T75" s="35">
        <f t="shared" si="99"/>
        <v>38717</v>
      </c>
      <c r="U75" s="35">
        <f t="shared" si="99"/>
        <v>39082</v>
      </c>
      <c r="V75" s="35">
        <f t="shared" si="99"/>
        <v>39447</v>
      </c>
      <c r="W75" s="35">
        <f t="shared" si="99"/>
        <v>39813</v>
      </c>
      <c r="X75" s="35">
        <f t="shared" si="99"/>
        <v>40178</v>
      </c>
      <c r="Y75" s="35">
        <f t="shared" si="99"/>
        <v>40543</v>
      </c>
      <c r="Z75" s="35">
        <f t="shared" si="99"/>
        <v>40908</v>
      </c>
      <c r="AA75" s="35">
        <f t="shared" si="99"/>
        <v>41274</v>
      </c>
      <c r="AB75" s="35">
        <f t="shared" si="99"/>
        <v>41639</v>
      </c>
      <c r="AC75" s="35">
        <f t="shared" si="99"/>
        <v>42004</v>
      </c>
      <c r="AD75" s="35">
        <f t="shared" si="99"/>
        <v>42369</v>
      </c>
      <c r="AE75" s="35">
        <f t="shared" si="99"/>
        <v>42735</v>
      </c>
      <c r="AF75" s="35">
        <f t="shared" si="99"/>
        <v>43100</v>
      </c>
      <c r="AG75" s="35">
        <f t="shared" si="99"/>
        <v>43465</v>
      </c>
    </row>
    <row r="76" spans="1:33">
      <c r="B76" s="554" t="s">
        <v>306</v>
      </c>
      <c r="C76" s="559" t="s">
        <v>27</v>
      </c>
      <c r="D76" s="560" t="s">
        <v>61</v>
      </c>
      <c r="E76" s="556">
        <v>5681.0817523420001</v>
      </c>
      <c r="F76" s="556">
        <v>5218.7848482239597</v>
      </c>
      <c r="G76" s="556">
        <v>5211.3033999164345</v>
      </c>
      <c r="H76" s="556">
        <v>5209.2455995407117</v>
      </c>
      <c r="I76" s="556">
        <v>5203.6709996404898</v>
      </c>
      <c r="J76" s="556">
        <v>5494.7499991801205</v>
      </c>
      <c r="K76" s="556">
        <v>4036.7645923850696</v>
      </c>
      <c r="L76" s="556">
        <v>3891.9454091060397</v>
      </c>
      <c r="M76" s="556">
        <v>3785.0140008337498</v>
      </c>
      <c r="N76" s="556">
        <v>3558.83941266384</v>
      </c>
      <c r="O76" s="556">
        <v>1725.7419979466399</v>
      </c>
      <c r="P76" s="556">
        <v>1601.97199588032</v>
      </c>
      <c r="Q76" s="556">
        <v>1753.9399987351239</v>
      </c>
      <c r="R76" s="556">
        <v>895.54000180312005</v>
      </c>
      <c r="S76" s="556">
        <v>867.36984936080785</v>
      </c>
      <c r="T76" s="556">
        <v>872.76785947623591</v>
      </c>
      <c r="U76" s="556">
        <v>569.73514963031801</v>
      </c>
      <c r="V76" s="556">
        <v>354.69000420968405</v>
      </c>
      <c r="W76" s="556">
        <v>631.27355333019193</v>
      </c>
      <c r="X76" s="556">
        <v>1008.233442</v>
      </c>
      <c r="Y76" s="556">
        <v>289.95538799999997</v>
      </c>
      <c r="Z76" s="556">
        <v>145.14689399999997</v>
      </c>
      <c r="AA76" s="556">
        <v>148.00577199999998</v>
      </c>
      <c r="AB76" s="556">
        <v>147.65168699999998</v>
      </c>
      <c r="AC76" s="556">
        <v>48.41179236</v>
      </c>
      <c r="AD76" s="556">
        <v>59.720465271999991</v>
      </c>
      <c r="AE76" s="556">
        <v>62.978199749999995</v>
      </c>
      <c r="AF76" s="556">
        <v>66.294951487999995</v>
      </c>
      <c r="AG76" s="556">
        <v>53.872035447999998</v>
      </c>
    </row>
    <row r="77" spans="1:33">
      <c r="B77" s="31" t="s">
        <v>307</v>
      </c>
      <c r="C77" s="38" t="s">
        <v>27</v>
      </c>
      <c r="D77" s="24" t="s">
        <v>61</v>
      </c>
      <c r="E77" s="265">
        <v>3068.7749999999996</v>
      </c>
      <c r="F77" s="265">
        <v>2652.33</v>
      </c>
      <c r="G77" s="265">
        <v>2395.17</v>
      </c>
      <c r="H77" s="265">
        <v>2232.7199999999998</v>
      </c>
      <c r="I77" s="265">
        <v>1891.182</v>
      </c>
      <c r="J77" s="265">
        <v>1988.7416000000001</v>
      </c>
      <c r="K77" s="265">
        <v>1906.3779999999999</v>
      </c>
      <c r="L77" s="265">
        <v>1449.1356000000001</v>
      </c>
      <c r="M77" s="265">
        <v>1578.3622800000001</v>
      </c>
      <c r="N77" s="265">
        <v>1211.1884</v>
      </c>
      <c r="O77" s="265">
        <v>728.26199999999994</v>
      </c>
      <c r="P77" s="265">
        <v>850.38319999999999</v>
      </c>
      <c r="Q77" s="265">
        <v>890.86540000000002</v>
      </c>
      <c r="R77" s="265">
        <v>1018.9159299999999</v>
      </c>
      <c r="S77" s="265">
        <v>1115.6547399999999</v>
      </c>
      <c r="T77" s="265">
        <v>1087.3936189999999</v>
      </c>
      <c r="U77" s="265">
        <v>825.82914849999997</v>
      </c>
      <c r="V77" s="265">
        <v>630.67616999999996</v>
      </c>
      <c r="W77" s="265">
        <v>490.17249499999991</v>
      </c>
      <c r="X77" s="265">
        <v>318.641704</v>
      </c>
      <c r="Y77" s="265">
        <v>270.26456399999995</v>
      </c>
      <c r="Z77" s="265">
        <v>169.17189999999999</v>
      </c>
      <c r="AA77" s="265">
        <v>144.07876999999999</v>
      </c>
      <c r="AB77" s="265">
        <v>158.115251</v>
      </c>
      <c r="AC77" s="265">
        <v>145.76628899999997</v>
      </c>
      <c r="AD77" s="265">
        <v>145.28067199999998</v>
      </c>
      <c r="AE77" s="265">
        <v>170.15562599999998</v>
      </c>
      <c r="AF77" s="265">
        <v>206.670931</v>
      </c>
      <c r="AG77" s="265">
        <v>231.18287685999999</v>
      </c>
    </row>
    <row r="78" spans="1:33">
      <c r="B78" s="31" t="s">
        <v>308</v>
      </c>
      <c r="C78" s="38" t="s">
        <v>27</v>
      </c>
      <c r="D78" s="24" t="s">
        <v>61</v>
      </c>
      <c r="E78" s="265">
        <v>321.6925</v>
      </c>
      <c r="F78" s="265">
        <v>331.75950000000006</v>
      </c>
      <c r="G78" s="265">
        <v>338.36475000000002</v>
      </c>
      <c r="H78" s="265">
        <v>342.94799999999998</v>
      </c>
      <c r="I78" s="265">
        <v>325.07799999999997</v>
      </c>
      <c r="J78" s="265">
        <v>347.98938332070003</v>
      </c>
      <c r="K78" s="265">
        <v>371.50830908019998</v>
      </c>
      <c r="L78" s="265">
        <v>431.60314843997003</v>
      </c>
      <c r="M78" s="265">
        <v>433.41725734071991</v>
      </c>
      <c r="N78" s="265">
        <v>466.69518221015005</v>
      </c>
      <c r="O78" s="265">
        <v>531.52919472919007</v>
      </c>
      <c r="P78" s="265">
        <v>405.15181735251008</v>
      </c>
      <c r="Q78" s="265">
        <v>424.66610573417989</v>
      </c>
      <c r="R78" s="265">
        <v>473.70898857773324</v>
      </c>
      <c r="S78" s="265">
        <v>491.09352121920006</v>
      </c>
      <c r="T78" s="265">
        <v>470.84210020000006</v>
      </c>
      <c r="U78" s="265">
        <v>433.13713760000002</v>
      </c>
      <c r="V78" s="265">
        <v>350.66660993920004</v>
      </c>
      <c r="W78" s="265">
        <v>330.77931390000003</v>
      </c>
      <c r="X78" s="265">
        <v>234.39156619783324</v>
      </c>
      <c r="Y78" s="265">
        <v>301.66019079506202</v>
      </c>
      <c r="Z78" s="265">
        <v>269.54964906511998</v>
      </c>
      <c r="AA78" s="265">
        <v>221.18638720549001</v>
      </c>
      <c r="AB78" s="265">
        <v>191.258985</v>
      </c>
      <c r="AC78" s="265">
        <v>219.59376499999999</v>
      </c>
      <c r="AD78" s="265">
        <v>189.70176499999999</v>
      </c>
      <c r="AE78" s="265">
        <v>201.04674</v>
      </c>
      <c r="AF78" s="265">
        <v>217.80756999999997</v>
      </c>
      <c r="AG78" s="265">
        <v>212.69606000000002</v>
      </c>
    </row>
    <row r="79" spans="1:33">
      <c r="B79" s="31" t="s">
        <v>309</v>
      </c>
      <c r="C79" s="38" t="s">
        <v>27</v>
      </c>
      <c r="D79" s="24" t="s">
        <v>61</v>
      </c>
      <c r="E79" s="265">
        <v>0</v>
      </c>
      <c r="F79" s="265">
        <v>3.0020062583135205</v>
      </c>
      <c r="G79" s="265">
        <v>252.04445905503798</v>
      </c>
      <c r="H79" s="265">
        <v>2469.454738586237</v>
      </c>
      <c r="I79" s="265">
        <v>2674.0142806469621</v>
      </c>
      <c r="J79" s="265">
        <v>2617.2095325034607</v>
      </c>
      <c r="K79" s="265">
        <v>3431.5581120712664</v>
      </c>
      <c r="L79" s="265">
        <v>4206.7481148306151</v>
      </c>
      <c r="M79" s="265">
        <v>4944.5839384299934</v>
      </c>
      <c r="N79" s="265">
        <v>5289.5747229862063</v>
      </c>
      <c r="O79" s="265">
        <v>6123.0687419803417</v>
      </c>
      <c r="P79" s="265">
        <v>7553.7974050015928</v>
      </c>
      <c r="Q79" s="265">
        <v>8195.3471873515191</v>
      </c>
      <c r="R79" s="265">
        <v>8403.6349235595844</v>
      </c>
      <c r="S79" s="265">
        <v>8855.3220361061849</v>
      </c>
      <c r="T79" s="265">
        <v>9120.8860459209354</v>
      </c>
      <c r="U79" s="265">
        <v>9487.0334090627348</v>
      </c>
      <c r="V79" s="265">
        <v>9903.664622314267</v>
      </c>
      <c r="W79" s="265">
        <v>9822.4591700983674</v>
      </c>
      <c r="X79" s="265">
        <v>10052.882477992855</v>
      </c>
      <c r="Y79" s="265">
        <v>10359.227264592188</v>
      </c>
      <c r="Z79" s="265">
        <v>10753.654752779636</v>
      </c>
      <c r="AA79" s="265">
        <v>10910.715893622893</v>
      </c>
      <c r="AB79" s="265">
        <v>10917.482409978582</v>
      </c>
      <c r="AC79" s="265">
        <v>11076.609470827636</v>
      </c>
      <c r="AD79" s="265">
        <v>11281.271744832515</v>
      </c>
      <c r="AE79" s="265">
        <v>11249.457468669205</v>
      </c>
      <c r="AF79" s="265">
        <v>11077.061524657729</v>
      </c>
      <c r="AG79" s="265">
        <v>10448.172268964412</v>
      </c>
    </row>
    <row r="80" spans="1:33">
      <c r="B80" s="31" t="s">
        <v>310</v>
      </c>
      <c r="C80" s="38" t="s">
        <v>27</v>
      </c>
      <c r="D80" s="24" t="s">
        <v>61</v>
      </c>
      <c r="E80" s="265">
        <v>4049.5181318146028</v>
      </c>
      <c r="F80" s="265">
        <v>4352.5787692964559</v>
      </c>
      <c r="G80" s="265">
        <v>4829.6871314434911</v>
      </c>
      <c r="H80" s="265">
        <v>5555.8953744514565</v>
      </c>
      <c r="I80" s="265">
        <v>5834.2678687141415</v>
      </c>
      <c r="J80" s="265">
        <v>6072.2362576389996</v>
      </c>
      <c r="K80" s="265">
        <v>5741.1003406786103</v>
      </c>
      <c r="L80" s="265">
        <v>5675.0948195118253</v>
      </c>
      <c r="M80" s="265">
        <v>5403.3515920367063</v>
      </c>
      <c r="N80" s="265">
        <v>3849.8396721163408</v>
      </c>
      <c r="O80" s="265">
        <v>3498.570427802646</v>
      </c>
      <c r="P80" s="265">
        <v>3062.644709294751</v>
      </c>
      <c r="Q80" s="265">
        <v>2409.6905664320434</v>
      </c>
      <c r="R80" s="265">
        <v>2242.722290212947</v>
      </c>
      <c r="S80" s="265">
        <v>2319.1553059912676</v>
      </c>
      <c r="T80" s="265">
        <v>2238.8655037449917</v>
      </c>
      <c r="U80" s="265">
        <v>2337.3710010652162</v>
      </c>
      <c r="V80" s="265">
        <v>2513.7277043962781</v>
      </c>
      <c r="W80" s="265">
        <v>2564.5930650638697</v>
      </c>
      <c r="X80" s="265">
        <v>2721.7231791991094</v>
      </c>
      <c r="Y80" s="265">
        <v>2746.1940081865896</v>
      </c>
      <c r="Z80" s="265">
        <v>2852.6354123891711</v>
      </c>
      <c r="AA80" s="265">
        <v>2925.1517615306902</v>
      </c>
      <c r="AB80" s="265">
        <v>2976.7940003047352</v>
      </c>
      <c r="AC80" s="265">
        <v>2999.3964970642328</v>
      </c>
      <c r="AD80" s="265">
        <v>3209.1957945732011</v>
      </c>
      <c r="AE80" s="265">
        <v>3396.1206792681874</v>
      </c>
      <c r="AF80" s="265">
        <v>3647.1008196595785</v>
      </c>
      <c r="AG80" s="265">
        <v>3766.2291362300925</v>
      </c>
    </row>
    <row r="81" spans="1:33">
      <c r="B81" s="25" t="s">
        <v>311</v>
      </c>
      <c r="C81" s="41" t="s">
        <v>27</v>
      </c>
      <c r="D81" s="26" t="s">
        <v>61</v>
      </c>
      <c r="E81" s="266">
        <v>273.60000000000002</v>
      </c>
      <c r="F81" s="266">
        <v>273.60000000000002</v>
      </c>
      <c r="G81" s="266">
        <v>273.60000000000002</v>
      </c>
      <c r="H81" s="266">
        <v>273.60000000000002</v>
      </c>
      <c r="I81" s="266">
        <v>558.6</v>
      </c>
      <c r="J81" s="266">
        <v>558.6</v>
      </c>
      <c r="K81" s="266">
        <v>587.1</v>
      </c>
      <c r="L81" s="266">
        <v>615.6</v>
      </c>
      <c r="M81" s="266">
        <v>644.1</v>
      </c>
      <c r="N81" s="266">
        <v>684.65599999999995</v>
      </c>
      <c r="O81" s="266">
        <v>670.4140000000001</v>
      </c>
      <c r="P81" s="266">
        <v>535.56510000000003</v>
      </c>
      <c r="Q81" s="266">
        <v>459.33306840000006</v>
      </c>
      <c r="R81" s="266">
        <v>497.88622139999995</v>
      </c>
      <c r="S81" s="266">
        <v>323.07254640000002</v>
      </c>
      <c r="T81" s="266">
        <v>372.42618039999996</v>
      </c>
      <c r="U81" s="266">
        <v>447.04658368000008</v>
      </c>
      <c r="V81" s="266">
        <v>424.82145360000004</v>
      </c>
      <c r="W81" s="266">
        <v>366.89217808000006</v>
      </c>
      <c r="X81" s="266">
        <v>322.11102166800003</v>
      </c>
      <c r="Y81" s="266">
        <v>284.17337175199998</v>
      </c>
      <c r="Z81" s="266">
        <v>211.16165518</v>
      </c>
      <c r="AA81" s="266">
        <v>237.01507424800002</v>
      </c>
      <c r="AB81" s="266">
        <v>236.55501472800003</v>
      </c>
      <c r="AC81" s="266">
        <v>172.66044555999997</v>
      </c>
      <c r="AD81" s="266">
        <v>183.87819332000001</v>
      </c>
      <c r="AE81" s="266">
        <v>121.215832044</v>
      </c>
      <c r="AF81" s="266">
        <v>147.59345716000001</v>
      </c>
      <c r="AG81" s="266">
        <v>134.00773132</v>
      </c>
    </row>
    <row r="82" spans="1:33" s="28" customFormat="1">
      <c r="A82" s="36"/>
      <c r="B82" s="39" t="s">
        <v>69</v>
      </c>
      <c r="C82" s="40"/>
      <c r="D82" s="29" t="s">
        <v>61</v>
      </c>
      <c r="E82" s="51">
        <f>SUM(E76:E81)</f>
        <v>13394.667384156601</v>
      </c>
      <c r="F82" s="51">
        <f t="shared" ref="F82:AG82" si="100">SUM(F76:F81)</f>
        <v>12832.055123778728</v>
      </c>
      <c r="G82" s="51">
        <f t="shared" si="100"/>
        <v>13300.169740414965</v>
      </c>
      <c r="H82" s="51">
        <f t="shared" si="100"/>
        <v>16083.863712578406</v>
      </c>
      <c r="I82" s="51">
        <f t="shared" si="100"/>
        <v>16486.813149001591</v>
      </c>
      <c r="J82" s="51">
        <f t="shared" si="100"/>
        <v>17079.526772643279</v>
      </c>
      <c r="K82" s="51">
        <f t="shared" si="100"/>
        <v>16074.409354215148</v>
      </c>
      <c r="L82" s="51">
        <f t="shared" si="100"/>
        <v>16270.127091888449</v>
      </c>
      <c r="M82" s="51">
        <f t="shared" si="100"/>
        <v>16788.829068641167</v>
      </c>
      <c r="N82" s="51">
        <f t="shared" si="100"/>
        <v>15060.793389976538</v>
      </c>
      <c r="O82" s="51">
        <f t="shared" si="100"/>
        <v>13277.586362458818</v>
      </c>
      <c r="P82" s="51">
        <f t="shared" si="100"/>
        <v>14009.514227529175</v>
      </c>
      <c r="Q82" s="51">
        <f t="shared" si="100"/>
        <v>14133.842326652866</v>
      </c>
      <c r="R82" s="51">
        <f t="shared" si="100"/>
        <v>13532.408355553385</v>
      </c>
      <c r="S82" s="51">
        <f t="shared" si="100"/>
        <v>13971.667999077461</v>
      </c>
      <c r="T82" s="51">
        <f t="shared" si="100"/>
        <v>14163.181308742163</v>
      </c>
      <c r="U82" s="51">
        <f t="shared" si="100"/>
        <v>14100.152429538268</v>
      </c>
      <c r="V82" s="51">
        <f t="shared" si="100"/>
        <v>14178.246564459429</v>
      </c>
      <c r="W82" s="51">
        <f t="shared" si="100"/>
        <v>14206.169775472428</v>
      </c>
      <c r="X82" s="51">
        <f t="shared" si="100"/>
        <v>14657.983391057798</v>
      </c>
      <c r="Y82" s="51">
        <f t="shared" si="100"/>
        <v>14251.474787325838</v>
      </c>
      <c r="Z82" s="51">
        <f t="shared" si="100"/>
        <v>14401.320263413925</v>
      </c>
      <c r="AA82" s="51">
        <f t="shared" si="100"/>
        <v>14586.153658607072</v>
      </c>
      <c r="AB82" s="51">
        <f t="shared" si="100"/>
        <v>14627.857348011315</v>
      </c>
      <c r="AC82" s="51">
        <f t="shared" si="100"/>
        <v>14662.438259811868</v>
      </c>
      <c r="AD82" s="51">
        <f t="shared" si="100"/>
        <v>15069.048634997716</v>
      </c>
      <c r="AE82" s="51">
        <f t="shared" si="100"/>
        <v>15200.974545731393</v>
      </c>
      <c r="AF82" s="51">
        <f t="shared" si="100"/>
        <v>15362.529253965307</v>
      </c>
      <c r="AG82" s="51">
        <f t="shared" si="100"/>
        <v>14846.160108822505</v>
      </c>
    </row>
    <row r="83" spans="1:33" s="28" customFormat="1">
      <c r="A83" s="36"/>
      <c r="B83" s="39" t="s">
        <v>70</v>
      </c>
      <c r="C83" s="40"/>
      <c r="D83" s="29" t="s">
        <v>71</v>
      </c>
      <c r="E83" s="53">
        <f t="shared" ref="E83:W83" si="101">E82/$E82</f>
        <v>1</v>
      </c>
      <c r="F83" s="53">
        <f t="shared" si="101"/>
        <v>0.95799729517409749</v>
      </c>
      <c r="G83" s="53">
        <f t="shared" si="101"/>
        <v>0.99294512950329705</v>
      </c>
      <c r="H83" s="53">
        <f t="shared" si="101"/>
        <v>1.2007661893570141</v>
      </c>
      <c r="I83" s="53">
        <f t="shared" si="101"/>
        <v>1.2308490144744038</v>
      </c>
      <c r="J83" s="53">
        <f t="shared" si="101"/>
        <v>1.2750989840065146</v>
      </c>
      <c r="K83" s="53">
        <f t="shared" si="101"/>
        <v>1.200060359335849</v>
      </c>
      <c r="L83" s="53">
        <f t="shared" si="101"/>
        <v>1.2146719754409865</v>
      </c>
      <c r="M83" s="53">
        <f t="shared" si="101"/>
        <v>1.2533964888519165</v>
      </c>
      <c r="N83" s="53">
        <f t="shared" si="101"/>
        <v>1.1243872623362527</v>
      </c>
      <c r="O83" s="53">
        <f t="shared" si="101"/>
        <v>0.99125913183657943</v>
      </c>
      <c r="P83" s="53">
        <f t="shared" si="101"/>
        <v>1.0459023599271919</v>
      </c>
      <c r="Q83" s="53">
        <f t="shared" si="101"/>
        <v>1.0551842700753116</v>
      </c>
      <c r="R83" s="53">
        <f t="shared" si="101"/>
        <v>1.0102832692627894</v>
      </c>
      <c r="S83" s="53">
        <f t="shared" si="101"/>
        <v>1.0430768901065319</v>
      </c>
      <c r="T83" s="53">
        <f t="shared" si="101"/>
        <v>1.0573746180136261</v>
      </c>
      <c r="U83" s="53">
        <f t="shared" si="101"/>
        <v>1.0526690977198974</v>
      </c>
      <c r="V83" s="53">
        <f t="shared" si="101"/>
        <v>1.0584993384180377</v>
      </c>
      <c r="W83" s="53">
        <f t="shared" si="101"/>
        <v>1.0605839897357723</v>
      </c>
      <c r="X83" s="53">
        <f t="shared" ref="X83:AB83" si="102">X82/$E82</f>
        <v>1.0943148471454742</v>
      </c>
      <c r="Y83" s="53">
        <f t="shared" si="102"/>
        <v>1.0639663067843463</v>
      </c>
      <c r="Z83" s="53">
        <f t="shared" si="102"/>
        <v>1.0751532569183471</v>
      </c>
      <c r="AA83" s="53">
        <f t="shared" si="102"/>
        <v>1.0889522852847977</v>
      </c>
      <c r="AB83" s="53">
        <f t="shared" si="102"/>
        <v>1.0920657399312019</v>
      </c>
      <c r="AC83" s="53">
        <f>AC82/$E82</f>
        <v>1.0946474323919984</v>
      </c>
      <c r="AD83" s="53">
        <f t="shared" ref="AD83" si="103">AD82/$E82</f>
        <v>1.125003570661381</v>
      </c>
      <c r="AE83" s="53">
        <f t="shared" ref="AE83:AG83" si="104">AE82/$E82</f>
        <v>1.134852707407376</v>
      </c>
      <c r="AF83" s="53">
        <f t="shared" si="104"/>
        <v>1.1469138287178613</v>
      </c>
      <c r="AG83" s="53">
        <f t="shared" si="104"/>
        <v>1.1083634765266923</v>
      </c>
    </row>
    <row r="84" spans="1:33" s="28" customFormat="1">
      <c r="A84" s="36"/>
      <c r="B84" s="42" t="s">
        <v>30</v>
      </c>
      <c r="C84" s="43"/>
      <c r="D84" s="23" t="s">
        <v>31</v>
      </c>
      <c r="E84" s="54">
        <f t="shared" ref="E84:N84" si="105">E82/$E82-1</f>
        <v>0</v>
      </c>
      <c r="F84" s="54">
        <f t="shared" si="105"/>
        <v>-4.2002704825902515E-2</v>
      </c>
      <c r="G84" s="54">
        <f t="shared" si="105"/>
        <v>-7.0548704967029474E-3</v>
      </c>
      <c r="H84" s="54">
        <f t="shared" si="105"/>
        <v>0.20076618935701407</v>
      </c>
      <c r="I84" s="54">
        <f t="shared" si="105"/>
        <v>0.23084901447440376</v>
      </c>
      <c r="J84" s="54">
        <f t="shared" si="105"/>
        <v>0.27509898400651456</v>
      </c>
      <c r="K84" s="54">
        <f t="shared" si="105"/>
        <v>0.20006035933584898</v>
      </c>
      <c r="L84" s="54">
        <f t="shared" si="105"/>
        <v>0.21467197544098648</v>
      </c>
      <c r="M84" s="54">
        <f t="shared" si="105"/>
        <v>0.25339648885191646</v>
      </c>
      <c r="N84" s="54">
        <f t="shared" si="105"/>
        <v>0.12438726233625275</v>
      </c>
      <c r="O84" s="54">
        <f t="shared" ref="O84:W84" si="106">O82/$E82-1</f>
        <v>-8.7408681634205676E-3</v>
      </c>
      <c r="P84" s="54">
        <f t="shared" si="106"/>
        <v>4.5902359927191938E-2</v>
      </c>
      <c r="Q84" s="54">
        <f t="shared" si="106"/>
        <v>5.518427007531157E-2</v>
      </c>
      <c r="R84" s="54">
        <f t="shared" si="106"/>
        <v>1.0283269262789441E-2</v>
      </c>
      <c r="S84" s="54">
        <f t="shared" si="106"/>
        <v>4.3076890106531929E-2</v>
      </c>
      <c r="T84" s="54">
        <f t="shared" si="106"/>
        <v>5.7374618013626089E-2</v>
      </c>
      <c r="U84" s="54">
        <f t="shared" si="106"/>
        <v>5.2669097719897362E-2</v>
      </c>
      <c r="V84" s="54">
        <f t="shared" si="106"/>
        <v>5.8499338418037672E-2</v>
      </c>
      <c r="W84" s="54">
        <f t="shared" si="106"/>
        <v>6.0583989735772281E-2</v>
      </c>
      <c r="X84" s="54">
        <f t="shared" ref="X84:AB84" si="107">X82/$E82-1</f>
        <v>9.4314847145474223E-2</v>
      </c>
      <c r="Y84" s="54">
        <f t="shared" si="107"/>
        <v>6.3966306784346338E-2</v>
      </c>
      <c r="Z84" s="54">
        <f t="shared" si="107"/>
        <v>7.5153256918347067E-2</v>
      </c>
      <c r="AA84" s="54">
        <f t="shared" si="107"/>
        <v>8.8952285284797705E-2</v>
      </c>
      <c r="AB84" s="54">
        <f t="shared" si="107"/>
        <v>9.2065739931201929E-2</v>
      </c>
      <c r="AC84" s="54">
        <f>AC82/$E82-1</f>
        <v>9.4647432391998354E-2</v>
      </c>
      <c r="AD84" s="54">
        <f t="shared" ref="AD84" si="108">AD82/$E82-1</f>
        <v>0.12500357066138101</v>
      </c>
      <c r="AE84" s="54">
        <f t="shared" ref="AE84:AG84" si="109">AE82/$E82-1</f>
        <v>0.13485270740737598</v>
      </c>
      <c r="AF84" s="54">
        <f t="shared" si="109"/>
        <v>0.14691382871786129</v>
      </c>
      <c r="AG84" s="54">
        <f t="shared" si="109"/>
        <v>0.10836347652669232</v>
      </c>
    </row>
    <row r="86" spans="1:33">
      <c r="B86" s="413" t="s">
        <v>222</v>
      </c>
      <c r="L86" s="387" t="s">
        <v>192</v>
      </c>
    </row>
  </sheetData>
  <phoneticPr fontId="4" type="noConversion"/>
  <hyperlinks>
    <hyperlink ref="L86" r:id="rId1" xr:uid="{00000000-0004-0000-0100-000000000000}"/>
  </hyperlinks>
  <pageMargins left="0.78740157499999996" right="0.78740157499999996" top="0.984251969" bottom="0.984251969" header="0.4921259845" footer="0.4921259845"/>
  <pageSetup paperSize="9" orientation="portrait" horizontalDpi="1200" verticalDpi="1200" r:id="rId2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4">
    <tabColor theme="9"/>
    <pageSetUpPr fitToPage="1"/>
  </sheetPr>
  <dimension ref="A1:AH87"/>
  <sheetViews>
    <sheetView topLeftCell="A61" zoomScale="90" zoomScaleNormal="90" workbookViewId="0">
      <selection activeCell="D71" sqref="D71"/>
    </sheetView>
  </sheetViews>
  <sheetFormatPr baseColWidth="10" defaultColWidth="11.42578125" defaultRowHeight="12.75"/>
  <cols>
    <col min="1" max="1" width="2.85546875" style="13" customWidth="1"/>
    <col min="2" max="2" width="1.85546875" style="37" customWidth="1"/>
    <col min="3" max="3" width="50.28515625" style="13" customWidth="1"/>
    <col min="4" max="4" width="16.85546875" style="13" customWidth="1"/>
    <col min="5" max="33" width="9.7109375" style="13" customWidth="1"/>
    <col min="34" max="34" width="2.28515625" style="13" customWidth="1"/>
    <col min="35" max="16384" width="11.42578125" style="13"/>
  </cols>
  <sheetData>
    <row r="1" spans="2:33">
      <c r="B1" s="64"/>
    </row>
    <row r="2" spans="2:33">
      <c r="B2" s="36" t="s">
        <v>79</v>
      </c>
    </row>
    <row r="3" spans="2:33">
      <c r="C3" s="28"/>
    </row>
    <row r="4" spans="2:33" ht="14.25">
      <c r="B4" s="47" t="s">
        <v>73</v>
      </c>
      <c r="C4" s="46"/>
    </row>
    <row r="5" spans="2:33">
      <c r="C5" s="32" t="s">
        <v>24</v>
      </c>
      <c r="D5" s="34" t="s">
        <v>28</v>
      </c>
      <c r="E5" s="35">
        <v>33238</v>
      </c>
      <c r="F5" s="35">
        <v>33603</v>
      </c>
      <c r="G5" s="35">
        <v>33969</v>
      </c>
      <c r="H5" s="35">
        <v>34334</v>
      </c>
      <c r="I5" s="35">
        <v>34699</v>
      </c>
      <c r="J5" s="35">
        <v>35064</v>
      </c>
      <c r="K5" s="35">
        <v>35430</v>
      </c>
      <c r="L5" s="35">
        <v>35795</v>
      </c>
      <c r="M5" s="35">
        <v>36160</v>
      </c>
      <c r="N5" s="35">
        <v>36525</v>
      </c>
      <c r="O5" s="35">
        <v>36891</v>
      </c>
      <c r="P5" s="35">
        <v>37256</v>
      </c>
      <c r="Q5" s="35">
        <v>37621</v>
      </c>
      <c r="R5" s="35">
        <v>37986</v>
      </c>
      <c r="S5" s="35">
        <v>38352</v>
      </c>
      <c r="T5" s="35">
        <v>38717</v>
      </c>
      <c r="U5" s="35">
        <v>39082</v>
      </c>
      <c r="V5" s="35">
        <v>39447</v>
      </c>
      <c r="W5" s="35">
        <v>39813</v>
      </c>
      <c r="X5" s="35">
        <v>40178</v>
      </c>
      <c r="Y5" s="35">
        <v>40543</v>
      </c>
      <c r="Z5" s="35">
        <v>40908</v>
      </c>
      <c r="AA5" s="35">
        <v>41274</v>
      </c>
      <c r="AB5" s="35">
        <v>41639</v>
      </c>
      <c r="AC5" s="35">
        <v>42004</v>
      </c>
      <c r="AD5" s="35">
        <v>42369</v>
      </c>
      <c r="AE5" s="35">
        <v>42735</v>
      </c>
      <c r="AF5" s="35">
        <v>43100</v>
      </c>
      <c r="AG5" s="35">
        <v>43465</v>
      </c>
    </row>
    <row r="6" spans="2:33">
      <c r="B6" s="36"/>
      <c r="C6" s="30" t="s">
        <v>37</v>
      </c>
      <c r="D6" s="24" t="s">
        <v>78</v>
      </c>
      <c r="E6" s="55">
        <f>'1-3_Daten kt_Vorb'!E6/1000</f>
        <v>423.90577852278921</v>
      </c>
      <c r="F6" s="55">
        <f>'1-3_Daten kt_Vorb'!F6/1000</f>
        <v>409.87486968937066</v>
      </c>
      <c r="G6" s="55">
        <f>'1-3_Daten kt_Vorb'!G6/1000</f>
        <v>387.4853902760405</v>
      </c>
      <c r="H6" s="55">
        <f>'1-3_Daten kt_Vorb'!H6/1000</f>
        <v>376.74015374353996</v>
      </c>
      <c r="I6" s="55">
        <f>'1-3_Daten kt_Vorb'!I6/1000</f>
        <v>373.99560565341312</v>
      </c>
      <c r="J6" s="55">
        <f>'1-3_Daten kt_Vorb'!J6/1000</f>
        <v>364.60889243846941</v>
      </c>
      <c r="K6" s="55">
        <f>'1-3_Daten kt_Vorb'!K6/1000</f>
        <v>371.62504628500619</v>
      </c>
      <c r="L6" s="55">
        <f>'1-3_Daten kt_Vorb'!L6/1000</f>
        <v>350.83087738382608</v>
      </c>
      <c r="M6" s="55">
        <f>'1-3_Daten kt_Vorb'!M6/1000</f>
        <v>353.48436679658073</v>
      </c>
      <c r="N6" s="55">
        <f>'1-3_Daten kt_Vorb'!N6/1000</f>
        <v>341.92828111277146</v>
      </c>
      <c r="O6" s="55">
        <f>'1-3_Daten kt_Vorb'!O6/1000</f>
        <v>355.1679979924225</v>
      </c>
      <c r="P6" s="55">
        <f>'1-3_Daten kt_Vorb'!P6/1000</f>
        <v>368.37272693374052</v>
      </c>
      <c r="Q6" s="55">
        <f>'1-3_Daten kt_Vorb'!Q6/1000</f>
        <v>369.60421802252353</v>
      </c>
      <c r="R6" s="55">
        <f>'1-3_Daten kt_Vorb'!R6/1000</f>
        <v>383.44905092487409</v>
      </c>
      <c r="S6" s="55">
        <f>'1-3_Daten kt_Vorb'!S6/1000</f>
        <v>380.7917089083507</v>
      </c>
      <c r="T6" s="55">
        <f>'1-3_Daten kt_Vorb'!T6/1000</f>
        <v>375.87817301951253</v>
      </c>
      <c r="U6" s="55">
        <f>'1-3_Daten kt_Vorb'!U6/1000</f>
        <v>377.47036688146449</v>
      </c>
      <c r="V6" s="55">
        <f>'1-3_Daten kt_Vorb'!V6/1000</f>
        <v>384.35098279884733</v>
      </c>
      <c r="W6" s="55">
        <f>'1-3_Daten kt_Vorb'!W6/1000</f>
        <v>364.26305724993256</v>
      </c>
      <c r="X6" s="55">
        <f>'1-3_Daten kt_Vorb'!X6/1000</f>
        <v>339.86486385004406</v>
      </c>
      <c r="Y6" s="55">
        <f>'1-3_Daten kt_Vorb'!Y6/1000</f>
        <v>351.64217916040707</v>
      </c>
      <c r="Z6" s="55">
        <f>'1-3_Daten kt_Vorb'!Z6/1000</f>
        <v>349.07411214796099</v>
      </c>
      <c r="AA6" s="55">
        <f>'1-3_Daten kt_Vorb'!AA6/1000</f>
        <v>358.56130758751829</v>
      </c>
      <c r="AB6" s="55">
        <f>'1-3_Daten kt_Vorb'!AB6/1000</f>
        <v>361.5368612120314</v>
      </c>
      <c r="AC6" s="55">
        <f>'1-3_Daten kt_Vorb'!AC6/1000</f>
        <v>342.75147385490737</v>
      </c>
      <c r="AD6" s="55">
        <f>'1-3_Daten kt_Vorb'!AD6/1000</f>
        <v>330.48654659195734</v>
      </c>
      <c r="AE6" s="55">
        <f>'1-3_Daten kt_Vorb'!AE6/1000</f>
        <v>327.24818668322393</v>
      </c>
      <c r="AF6" s="55">
        <f>'1-3_Daten kt_Vorb'!AF6/1000</f>
        <v>306.32997233287938</v>
      </c>
      <c r="AG6" s="55">
        <f>'1-3_Daten kt_Vorb'!AG6/1000</f>
        <v>290.1185365323106</v>
      </c>
    </row>
    <row r="7" spans="2:33">
      <c r="C7" s="30" t="s">
        <v>38</v>
      </c>
      <c r="D7" s="24" t="s">
        <v>78</v>
      </c>
      <c r="E7" s="55">
        <f>'1-3_Daten kt_Vorb'!E7/1000</f>
        <v>185.10755710131335</v>
      </c>
      <c r="F7" s="55">
        <f>'1-3_Daten kt_Vorb'!F7/1000</f>
        <v>163.90133146538213</v>
      </c>
      <c r="G7" s="55">
        <f>'1-3_Daten kt_Vorb'!G7/1000</f>
        <v>153.45637111156236</v>
      </c>
      <c r="H7" s="55">
        <f>'1-3_Daten kt_Vorb'!H7/1000</f>
        <v>142.6917032205244</v>
      </c>
      <c r="I7" s="55">
        <f>'1-3_Daten kt_Vorb'!I7/1000</f>
        <v>141.10264289054268</v>
      </c>
      <c r="J7" s="55">
        <f>'1-3_Daten kt_Vorb'!J7/1000</f>
        <v>144.47640896644754</v>
      </c>
      <c r="K7" s="55">
        <f>'1-3_Daten kt_Vorb'!K7/1000</f>
        <v>135.2838509934513</v>
      </c>
      <c r="L7" s="55">
        <f>'1-3_Daten kt_Vorb'!L7/1000</f>
        <v>139.30049016063404</v>
      </c>
      <c r="M7" s="55">
        <f>'1-3_Daten kt_Vorb'!M7/1000</f>
        <v>134.94531707528958</v>
      </c>
      <c r="N7" s="55">
        <f>'1-3_Daten kt_Vorb'!N7/1000</f>
        <v>132.5227380608566</v>
      </c>
      <c r="O7" s="55">
        <f>'1-3_Daten kt_Vorb'!O7/1000</f>
        <v>129.04282445041241</v>
      </c>
      <c r="P7" s="55">
        <f>'1-3_Daten kt_Vorb'!P7/1000</f>
        <v>121.86901382308058</v>
      </c>
      <c r="Q7" s="55">
        <f>'1-3_Daten kt_Vorb'!Q7/1000</f>
        <v>120.9733930082632</v>
      </c>
      <c r="R7" s="55">
        <f>'1-3_Daten kt_Vorb'!R7/1000</f>
        <v>117.76368731759841</v>
      </c>
      <c r="S7" s="55">
        <f>'1-3_Daten kt_Vorb'!S7/1000</f>
        <v>117.47566264791872</v>
      </c>
      <c r="T7" s="55">
        <f>'1-3_Daten kt_Vorb'!T7/1000</f>
        <v>114.363505407799</v>
      </c>
      <c r="U7" s="55">
        <f>'1-3_Daten kt_Vorb'!U7/1000</f>
        <v>119.22436317657198</v>
      </c>
      <c r="V7" s="55">
        <f>'1-3_Daten kt_Vorb'!V7/1000</f>
        <v>127.0344124483006</v>
      </c>
      <c r="W7" s="55">
        <f>'1-3_Daten kt_Vorb'!W7/1000</f>
        <v>127.19133145372992</v>
      </c>
      <c r="X7" s="55">
        <f>'1-3_Daten kt_Vorb'!X7/1000</f>
        <v>109.11062604437615</v>
      </c>
      <c r="Y7" s="55">
        <f>'1-3_Daten kt_Vorb'!Y7/1000</f>
        <v>124.50286024556578</v>
      </c>
      <c r="Z7" s="55">
        <f>'1-3_Daten kt_Vorb'!Z7/1000</f>
        <v>121.57324399386269</v>
      </c>
      <c r="AA7" s="55">
        <f>'1-3_Daten kt_Vorb'!AA7/1000</f>
        <v>116.72715398987208</v>
      </c>
      <c r="AB7" s="55">
        <f>'1-3_Daten kt_Vorb'!AB7/1000</f>
        <v>117.4800868564333</v>
      </c>
      <c r="AC7" s="55">
        <f>'1-3_Daten kt_Vorb'!AC7/1000</f>
        <v>117.26536781457045</v>
      </c>
      <c r="AD7" s="55">
        <f>'1-3_Daten kt_Vorb'!AD7/1000</f>
        <v>125.88912693105583</v>
      </c>
      <c r="AE7" s="55">
        <f>'1-3_Daten kt_Vorb'!AE7/1000</f>
        <v>128.21886187334638</v>
      </c>
      <c r="AF7" s="55">
        <f>'1-3_Daten kt_Vorb'!AF7/1000</f>
        <v>130.85940541716008</v>
      </c>
      <c r="AG7" s="55">
        <f>'1-3_Daten kt_Vorb'!AG7/1000</f>
        <v>128.96125549008286</v>
      </c>
    </row>
    <row r="8" spans="2:33" ht="14.25">
      <c r="C8" s="30" t="s">
        <v>43</v>
      </c>
      <c r="D8" s="24" t="s">
        <v>78</v>
      </c>
      <c r="E8" s="55">
        <f>'1-3_Daten kt_Vorb'!E8/1000</f>
        <v>161.80718898547343</v>
      </c>
      <c r="F8" s="55">
        <f>'1-3_Daten kt_Vorb'!F8/1000</f>
        <v>164.95129862674162</v>
      </c>
      <c r="G8" s="55">
        <f>'1-3_Daten kt_Vorb'!G8/1000</f>
        <v>170.83421101717047</v>
      </c>
      <c r="H8" s="55">
        <f>'1-3_Daten kt_Vorb'!H8/1000</f>
        <v>175.24151284321943</v>
      </c>
      <c r="I8" s="55">
        <f>'1-3_Daten kt_Vorb'!I8/1000</f>
        <v>171.40722346362818</v>
      </c>
      <c r="J8" s="55">
        <f>'1-3_Daten kt_Vorb'!J8/1000</f>
        <v>175.20801050730174</v>
      </c>
      <c r="K8" s="55">
        <f>'1-3_Daten kt_Vorb'!K8/1000</f>
        <v>175.11225831448755</v>
      </c>
      <c r="L8" s="55">
        <f>'1-3_Daten kt_Vorb'!L8/1000</f>
        <v>175.56680082956782</v>
      </c>
      <c r="M8" s="55">
        <f>'1-3_Daten kt_Vorb'!M8/1000</f>
        <v>179.01947120592598</v>
      </c>
      <c r="N8" s="55">
        <f>'1-3_Daten kt_Vorb'!N8/1000</f>
        <v>184.18004444873392</v>
      </c>
      <c r="O8" s="55">
        <f>'1-3_Daten kt_Vorb'!O8/1000</f>
        <v>180.38419588128136</v>
      </c>
      <c r="P8" s="55">
        <f>'1-3_Daten kt_Vorb'!P8/1000</f>
        <v>176.70830764973402</v>
      </c>
      <c r="Q8" s="55">
        <f>'1-3_Daten kt_Vorb'!Q8/1000</f>
        <v>174.79147668906285</v>
      </c>
      <c r="R8" s="55">
        <f>'1-3_Daten kt_Vorb'!R8/1000</f>
        <v>168.48321706430667</v>
      </c>
      <c r="S8" s="55">
        <f>'1-3_Daten kt_Vorb'!S8/1000</f>
        <v>168.0607612708522</v>
      </c>
      <c r="T8" s="55">
        <f>'1-3_Daten kt_Vorb'!T8/1000</f>
        <v>160.07165079244851</v>
      </c>
      <c r="U8" s="55">
        <f>'1-3_Daten kt_Vorb'!U8/1000</f>
        <v>156.33462322624257</v>
      </c>
      <c r="V8" s="55">
        <f>'1-3_Daten kt_Vorb'!V8/1000</f>
        <v>153.18212427604442</v>
      </c>
      <c r="W8" s="55">
        <f>'1-3_Daten kt_Vorb'!W8/1000</f>
        <v>152.90057368610283</v>
      </c>
      <c r="X8" s="55">
        <f>'1-3_Daten kt_Vorb'!X8/1000</f>
        <v>152.11203526189925</v>
      </c>
      <c r="Y8" s="55">
        <f>'1-3_Daten kt_Vorb'!Y8/1000</f>
        <v>152.95637159339071</v>
      </c>
      <c r="Z8" s="55">
        <f>'1-3_Daten kt_Vorb'!Z8/1000</f>
        <v>155.01545323647215</v>
      </c>
      <c r="AA8" s="55">
        <f>'1-3_Daten kt_Vorb'!AA8/1000</f>
        <v>153.51631163871039</v>
      </c>
      <c r="AB8" s="55">
        <f>'1-3_Daten kt_Vorb'!AB8/1000</f>
        <v>157.79325167828333</v>
      </c>
      <c r="AC8" s="55">
        <f>'1-3_Daten kt_Vorb'!AC8/1000</f>
        <v>158.74568468078604</v>
      </c>
      <c r="AD8" s="55">
        <f>'1-3_Daten kt_Vorb'!AD8/1000</f>
        <v>161.28982991950934</v>
      </c>
      <c r="AE8" s="55">
        <f>'1-3_Daten kt_Vorb'!AE8/1000</f>
        <v>164.54453410168568</v>
      </c>
      <c r="AF8" s="55">
        <f>'1-3_Daten kt_Vorb'!AF8/1000</f>
        <v>167.21729991788959</v>
      </c>
      <c r="AG8" s="55">
        <f>'1-3_Daten kt_Vorb'!AG8/1000</f>
        <v>161.66410618425334</v>
      </c>
    </row>
    <row r="9" spans="2:33" ht="14.25">
      <c r="C9" s="30" t="s">
        <v>44</v>
      </c>
      <c r="D9" s="24" t="s">
        <v>78</v>
      </c>
      <c r="E9" s="55">
        <f>'1-3_Daten kt_Vorb'!E9/1000</f>
        <v>203.01173657737866</v>
      </c>
      <c r="F9" s="55">
        <f>'1-3_Daten kt_Vorb'!F9/1000</f>
        <v>204.62674785800155</v>
      </c>
      <c r="G9" s="55">
        <f>'1-3_Daten kt_Vorb'!G9/1000</f>
        <v>188.40459492035691</v>
      </c>
      <c r="H9" s="55">
        <f>'1-3_Daten kt_Vorb'!H9/1000</f>
        <v>197.11276694978642</v>
      </c>
      <c r="I9" s="55">
        <f>'1-3_Daten kt_Vorb'!I9/1000</f>
        <v>186.94653909301249</v>
      </c>
      <c r="J9" s="55">
        <f>'1-3_Daten kt_Vorb'!J9/1000</f>
        <v>189.80863362648643</v>
      </c>
      <c r="K9" s="55">
        <f>'1-3_Daten kt_Vorb'!K9/1000</f>
        <v>214.89167004032097</v>
      </c>
      <c r="L9" s="55">
        <f>'1-3_Daten kt_Vorb'!L9/1000</f>
        <v>200.59877565260047</v>
      </c>
      <c r="M9" s="55">
        <f>'1-3_Daten kt_Vorb'!M9/1000</f>
        <v>192.27597817950479</v>
      </c>
      <c r="N9" s="55">
        <f>'1-3_Daten kt_Vorb'!N9/1000</f>
        <v>176.17127797622365</v>
      </c>
      <c r="O9" s="55">
        <f>'1-3_Daten kt_Vorb'!O9/1000</f>
        <v>169.56286756287599</v>
      </c>
      <c r="P9" s="55">
        <f>'1-3_Daten kt_Vorb'!P9/1000</f>
        <v>190.45319524567086</v>
      </c>
      <c r="Q9" s="55">
        <f>'1-3_Daten kt_Vorb'!Q9/1000</f>
        <v>177.27075015733635</v>
      </c>
      <c r="R9" s="55">
        <f>'1-3_Daten kt_Vorb'!R9/1000</f>
        <v>169.70358812758164</v>
      </c>
      <c r="S9" s="55">
        <f>'1-3_Daten kt_Vorb'!S9/1000</f>
        <v>159.3371077006625</v>
      </c>
      <c r="T9" s="55">
        <f>'1-3_Daten kt_Vorb'!T9/1000</f>
        <v>156.81879480696517</v>
      </c>
      <c r="U9" s="55">
        <f>'1-3_Daten kt_Vorb'!U9/1000</f>
        <v>165.34903648383886</v>
      </c>
      <c r="V9" s="55">
        <f>'1-3_Daten kt_Vorb'!V9/1000</f>
        <v>128.86424503804093</v>
      </c>
      <c r="W9" s="55">
        <f>'1-3_Daten kt_Vorb'!W9/1000</f>
        <v>154.75078372299467</v>
      </c>
      <c r="X9" s="55">
        <f>'1-3_Daten kt_Vorb'!X9/1000</f>
        <v>141.96214711372846</v>
      </c>
      <c r="Y9" s="55">
        <f>'1-3_Daten kt_Vorb'!Y9/1000</f>
        <v>151.39556666517123</v>
      </c>
      <c r="Z9" s="55">
        <f>'1-3_Daten kt_Vorb'!Z9/1000</f>
        <v>131.18949553319334</v>
      </c>
      <c r="AA9" s="55">
        <f>'1-3_Daten kt_Vorb'!AA9/1000</f>
        <v>133.55980406414244</v>
      </c>
      <c r="AB9" s="55">
        <f>'1-3_Daten kt_Vorb'!AB9/1000</f>
        <v>143.08776820973105</v>
      </c>
      <c r="AC9" s="55">
        <f>'1-3_Daten kt_Vorb'!AC9/1000</f>
        <v>122.59427475650837</v>
      </c>
      <c r="AD9" s="55">
        <f>'1-3_Daten kt_Vorb'!AD9/1000</f>
        <v>128.25657404212666</v>
      </c>
      <c r="AE9" s="55">
        <f>'1-3_Daten kt_Vorb'!AE9/1000</f>
        <v>129.10263893608604</v>
      </c>
      <c r="AF9" s="55">
        <f>'1-3_Daten kt_Vorb'!AF9/1000</f>
        <v>127.59418777522815</v>
      </c>
      <c r="AG9" s="55">
        <f>'1-3_Daten kt_Vorb'!AG9/1000</f>
        <v>120.60987896639834</v>
      </c>
    </row>
    <row r="10" spans="2:33">
      <c r="C10" s="30" t="s">
        <v>45</v>
      </c>
      <c r="D10" s="24" t="s">
        <v>78</v>
      </c>
      <c r="E10" s="55">
        <f>'1-3_Daten kt_Vorb'!E10/1000</f>
        <v>11.797497419475365</v>
      </c>
      <c r="F10" s="55">
        <f>'1-3_Daten kt_Vorb'!F10/1000</f>
        <v>8.444133982886429</v>
      </c>
      <c r="G10" s="55">
        <f>'1-3_Daten kt_Vorb'!G10/1000</f>
        <v>6.428061187574948</v>
      </c>
      <c r="H10" s="55">
        <f>'1-3_Daten kt_Vorb'!H10/1000</f>
        <v>5.1626322515092564</v>
      </c>
      <c r="I10" s="55">
        <f>'1-3_Daten kt_Vorb'!I10/1000</f>
        <v>4.7843463601355456</v>
      </c>
      <c r="J10" s="55">
        <f>'1-3_Daten kt_Vorb'!J10/1000</f>
        <v>4.0046182683518685</v>
      </c>
      <c r="K10" s="55">
        <f>'1-3_Daten kt_Vorb'!K10/1000</f>
        <v>3.1406215974914273</v>
      </c>
      <c r="L10" s="55">
        <f>'1-3_Daten kt_Vorb'!L10/1000</f>
        <v>3.0332746081662778</v>
      </c>
      <c r="M10" s="55">
        <f>'1-3_Daten kt_Vorb'!M10/1000</f>
        <v>3.0433230937776274</v>
      </c>
      <c r="N10" s="55">
        <f>'1-3_Daten kt_Vorb'!N10/1000</f>
        <v>2.6007169181076781</v>
      </c>
      <c r="O10" s="55">
        <f>'1-3_Daten kt_Vorb'!O10/1000</f>
        <v>2.3313763203842734</v>
      </c>
      <c r="P10" s="55">
        <f>'1-3_Daten kt_Vorb'!P10/1000</f>
        <v>1.9123403527070497</v>
      </c>
      <c r="Q10" s="55">
        <f>'1-3_Daten kt_Vorb'!Q10/1000</f>
        <v>1.9494910838855808</v>
      </c>
      <c r="R10" s="55">
        <f>'1-3_Daten kt_Vorb'!R10/1000</f>
        <v>1.9689374325851767</v>
      </c>
      <c r="S10" s="55">
        <f>'1-3_Daten kt_Vorb'!S10/1000</f>
        <v>1.6887703314610223</v>
      </c>
      <c r="T10" s="55">
        <f>'1-3_Daten kt_Vorb'!T10/1000</f>
        <v>1.7296641891543061</v>
      </c>
      <c r="U10" s="55">
        <f>'1-3_Daten kt_Vorb'!U10/1000</f>
        <v>1.5744780652901182</v>
      </c>
      <c r="V10" s="55">
        <f>'1-3_Daten kt_Vorb'!V10/1000</f>
        <v>1.3107768771750012</v>
      </c>
      <c r="W10" s="55">
        <f>'1-3_Daten kt_Vorb'!W10/1000</f>
        <v>1.3295722680713862</v>
      </c>
      <c r="X10" s="55">
        <f>'1-3_Daten kt_Vorb'!X10/1000</f>
        <v>1.3545286755454031</v>
      </c>
      <c r="Y10" s="55">
        <f>'1-3_Daten kt_Vorb'!Y10/1000</f>
        <v>1.3100423495370763</v>
      </c>
      <c r="Z10" s="55">
        <f>'1-3_Daten kt_Vorb'!Z10/1000</f>
        <v>1.2145355502698003</v>
      </c>
      <c r="AA10" s="55">
        <f>'1-3_Daten kt_Vorb'!AA10/1000</f>
        <v>1.0027831826265809</v>
      </c>
      <c r="AB10" s="55">
        <f>'1-3_Daten kt_Vorb'!AB10/1000</f>
        <v>1.0416339262509986</v>
      </c>
      <c r="AC10" s="55">
        <f>'1-3_Daten kt_Vorb'!AC10/1000</f>
        <v>0.98291340566200058</v>
      </c>
      <c r="AD10" s="55">
        <f>'1-3_Daten kt_Vorb'!AD10/1000</f>
        <v>0.97865022827899395</v>
      </c>
      <c r="AE10" s="55">
        <f>'1-3_Daten kt_Vorb'!AE10/1000</f>
        <v>1.0169568344199313</v>
      </c>
      <c r="AF10" s="55">
        <f>'1-3_Daten kt_Vorb'!AF10/1000</f>
        <v>0.84090463857738407</v>
      </c>
      <c r="AG10" s="55">
        <f>'1-3_Daten kt_Vorb'!AG10/1000</f>
        <v>0.74833332776783534</v>
      </c>
    </row>
    <row r="11" spans="2:33">
      <c r="C11" s="31" t="s">
        <v>39</v>
      </c>
      <c r="D11" s="24" t="s">
        <v>78</v>
      </c>
      <c r="E11" s="55">
        <f>'1-3_Daten kt_Vorb'!E11/1000</f>
        <v>3.840457889244949</v>
      </c>
      <c r="F11" s="55">
        <f>'1-3_Daten kt_Vorb'!F11/1000</f>
        <v>3.6190139888961541</v>
      </c>
      <c r="G11" s="55">
        <f>'1-3_Daten kt_Vorb'!G11/1000</f>
        <v>3.5397610365463481</v>
      </c>
      <c r="H11" s="55">
        <f>'1-3_Daten kt_Vorb'!H11/1000</f>
        <v>3.3173623738234208</v>
      </c>
      <c r="I11" s="55">
        <f>'1-3_Daten kt_Vorb'!I11/1000</f>
        <v>3.2198871621340799</v>
      </c>
      <c r="J11" s="55">
        <f>'1-3_Daten kt_Vorb'!J11/1000</f>
        <v>3.0596233579841727</v>
      </c>
      <c r="K11" s="55">
        <f>'1-3_Daten kt_Vorb'!K11/1000</f>
        <v>3.2126884599735788</v>
      </c>
      <c r="L11" s="55">
        <f>'1-3_Daten kt_Vorb'!L11/1000</f>
        <v>3.2387292085111987</v>
      </c>
      <c r="M11" s="55">
        <f>'1-3_Daten kt_Vorb'!M11/1000</f>
        <v>3.1676098687278773</v>
      </c>
      <c r="N11" s="55">
        <f>'1-3_Daten kt_Vorb'!N11/1000</f>
        <v>3.1125002025677384</v>
      </c>
      <c r="O11" s="55">
        <f>'1-3_Daten kt_Vorb'!O11/1000</f>
        <v>2.9918380664396738</v>
      </c>
      <c r="P11" s="55">
        <f>'1-3_Daten kt_Vorb'!P11/1000</f>
        <v>2.9688376919090471</v>
      </c>
      <c r="Q11" s="55">
        <f>'1-3_Daten kt_Vorb'!Q11/1000</f>
        <v>2.9652125277244084</v>
      </c>
      <c r="R11" s="55">
        <f>'1-3_Daten kt_Vorb'!R11/1000</f>
        <v>3.0024075232133884</v>
      </c>
      <c r="S11" s="55">
        <f>'1-3_Daten kt_Vorb'!S11/1000</f>
        <v>2.9276932392112469</v>
      </c>
      <c r="T11" s="55">
        <f>'1-3_Daten kt_Vorb'!T11/1000</f>
        <v>2.9532964959039072</v>
      </c>
      <c r="U11" s="55">
        <f>'1-3_Daten kt_Vorb'!U11/1000</f>
        <v>3.0686417868891587</v>
      </c>
      <c r="V11" s="55">
        <f>'1-3_Daten kt_Vorb'!V11/1000</f>
        <v>2.9883418847091621</v>
      </c>
      <c r="W11" s="55">
        <f>'1-3_Daten kt_Vorb'!W11/1000</f>
        <v>2.9444026292115177</v>
      </c>
      <c r="X11" s="55">
        <f>'1-3_Daten kt_Vorb'!X11/1000</f>
        <v>2.5748758528700488</v>
      </c>
      <c r="Y11" s="55">
        <f>'1-3_Daten kt_Vorb'!Y11/1000</f>
        <v>2.5813077348118902</v>
      </c>
      <c r="Z11" s="55">
        <f>'1-3_Daten kt_Vorb'!Z11/1000</f>
        <v>2.6725880567248432</v>
      </c>
      <c r="AA11" s="55">
        <f>'1-3_Daten kt_Vorb'!AA11/1000</f>
        <v>2.6570508814010783</v>
      </c>
      <c r="AB11" s="55">
        <f>'1-3_Daten kt_Vorb'!AB11/1000</f>
        <v>2.6887883782273794</v>
      </c>
      <c r="AC11" s="55">
        <f>'1-3_Daten kt_Vorb'!AC11/1000</f>
        <v>2.4783341611246055</v>
      </c>
      <c r="AD11" s="55">
        <f>'1-3_Daten kt_Vorb'!AD11/1000</f>
        <v>2.3737915533311176</v>
      </c>
      <c r="AE11" s="55">
        <f>'1-3_Daten kt_Vorb'!AE11/1000</f>
        <v>2.3438514508051997</v>
      </c>
      <c r="AF11" s="55">
        <f>'1-3_Daten kt_Vorb'!AF11/1000</f>
        <v>2.266987763316628</v>
      </c>
      <c r="AG11" s="55">
        <f>'1-3_Daten kt_Vorb'!AG11/1000</f>
        <v>2.0067451156996818</v>
      </c>
    </row>
    <row r="12" spans="2:33">
      <c r="C12" s="31" t="s">
        <v>40</v>
      </c>
      <c r="D12" s="24" t="s">
        <v>78</v>
      </c>
      <c r="E12" s="55">
        <f>'1-3_Daten kt_Vorb'!E12/1000</f>
        <v>59.694713887914816</v>
      </c>
      <c r="F12" s="55">
        <f>'1-3_Daten kt_Vorb'!F12/1000</f>
        <v>55.877756428585329</v>
      </c>
      <c r="G12" s="55">
        <f>'1-3_Daten kt_Vorb'!G12/1000</f>
        <v>53.13767220242319</v>
      </c>
      <c r="H12" s="55">
        <f>'1-3_Daten kt_Vorb'!H12/1000</f>
        <v>53.599243830540011</v>
      </c>
      <c r="I12" s="55">
        <f>'1-3_Daten kt_Vorb'!I12/1000</f>
        <v>56.237814055148625</v>
      </c>
      <c r="J12" s="55">
        <f>'1-3_Daten kt_Vorb'!J12/1000</f>
        <v>55.788371055674446</v>
      </c>
      <c r="K12" s="55">
        <f>'1-3_Daten kt_Vorb'!K12/1000</f>
        <v>53.633049781860244</v>
      </c>
      <c r="L12" s="55">
        <f>'1-3_Daten kt_Vorb'!L12/1000</f>
        <v>56.341083996503244</v>
      </c>
      <c r="M12" s="55">
        <f>'1-3_Daten kt_Vorb'!M12/1000</f>
        <v>54.818820613458385</v>
      </c>
      <c r="N12" s="55">
        <f>'1-3_Daten kt_Vorb'!N12/1000</f>
        <v>52.519598952337411</v>
      </c>
      <c r="O12" s="55">
        <f>'1-3_Daten kt_Vorb'!O12/1000</f>
        <v>57.495630768892788</v>
      </c>
      <c r="P12" s="55">
        <f>'1-3_Daten kt_Vorb'!P12/1000</f>
        <v>51.527505646694173</v>
      </c>
      <c r="Q12" s="55">
        <f>'1-3_Daten kt_Vorb'!Q12/1000</f>
        <v>49.629316963995187</v>
      </c>
      <c r="R12" s="55">
        <f>'1-3_Daten kt_Vorb'!R12/1000</f>
        <v>54.031314024878668</v>
      </c>
      <c r="S12" s="55">
        <f>'1-3_Daten kt_Vorb'!S12/1000</f>
        <v>54.194148546543403</v>
      </c>
      <c r="T12" s="55">
        <f>'1-3_Daten kt_Vorb'!T12/1000</f>
        <v>52.248115904212966</v>
      </c>
      <c r="U12" s="55">
        <f>'1-3_Daten kt_Vorb'!U12/1000</f>
        <v>52.662933649361975</v>
      </c>
      <c r="V12" s="55">
        <f>'1-3_Daten kt_Vorb'!V12/1000</f>
        <v>51.22514291677993</v>
      </c>
      <c r="W12" s="55">
        <f>'1-3_Daten kt_Vorb'!W12/1000</f>
        <v>48.84402457234971</v>
      </c>
      <c r="X12" s="55">
        <f>'1-3_Daten kt_Vorb'!X12/1000</f>
        <v>40.62629872773789</v>
      </c>
      <c r="Y12" s="55">
        <f>'1-3_Daten kt_Vorb'!Y12/1000</f>
        <v>45.956363091728463</v>
      </c>
      <c r="Z12" s="55">
        <f>'1-3_Daten kt_Vorb'!Z12/1000</f>
        <v>46.05193444898287</v>
      </c>
      <c r="AA12" s="55">
        <f>'1-3_Daten kt_Vorb'!AA12/1000</f>
        <v>45.295153659247468</v>
      </c>
      <c r="AB12" s="55">
        <f>'1-3_Daten kt_Vorb'!AB12/1000</f>
        <v>44.98931735663075</v>
      </c>
      <c r="AC12" s="55">
        <f>'1-3_Daten kt_Vorb'!AC12/1000</f>
        <v>44.92684706544226</v>
      </c>
      <c r="AD12" s="55">
        <f>'1-3_Daten kt_Vorb'!AD12/1000</f>
        <v>43.470837829974215</v>
      </c>
      <c r="AE12" s="55">
        <f>'1-3_Daten kt_Vorb'!AE12/1000</f>
        <v>45.262368621077357</v>
      </c>
      <c r="AF12" s="55">
        <f>'1-3_Daten kt_Vorb'!AF12/1000</f>
        <v>48.621798236171919</v>
      </c>
      <c r="AG12" s="55">
        <f>'1-3_Daten kt_Vorb'!AG12/1000</f>
        <v>48.339669547243233</v>
      </c>
    </row>
    <row r="13" spans="2:33">
      <c r="C13" s="291" t="s">
        <v>41</v>
      </c>
      <c r="D13" s="24" t="s">
        <v>78</v>
      </c>
      <c r="E13" s="55">
        <f>'1-3_Daten kt_Vorb'!E13/1000</f>
        <v>3.1836140509461357</v>
      </c>
      <c r="F13" s="55">
        <f>'1-3_Daten kt_Vorb'!F13/1000</f>
        <v>2.9045631783492802</v>
      </c>
      <c r="G13" s="55">
        <f>'1-3_Daten kt_Vorb'!G13/1000</f>
        <v>2.6037510407853977</v>
      </c>
      <c r="H13" s="55">
        <f>'1-3_Daten kt_Vorb'!H13/1000</f>
        <v>2.3677324390534022</v>
      </c>
      <c r="I13" s="55">
        <f>'1-3_Daten kt_Vorb'!I13/1000</f>
        <v>1.9362205760066209</v>
      </c>
      <c r="J13" s="55">
        <f>'1-3_Daten kt_Vorb'!J13/1000</f>
        <v>2.222145387675118</v>
      </c>
      <c r="K13" s="55">
        <f>'1-3_Daten kt_Vorb'!K13/1000</f>
        <v>2.2249448003809267</v>
      </c>
      <c r="L13" s="55">
        <f>'1-3_Daten kt_Vorb'!L13/1000</f>
        <v>2.3200382205602201</v>
      </c>
      <c r="M13" s="55">
        <f>'1-3_Daten kt_Vorb'!M13/1000</f>
        <v>2.521021894912538</v>
      </c>
      <c r="N13" s="55">
        <f>'1-3_Daten kt_Vorb'!N13/1000</f>
        <v>2.6077732853198872</v>
      </c>
      <c r="O13" s="55">
        <f>'1-3_Daten kt_Vorb'!O13/1000</f>
        <v>2.8034671659992636</v>
      </c>
      <c r="P13" s="55">
        <f>'1-3_Daten kt_Vorb'!P13/1000</f>
        <v>2.5542078452873316</v>
      </c>
      <c r="Q13" s="55">
        <f>'1-3_Daten kt_Vorb'!Q13/1000</f>
        <v>2.6371944460654313</v>
      </c>
      <c r="R13" s="55">
        <f>'1-3_Daten kt_Vorb'!R13/1000</f>
        <v>2.4642029939442467</v>
      </c>
      <c r="S13" s="55">
        <f>'1-3_Daten kt_Vorb'!S13/1000</f>
        <v>2.490121024761653</v>
      </c>
      <c r="T13" s="55">
        <f>'1-3_Daten kt_Vorb'!T13/1000</f>
        <v>2.3253480630413286</v>
      </c>
      <c r="U13" s="55">
        <f>'1-3_Daten kt_Vorb'!U13/1000</f>
        <v>2.3129477075779068</v>
      </c>
      <c r="V13" s="55">
        <f>'1-3_Daten kt_Vorb'!V13/1000</f>
        <v>2.4272786295838289</v>
      </c>
      <c r="W13" s="55">
        <f>'1-3_Daten kt_Vorb'!W13/1000</f>
        <v>2.4825887714689769</v>
      </c>
      <c r="X13" s="55">
        <f>'1-3_Daten kt_Vorb'!X13/1000</f>
        <v>2.5903418097945177</v>
      </c>
      <c r="Y13" s="55">
        <f>'1-3_Daten kt_Vorb'!Y13/1000</f>
        <v>2.3250442943980851</v>
      </c>
      <c r="Z13" s="55">
        <f>'1-3_Daten kt_Vorb'!Z13/1000</f>
        <v>2.6355868662772997</v>
      </c>
      <c r="AA13" s="55">
        <f>'1-3_Daten kt_Vorb'!AA13/1000</f>
        <v>2.5735557993497347</v>
      </c>
      <c r="AB13" s="55">
        <f>'1-3_Daten kt_Vorb'!AB13/1000</f>
        <v>2.6985713600987138</v>
      </c>
      <c r="AC13" s="55">
        <f>'1-3_Daten kt_Vorb'!AC13/1000</f>
        <v>2.9399782582162244</v>
      </c>
      <c r="AD13" s="55">
        <f>'1-3_Daten kt_Vorb'!AD13/1000</f>
        <v>3.0710016188210205</v>
      </c>
      <c r="AE13" s="55">
        <f>'1-3_Daten kt_Vorb'!AE13/1000</f>
        <v>2.7728899758534826</v>
      </c>
      <c r="AF13" s="55">
        <f>'1-3_Daten kt_Vorb'!AF13/1000</f>
        <v>2.9239953301360764</v>
      </c>
      <c r="AG13" s="55">
        <f>'1-3_Daten kt_Vorb'!AG13/1000</f>
        <v>2.9138172917848211</v>
      </c>
    </row>
    <row r="14" spans="2:33" s="28" customFormat="1">
      <c r="B14" s="36"/>
      <c r="C14" s="39" t="s">
        <v>69</v>
      </c>
      <c r="D14" s="29" t="s">
        <v>78</v>
      </c>
      <c r="E14" s="56">
        <f>SUM(E6:E13)</f>
        <v>1052.3485444345358</v>
      </c>
      <c r="F14" s="56">
        <f t="shared" ref="F14:AA14" si="0">SUM(F6:F13)</f>
        <v>1014.1997152182132</v>
      </c>
      <c r="G14" s="56">
        <f t="shared" si="0"/>
        <v>965.88981279246002</v>
      </c>
      <c r="H14" s="56">
        <f t="shared" si="0"/>
        <v>956.23310765199631</v>
      </c>
      <c r="I14" s="56">
        <f t="shared" si="0"/>
        <v>939.63027925402139</v>
      </c>
      <c r="J14" s="56">
        <f t="shared" si="0"/>
        <v>939.17670360839077</v>
      </c>
      <c r="K14" s="56">
        <f t="shared" si="0"/>
        <v>959.12413027297225</v>
      </c>
      <c r="L14" s="56">
        <f t="shared" si="0"/>
        <v>931.23007006036937</v>
      </c>
      <c r="M14" s="56">
        <f t="shared" si="0"/>
        <v>923.27590872817757</v>
      </c>
      <c r="N14" s="56">
        <f t="shared" si="0"/>
        <v>895.64293095691846</v>
      </c>
      <c r="O14" s="56">
        <f t="shared" si="0"/>
        <v>899.78019820870816</v>
      </c>
      <c r="P14" s="56">
        <f t="shared" si="0"/>
        <v>916.36613518882359</v>
      </c>
      <c r="Q14" s="56">
        <f t="shared" si="0"/>
        <v>899.82105289885658</v>
      </c>
      <c r="R14" s="56">
        <f t="shared" si="0"/>
        <v>900.86640540898236</v>
      </c>
      <c r="S14" s="56">
        <f t="shared" si="0"/>
        <v>886.96597366976141</v>
      </c>
      <c r="T14" s="56">
        <f t="shared" si="0"/>
        <v>866.38854867903785</v>
      </c>
      <c r="U14" s="56">
        <f t="shared" si="0"/>
        <v>877.99739097723716</v>
      </c>
      <c r="V14" s="56">
        <f t="shared" si="0"/>
        <v>851.38330486948132</v>
      </c>
      <c r="W14" s="56">
        <f t="shared" si="0"/>
        <v>854.70633435386151</v>
      </c>
      <c r="X14" s="56">
        <f t="shared" si="0"/>
        <v>790.19571733599582</v>
      </c>
      <c r="Y14" s="56">
        <f t="shared" si="0"/>
        <v>832.66973513501034</v>
      </c>
      <c r="Z14" s="56">
        <f t="shared" si="0"/>
        <v>809.42694983374406</v>
      </c>
      <c r="AA14" s="56">
        <f t="shared" si="0"/>
        <v>813.89312080286811</v>
      </c>
      <c r="AB14" s="56">
        <f>SUM(AB6:AB13)</f>
        <v>831.31627897768703</v>
      </c>
      <c r="AC14" s="56">
        <f>SUM(AC6:AC13)</f>
        <v>792.68487399721744</v>
      </c>
      <c r="AD14" s="56">
        <f t="shared" ref="AD14" si="1">SUM(AD6:AD13)</f>
        <v>795.81635871505455</v>
      </c>
      <c r="AE14" s="56">
        <f t="shared" ref="AE14" si="2">SUM(AE6:AE13)</f>
        <v>800.51028847649798</v>
      </c>
      <c r="AF14" s="56">
        <f t="shared" ref="AF14:AG14" si="3">SUM(AF6:AF13)</f>
        <v>786.65455141135919</v>
      </c>
      <c r="AG14" s="56">
        <f t="shared" si="3"/>
        <v>755.36234245554067</v>
      </c>
    </row>
    <row r="15" spans="2:33" s="28" customFormat="1">
      <c r="B15" s="36"/>
      <c r="C15" s="39" t="s">
        <v>70</v>
      </c>
      <c r="D15" s="29" t="s">
        <v>71</v>
      </c>
      <c r="E15" s="53">
        <f t="shared" ref="E15:W15" si="4">E14/$E14</f>
        <v>1</v>
      </c>
      <c r="F15" s="53">
        <f t="shared" si="4"/>
        <v>0.96374886493825929</v>
      </c>
      <c r="G15" s="53">
        <f t="shared" si="4"/>
        <v>0.91784211409867711</v>
      </c>
      <c r="H15" s="53">
        <f t="shared" si="4"/>
        <v>0.90866577685610261</v>
      </c>
      <c r="I15" s="53">
        <f t="shared" si="4"/>
        <v>0.89288884773335064</v>
      </c>
      <c r="J15" s="53">
        <f t="shared" si="4"/>
        <v>0.8924578349780905</v>
      </c>
      <c r="K15" s="53">
        <f t="shared" si="4"/>
        <v>0.91141298702355655</v>
      </c>
      <c r="L15" s="53">
        <f t="shared" si="4"/>
        <v>0.88490650268419602</v>
      </c>
      <c r="M15" s="53">
        <f t="shared" si="4"/>
        <v>0.87734801707193544</v>
      </c>
      <c r="N15" s="53">
        <f t="shared" si="4"/>
        <v>0.85108962776033403</v>
      </c>
      <c r="O15" s="53">
        <f t="shared" si="4"/>
        <v>0.85502108875172333</v>
      </c>
      <c r="P15" s="53">
        <f t="shared" si="4"/>
        <v>0.87078196671162744</v>
      </c>
      <c r="Q15" s="53">
        <f t="shared" si="4"/>
        <v>0.85505991114603797</v>
      </c>
      <c r="R15" s="53">
        <f t="shared" si="4"/>
        <v>0.85605326312590646</v>
      </c>
      <c r="S15" s="53">
        <f t="shared" si="4"/>
        <v>0.84284430131117793</v>
      </c>
      <c r="T15" s="53">
        <f t="shared" si="4"/>
        <v>0.82329048988667453</v>
      </c>
      <c r="U15" s="53">
        <f t="shared" si="4"/>
        <v>0.83432185621448862</v>
      </c>
      <c r="V15" s="53">
        <f t="shared" si="4"/>
        <v>0.80903167431752354</v>
      </c>
      <c r="W15" s="53">
        <f t="shared" si="4"/>
        <v>0.81218940138614015</v>
      </c>
      <c r="X15" s="53">
        <f t="shared" ref="X15:AC15" si="5">X14/$E14</f>
        <v>0.75088783228240796</v>
      </c>
      <c r="Y15" s="53">
        <f t="shared" si="5"/>
        <v>0.7912490016151762</v>
      </c>
      <c r="Z15" s="53">
        <f t="shared" si="5"/>
        <v>0.7691624168765091</v>
      </c>
      <c r="AA15" s="53">
        <f t="shared" si="5"/>
        <v>0.77340642043668306</v>
      </c>
      <c r="AB15" s="53">
        <f t="shared" si="5"/>
        <v>0.78996287244772379</v>
      </c>
      <c r="AC15" s="53">
        <f t="shared" si="5"/>
        <v>0.75325316710838908</v>
      </c>
      <c r="AD15" s="53">
        <f t="shared" ref="AD15" si="6">AD14/$E14</f>
        <v>0.7562288777076942</v>
      </c>
      <c r="AE15" s="53">
        <f t="shared" ref="AE15" si="7">AE14/$E14</f>
        <v>0.76068931031461684</v>
      </c>
      <c r="AF15" s="53">
        <f t="shared" ref="AF15:AG15" si="8">AF14/$E14</f>
        <v>0.74752281986008406</v>
      </c>
      <c r="AG15" s="53">
        <f t="shared" si="8"/>
        <v>0.71778722596269051</v>
      </c>
    </row>
    <row r="16" spans="2:33" s="28" customFormat="1">
      <c r="B16" s="36"/>
      <c r="C16" s="42" t="s">
        <v>30</v>
      </c>
      <c r="D16" s="23" t="s">
        <v>31</v>
      </c>
      <c r="E16" s="54">
        <f t="shared" ref="E16:W16" si="9">E14/$E14-1</f>
        <v>0</v>
      </c>
      <c r="F16" s="54">
        <f t="shared" si="9"/>
        <v>-3.6251135061740714E-2</v>
      </c>
      <c r="G16" s="54">
        <f t="shared" si="9"/>
        <v>-8.2157885901322891E-2</v>
      </c>
      <c r="H16" s="54">
        <f t="shared" si="9"/>
        <v>-9.1334223143897386E-2</v>
      </c>
      <c r="I16" s="54">
        <f t="shared" si="9"/>
        <v>-0.10711115226664936</v>
      </c>
      <c r="J16" s="54">
        <f t="shared" si="9"/>
        <v>-0.1075421650219095</v>
      </c>
      <c r="K16" s="54">
        <f t="shared" si="9"/>
        <v>-8.8587012976443447E-2</v>
      </c>
      <c r="L16" s="54">
        <f t="shared" si="9"/>
        <v>-0.11509349731580398</v>
      </c>
      <c r="M16" s="54">
        <f t="shared" si="9"/>
        <v>-0.12265198292806456</v>
      </c>
      <c r="N16" s="54">
        <f t="shared" si="9"/>
        <v>-0.14891037223966597</v>
      </c>
      <c r="O16" s="54">
        <f t="shared" si="9"/>
        <v>-0.14497891124827667</v>
      </c>
      <c r="P16" s="54">
        <f t="shared" si="9"/>
        <v>-0.12921803328837256</v>
      </c>
      <c r="Q16" s="54">
        <f t="shared" si="9"/>
        <v>-0.14494008885396203</v>
      </c>
      <c r="R16" s="54">
        <f t="shared" si="9"/>
        <v>-0.14394673687409354</v>
      </c>
      <c r="S16" s="54">
        <f t="shared" si="9"/>
        <v>-0.15715569868882207</v>
      </c>
      <c r="T16" s="54">
        <f t="shared" si="9"/>
        <v>-0.17670951011332547</v>
      </c>
      <c r="U16" s="54">
        <f t="shared" si="9"/>
        <v>-0.16567814378551138</v>
      </c>
      <c r="V16" s="54">
        <f t="shared" si="9"/>
        <v>-0.19096832568247646</v>
      </c>
      <c r="W16" s="54">
        <f t="shared" si="9"/>
        <v>-0.18781059861385985</v>
      </c>
      <c r="X16" s="54">
        <f t="shared" ref="X16:AC16" si="10">X14/$E14-1</f>
        <v>-0.24911216771759204</v>
      </c>
      <c r="Y16" s="54">
        <f t="shared" si="10"/>
        <v>-0.2087509983848238</v>
      </c>
      <c r="Z16" s="54">
        <f t="shared" si="10"/>
        <v>-0.2308375831234909</v>
      </c>
      <c r="AA16" s="54">
        <f t="shared" si="10"/>
        <v>-0.22659357956331694</v>
      </c>
      <c r="AB16" s="54">
        <f t="shared" si="10"/>
        <v>-0.21003712755227621</v>
      </c>
      <c r="AC16" s="54">
        <f t="shared" si="10"/>
        <v>-0.24674683289161092</v>
      </c>
      <c r="AD16" s="54">
        <f t="shared" ref="AD16" si="11">AD14/$E14-1</f>
        <v>-0.2437711222923058</v>
      </c>
      <c r="AE16" s="54">
        <f t="shared" ref="AE16" si="12">AE14/$E14-1</f>
        <v>-0.23931068968538316</v>
      </c>
      <c r="AF16" s="54">
        <f t="shared" ref="AF16:AG16" si="13">AF14/$E14-1</f>
        <v>-0.25247718013991594</v>
      </c>
      <c r="AG16" s="54">
        <f t="shared" si="13"/>
        <v>-0.28221277403730949</v>
      </c>
    </row>
    <row r="17" spans="2:33">
      <c r="C17" s="31"/>
      <c r="D17" s="24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2:33" ht="14.25">
      <c r="B18" s="48" t="s">
        <v>74</v>
      </c>
      <c r="C18" s="48"/>
      <c r="D18" s="24"/>
    </row>
    <row r="19" spans="2:33">
      <c r="C19" s="32" t="s">
        <v>24</v>
      </c>
      <c r="D19" s="34" t="s">
        <v>28</v>
      </c>
      <c r="E19" s="35">
        <f t="shared" ref="E19:AG19" si="14">E$5</f>
        <v>33238</v>
      </c>
      <c r="F19" s="35">
        <f t="shared" si="14"/>
        <v>33603</v>
      </c>
      <c r="G19" s="35">
        <f t="shared" si="14"/>
        <v>33969</v>
      </c>
      <c r="H19" s="35">
        <f t="shared" si="14"/>
        <v>34334</v>
      </c>
      <c r="I19" s="35">
        <f t="shared" si="14"/>
        <v>34699</v>
      </c>
      <c r="J19" s="35">
        <f t="shared" si="14"/>
        <v>35064</v>
      </c>
      <c r="K19" s="35">
        <f t="shared" si="14"/>
        <v>35430</v>
      </c>
      <c r="L19" s="35">
        <f t="shared" si="14"/>
        <v>35795</v>
      </c>
      <c r="M19" s="35">
        <f t="shared" si="14"/>
        <v>36160</v>
      </c>
      <c r="N19" s="35">
        <f t="shared" si="14"/>
        <v>36525</v>
      </c>
      <c r="O19" s="35">
        <f t="shared" si="14"/>
        <v>36891</v>
      </c>
      <c r="P19" s="35">
        <f t="shared" si="14"/>
        <v>37256</v>
      </c>
      <c r="Q19" s="35">
        <f t="shared" si="14"/>
        <v>37621</v>
      </c>
      <c r="R19" s="35">
        <f t="shared" si="14"/>
        <v>37986</v>
      </c>
      <c r="S19" s="35">
        <f t="shared" si="14"/>
        <v>38352</v>
      </c>
      <c r="T19" s="35">
        <f t="shared" si="14"/>
        <v>38717</v>
      </c>
      <c r="U19" s="35">
        <f t="shared" si="14"/>
        <v>39082</v>
      </c>
      <c r="V19" s="35">
        <f t="shared" si="14"/>
        <v>39447</v>
      </c>
      <c r="W19" s="35">
        <f t="shared" si="14"/>
        <v>39813</v>
      </c>
      <c r="X19" s="35">
        <f t="shared" si="14"/>
        <v>40178</v>
      </c>
      <c r="Y19" s="35">
        <f t="shared" si="14"/>
        <v>40543</v>
      </c>
      <c r="Z19" s="35">
        <f t="shared" si="14"/>
        <v>40908</v>
      </c>
      <c r="AA19" s="35">
        <f t="shared" si="14"/>
        <v>41274</v>
      </c>
      <c r="AB19" s="35">
        <f t="shared" si="14"/>
        <v>41639</v>
      </c>
      <c r="AC19" s="35">
        <f t="shared" si="14"/>
        <v>42004</v>
      </c>
      <c r="AD19" s="35">
        <f t="shared" si="14"/>
        <v>42369</v>
      </c>
      <c r="AE19" s="35">
        <f t="shared" si="14"/>
        <v>42735</v>
      </c>
      <c r="AF19" s="35">
        <f t="shared" si="14"/>
        <v>43100</v>
      </c>
      <c r="AG19" s="35">
        <f t="shared" si="14"/>
        <v>43465</v>
      </c>
    </row>
    <row r="20" spans="2:33">
      <c r="C20" s="30" t="s">
        <v>37</v>
      </c>
      <c r="D20" s="24" t="s">
        <v>78</v>
      </c>
      <c r="E20" s="58">
        <f>'1-3_Daten kt_Vorb'!E20/1000</f>
        <v>1.1208525820000004E-2</v>
      </c>
      <c r="F20" s="58">
        <f>'1-3_Daten kt_Vorb'!F20/1000</f>
        <v>1.1606227816299998E-2</v>
      </c>
      <c r="G20" s="58">
        <f>'1-3_Daten kt_Vorb'!G20/1000</f>
        <v>1.1841597233700008E-2</v>
      </c>
      <c r="H20" s="58">
        <f>'1-3_Daten kt_Vorb'!H20/1000</f>
        <v>1.2312421449999994E-2</v>
      </c>
      <c r="I20" s="58">
        <f>'1-3_Daten kt_Vorb'!I20/1000</f>
        <v>1.2659496963699991E-2</v>
      </c>
      <c r="J20" s="58">
        <f>'1-3_Daten kt_Vorb'!J20/1000</f>
        <v>1.5841251674159146E-2</v>
      </c>
      <c r="K20" s="58">
        <f>'1-3_Daten kt_Vorb'!K20/1000</f>
        <v>1.7169965825917566E-2</v>
      </c>
      <c r="L20" s="58">
        <f>'1-3_Daten kt_Vorb'!L20/1000</f>
        <v>1.853053674470357E-2</v>
      </c>
      <c r="M20" s="58">
        <f>'1-3_Daten kt_Vorb'!M20/1000</f>
        <v>1.9246270631688552E-2</v>
      </c>
      <c r="N20" s="58">
        <f>'1-3_Daten kt_Vorb'!N20/1000</f>
        <v>1.9813750023211889E-2</v>
      </c>
      <c r="O20" s="58">
        <f>'1-3_Daten kt_Vorb'!O20/1000</f>
        <v>1.9463063975062381E-2</v>
      </c>
      <c r="P20" s="58">
        <f>'1-3_Daten kt_Vorb'!P20/1000</f>
        <v>1.8420015053841114E-2</v>
      </c>
      <c r="Q20" s="58">
        <f>'1-3_Daten kt_Vorb'!Q20/1000</f>
        <v>1.9255332099556106E-2</v>
      </c>
      <c r="R20" s="58">
        <f>'1-3_Daten kt_Vorb'!R20/1000</f>
        <v>3.2246662774177148E-2</v>
      </c>
      <c r="S20" s="58">
        <f>'1-3_Daten kt_Vorb'!S20/1000</f>
        <v>3.2137734613962014E-2</v>
      </c>
      <c r="T20" s="58">
        <f>'1-3_Daten kt_Vorb'!T20/1000</f>
        <v>3.4633555844768987E-2</v>
      </c>
      <c r="U20" s="58">
        <f>'1-3_Daten kt_Vorb'!U20/1000</f>
        <v>3.9466230464089758E-2</v>
      </c>
      <c r="V20" s="58">
        <f>'1-3_Daten kt_Vorb'!V20/1000</f>
        <v>5.2333688228723911E-2</v>
      </c>
      <c r="W20" s="58">
        <f>'1-3_Daten kt_Vorb'!W20/1000</f>
        <v>5.9885360736596782E-2</v>
      </c>
      <c r="X20" s="58">
        <f>'1-3_Daten kt_Vorb'!X20/1000</f>
        <v>6.2370702932530095E-2</v>
      </c>
      <c r="Y20" s="58">
        <f>'1-3_Daten kt_Vorb'!Y20/1000</f>
        <v>6.8692400928625427E-2</v>
      </c>
      <c r="Z20" s="58">
        <f>'1-3_Daten kt_Vorb'!Z20/1000</f>
        <v>7.6216148232249495E-2</v>
      </c>
      <c r="AA20" s="58">
        <f>'1-3_Daten kt_Vorb'!AA20/1000</f>
        <v>9.7575203825547546E-2</v>
      </c>
      <c r="AB20" s="58">
        <f>'1-3_Daten kt_Vorb'!AB20/1000</f>
        <v>9.9212093951402083E-2</v>
      </c>
      <c r="AC20" s="58">
        <f>'1-3_Daten kt_Vorb'!AC20/1000</f>
        <v>0.10091184685699393</v>
      </c>
      <c r="AD20" s="58">
        <f>'1-3_Daten kt_Vorb'!AD20/1000</f>
        <v>0.10440179524646258</v>
      </c>
      <c r="AE20" s="58">
        <f>'1-3_Daten kt_Vorb'!AE20/1000</f>
        <v>0.10896900427493696</v>
      </c>
      <c r="AF20" s="58">
        <f>'1-3_Daten kt_Vorb'!AF20/1000</f>
        <v>0.10868382996648374</v>
      </c>
      <c r="AG20" s="58">
        <f>'1-3_Daten kt_Vorb'!AG20/1000</f>
        <v>0.10716107737194511</v>
      </c>
    </row>
    <row r="21" spans="2:33">
      <c r="C21" s="30" t="s">
        <v>38</v>
      </c>
      <c r="D21" s="24" t="s">
        <v>78</v>
      </c>
      <c r="E21" s="58">
        <f>'1-3_Daten kt_Vorb'!E21/1000</f>
        <v>1.0062245027168855E-2</v>
      </c>
      <c r="F21" s="58">
        <f>'1-3_Daten kt_Vorb'!F21/1000</f>
        <v>8.8391228065056743E-3</v>
      </c>
      <c r="G21" s="58">
        <f>'1-3_Daten kt_Vorb'!G21/1000</f>
        <v>8.4304916191562385E-3</v>
      </c>
      <c r="H21" s="58">
        <f>'1-3_Daten kt_Vorb'!H21/1000</f>
        <v>8.079446875905269E-3</v>
      </c>
      <c r="I21" s="58">
        <f>'1-3_Daten kt_Vorb'!I21/1000</f>
        <v>8.1759238736966982E-3</v>
      </c>
      <c r="J21" s="58">
        <f>'1-3_Daten kt_Vorb'!J21/1000</f>
        <v>8.9735447957576594E-3</v>
      </c>
      <c r="K21" s="58">
        <f>'1-3_Daten kt_Vorb'!K21/1000</f>
        <v>9.3856764074453838E-3</v>
      </c>
      <c r="L21" s="58">
        <f>'1-3_Daten kt_Vorb'!L21/1000</f>
        <v>9.2114397846767143E-3</v>
      </c>
      <c r="M21" s="58">
        <f>'1-3_Daten kt_Vorb'!M21/1000</f>
        <v>9.3359081536878562E-3</v>
      </c>
      <c r="N21" s="58">
        <f>'1-3_Daten kt_Vorb'!N21/1000</f>
        <v>8.959304736750745E-3</v>
      </c>
      <c r="O21" s="58">
        <f>'1-3_Daten kt_Vorb'!O21/1000</f>
        <v>9.0456798507723406E-3</v>
      </c>
      <c r="P21" s="58">
        <f>'1-3_Daten kt_Vorb'!P21/1000</f>
        <v>8.8211981548389287E-3</v>
      </c>
      <c r="Q21" s="58">
        <f>'1-3_Daten kt_Vorb'!Q21/1000</f>
        <v>8.6582353826221373E-3</v>
      </c>
      <c r="R21" s="58">
        <f>'1-3_Daten kt_Vorb'!R21/1000</f>
        <v>8.4149622044941558E-3</v>
      </c>
      <c r="S21" s="58">
        <f>'1-3_Daten kt_Vorb'!S21/1000</f>
        <v>9.3521431367015236E-3</v>
      </c>
      <c r="T21" s="58">
        <f>'1-3_Daten kt_Vorb'!T21/1000</f>
        <v>9.6109606798797462E-3</v>
      </c>
      <c r="U21" s="58">
        <f>'1-3_Daten kt_Vorb'!U21/1000</f>
        <v>1.0676441112375727E-2</v>
      </c>
      <c r="V21" s="58">
        <f>'1-3_Daten kt_Vorb'!V21/1000</f>
        <v>1.0358045090889768E-2</v>
      </c>
      <c r="W21" s="58">
        <f>'1-3_Daten kt_Vorb'!W21/1000</f>
        <v>1.0801767908349413E-2</v>
      </c>
      <c r="X21" s="58">
        <f>'1-3_Daten kt_Vorb'!X21/1000</f>
        <v>1.0029902178146661E-2</v>
      </c>
      <c r="Y21" s="58">
        <f>'1-3_Daten kt_Vorb'!Y21/1000</f>
        <v>1.0972231576193163E-2</v>
      </c>
      <c r="Z21" s="58">
        <f>'1-3_Daten kt_Vorb'!Z21/1000</f>
        <v>1.1319617496174432E-2</v>
      </c>
      <c r="AA21" s="58">
        <f>'1-3_Daten kt_Vorb'!AA21/1000</f>
        <v>1.122576420814188E-2</v>
      </c>
      <c r="AB21" s="58">
        <f>'1-3_Daten kt_Vorb'!AB21/1000</f>
        <v>1.1065439238160224E-2</v>
      </c>
      <c r="AC21" s="58">
        <f>'1-3_Daten kt_Vorb'!AC21/1000</f>
        <v>1.1059892688088876E-2</v>
      </c>
      <c r="AD21" s="58">
        <f>'1-3_Daten kt_Vorb'!AD21/1000</f>
        <v>1.1324526742675993E-2</v>
      </c>
      <c r="AE21" s="58">
        <f>'1-3_Daten kt_Vorb'!AE21/1000</f>
        <v>1.138253162375288E-2</v>
      </c>
      <c r="AF21" s="58">
        <f>'1-3_Daten kt_Vorb'!AF21/1000</f>
        <v>1.1805459788041843E-2</v>
      </c>
      <c r="AG21" s="58">
        <f>'1-3_Daten kt_Vorb'!AG21/1000</f>
        <v>1.180260503718413E-2</v>
      </c>
    </row>
    <row r="22" spans="2:33" ht="14.25">
      <c r="C22" s="30" t="s">
        <v>43</v>
      </c>
      <c r="D22" s="24" t="s">
        <v>78</v>
      </c>
      <c r="E22" s="58">
        <f>'1-3_Daten kt_Vorb'!E22/1000</f>
        <v>6.6901901021331839E-2</v>
      </c>
      <c r="F22" s="58">
        <f>'1-3_Daten kt_Vorb'!F22/1000</f>
        <v>5.4898595550324905E-2</v>
      </c>
      <c r="G22" s="58">
        <f>'1-3_Daten kt_Vorb'!G22/1000</f>
        <v>4.790277153510776E-2</v>
      </c>
      <c r="H22" s="58">
        <f>'1-3_Daten kt_Vorb'!H22/1000</f>
        <v>4.1960211638413694E-2</v>
      </c>
      <c r="I22" s="58">
        <f>'1-3_Daten kt_Vorb'!I22/1000</f>
        <v>3.5602163821984313E-2</v>
      </c>
      <c r="J22" s="58">
        <f>'1-3_Daten kt_Vorb'!J22/1000</f>
        <v>3.2828103961197015E-2</v>
      </c>
      <c r="K22" s="58">
        <f>'1-3_Daten kt_Vorb'!K22/1000</f>
        <v>3.0266399348596644E-2</v>
      </c>
      <c r="L22" s="58">
        <f>'1-3_Daten kt_Vorb'!L22/1000</f>
        <v>2.7064981480776431E-2</v>
      </c>
      <c r="M22" s="58">
        <f>'1-3_Daten kt_Vorb'!M22/1000</f>
        <v>2.4642649856700883E-2</v>
      </c>
      <c r="N22" s="58">
        <f>'1-3_Daten kt_Vorb'!N22/1000</f>
        <v>2.2496417568890474E-2</v>
      </c>
      <c r="O22" s="58">
        <f>'1-3_Daten kt_Vorb'!O22/1000</f>
        <v>2.0240671902526462E-2</v>
      </c>
      <c r="P22" s="58">
        <f>'1-3_Daten kt_Vorb'!P22/1000</f>
        <v>1.8418310094302115E-2</v>
      </c>
      <c r="Q22" s="58">
        <f>'1-3_Daten kt_Vorb'!Q22/1000</f>
        <v>1.7166075781536116E-2</v>
      </c>
      <c r="R22" s="58">
        <f>'1-3_Daten kt_Vorb'!R22/1000</f>
        <v>1.5554045664607847E-2</v>
      </c>
      <c r="S22" s="58">
        <f>'1-3_Daten kt_Vorb'!S22/1000</f>
        <v>1.4645917197059476E-2</v>
      </c>
      <c r="T22" s="58">
        <f>'1-3_Daten kt_Vorb'!T22/1000</f>
        <v>1.3342420510066328E-2</v>
      </c>
      <c r="U22" s="58">
        <f>'1-3_Daten kt_Vorb'!U22/1000</f>
        <v>1.2423562678223199E-2</v>
      </c>
      <c r="V22" s="58">
        <f>'1-3_Daten kt_Vorb'!V22/1000</f>
        <v>1.170915567855163E-2</v>
      </c>
      <c r="W22" s="58">
        <f>'1-3_Daten kt_Vorb'!W22/1000</f>
        <v>1.079868708415708E-2</v>
      </c>
      <c r="X22" s="58">
        <f>'1-3_Daten kt_Vorb'!X22/1000</f>
        <v>1.0447684389139284E-2</v>
      </c>
      <c r="Y22" s="58">
        <f>'1-3_Daten kt_Vorb'!Y22/1000</f>
        <v>9.7227293101957435E-3</v>
      </c>
      <c r="Z22" s="58">
        <f>'1-3_Daten kt_Vorb'!Z22/1000</f>
        <v>9.5075757954621535E-3</v>
      </c>
      <c r="AA22" s="58">
        <f>'1-3_Daten kt_Vorb'!AA22/1000</f>
        <v>8.9364645322785666E-3</v>
      </c>
      <c r="AB22" s="58">
        <f>'1-3_Daten kt_Vorb'!AB22/1000</f>
        <v>8.9011582840250562E-3</v>
      </c>
      <c r="AC22" s="58">
        <f>'1-3_Daten kt_Vorb'!AC22/1000</f>
        <v>8.8796742158096017E-3</v>
      </c>
      <c r="AD22" s="58">
        <f>'1-3_Daten kt_Vorb'!AD22/1000</f>
        <v>8.7142348705164553E-3</v>
      </c>
      <c r="AE22" s="58">
        <f>'1-3_Daten kt_Vorb'!AE22/1000</f>
        <v>8.9600482973180209E-3</v>
      </c>
      <c r="AF22" s="58">
        <f>'1-3_Daten kt_Vorb'!AF22/1000</f>
        <v>9.2994886931591116E-3</v>
      </c>
      <c r="AG22" s="58">
        <f>'1-3_Daten kt_Vorb'!AG22/1000</f>
        <v>9.0997418080034139E-3</v>
      </c>
    </row>
    <row r="23" spans="2:33" ht="14.25">
      <c r="C23" s="30" t="s">
        <v>44</v>
      </c>
      <c r="D23" s="24" t="s">
        <v>78</v>
      </c>
      <c r="E23" s="58">
        <f>'1-3_Daten kt_Vorb'!E23/1000</f>
        <v>0.16741914026321228</v>
      </c>
      <c r="F23" s="58">
        <f>'1-3_Daten kt_Vorb'!F23/1000</f>
        <v>0.11144733006206919</v>
      </c>
      <c r="G23" s="58">
        <f>'1-3_Daten kt_Vorb'!G23/1000</f>
        <v>7.6684848844193784E-2</v>
      </c>
      <c r="H23" s="58">
        <f>'1-3_Daten kt_Vorb'!H23/1000</f>
        <v>6.7699264951122079E-2</v>
      </c>
      <c r="I23" s="58">
        <f>'1-3_Daten kt_Vorb'!I23/1000</f>
        <v>5.3127844058175784E-2</v>
      </c>
      <c r="J23" s="58">
        <f>'1-3_Daten kt_Vorb'!J23/1000</f>
        <v>4.7062518611601524E-2</v>
      </c>
      <c r="K23" s="58">
        <f>'1-3_Daten kt_Vorb'!K23/1000</f>
        <v>4.5430669418204499E-2</v>
      </c>
      <c r="L23" s="58">
        <f>'1-3_Daten kt_Vorb'!L23/1000</f>
        <v>4.5699277930351646E-2</v>
      </c>
      <c r="M23" s="58">
        <f>'1-3_Daten kt_Vorb'!M23/1000</f>
        <v>3.7825123824830831E-2</v>
      </c>
      <c r="N23" s="58">
        <f>'1-3_Daten kt_Vorb'!N23/1000</f>
        <v>3.6965816173558978E-2</v>
      </c>
      <c r="O23" s="58">
        <f>'1-3_Daten kt_Vorb'!O23/1000</f>
        <v>3.5931218876972919E-2</v>
      </c>
      <c r="P23" s="58">
        <f>'1-3_Daten kt_Vorb'!P23/1000</f>
        <v>3.8205131131062123E-2</v>
      </c>
      <c r="Q23" s="58">
        <f>'1-3_Daten kt_Vorb'!Q23/1000</f>
        <v>3.5920975963865037E-2</v>
      </c>
      <c r="R23" s="58">
        <f>'1-3_Daten kt_Vorb'!R23/1000</f>
        <v>3.3220688283250407E-2</v>
      </c>
      <c r="S23" s="58">
        <f>'1-3_Daten kt_Vorb'!S23/1000</f>
        <v>3.0878601295401965E-2</v>
      </c>
      <c r="T23" s="58">
        <f>'1-3_Daten kt_Vorb'!T23/1000</f>
        <v>3.0749889820591392E-2</v>
      </c>
      <c r="U23" s="58">
        <f>'1-3_Daten kt_Vorb'!U23/1000</f>
        <v>3.6305592978866853E-2</v>
      </c>
      <c r="V23" s="58">
        <f>'1-3_Daten kt_Vorb'!V23/1000</f>
        <v>3.7599555560647507E-2</v>
      </c>
      <c r="W23" s="58">
        <f>'1-3_Daten kt_Vorb'!W23/1000</f>
        <v>4.3334283834984159E-2</v>
      </c>
      <c r="X23" s="58">
        <f>'1-3_Daten kt_Vorb'!X23/1000</f>
        <v>3.9532243622583521E-2</v>
      </c>
      <c r="Y23" s="58">
        <f>'1-3_Daten kt_Vorb'!Y23/1000</f>
        <v>5.0003464099683349E-2</v>
      </c>
      <c r="Z23" s="58">
        <f>'1-3_Daten kt_Vorb'!Z23/1000</f>
        <v>4.6101944744566303E-2</v>
      </c>
      <c r="AA23" s="58">
        <f>'1-3_Daten kt_Vorb'!AA23/1000</f>
        <v>4.7631997753589027E-2</v>
      </c>
      <c r="AB23" s="58">
        <f>'1-3_Daten kt_Vorb'!AB23/1000</f>
        <v>4.887623983897469E-2</v>
      </c>
      <c r="AC23" s="58">
        <f>'1-3_Daten kt_Vorb'!AC23/1000</f>
        <v>4.1236272327436777E-2</v>
      </c>
      <c r="AD23" s="58">
        <f>'1-3_Daten kt_Vorb'!AD23/1000</f>
        <v>4.3910843705771412E-2</v>
      </c>
      <c r="AE23" s="58">
        <f>'1-3_Daten kt_Vorb'!AE23/1000</f>
        <v>4.1429198548397245E-2</v>
      </c>
      <c r="AF23" s="58">
        <f>'1-3_Daten kt_Vorb'!AF23/1000</f>
        <v>4.2236607626936248E-2</v>
      </c>
      <c r="AG23" s="58">
        <f>'1-3_Daten kt_Vorb'!AG23/1000</f>
        <v>4.0671011095023107E-2</v>
      </c>
    </row>
    <row r="24" spans="2:33">
      <c r="C24" s="30" t="s">
        <v>45</v>
      </c>
      <c r="D24" s="24" t="s">
        <v>78</v>
      </c>
      <c r="E24" s="58">
        <f>'1-3_Daten kt_Vorb'!E24/1000</f>
        <v>1.1177342505009742E-2</v>
      </c>
      <c r="F24" s="58">
        <f>'1-3_Daten kt_Vorb'!F24/1000</f>
        <v>7.0580669582339349E-3</v>
      </c>
      <c r="G24" s="58">
        <f>'1-3_Daten kt_Vorb'!G24/1000</f>
        <v>4.63225535970729E-3</v>
      </c>
      <c r="H24" s="58">
        <f>'1-3_Daten kt_Vorb'!H24/1000</f>
        <v>3.0071569664561998E-3</v>
      </c>
      <c r="I24" s="58">
        <f>'1-3_Daten kt_Vorb'!I24/1000</f>
        <v>1.4307879057865189E-3</v>
      </c>
      <c r="J24" s="58">
        <f>'1-3_Daten kt_Vorb'!J24/1000</f>
        <v>5.6142906871055277E-4</v>
      </c>
      <c r="K24" s="58">
        <f>'1-3_Daten kt_Vorb'!K24/1000</f>
        <v>2.7379240690181863E-4</v>
      </c>
      <c r="L24" s="58">
        <f>'1-3_Daten kt_Vorb'!L24/1000</f>
        <v>1.9701486403268708E-4</v>
      </c>
      <c r="M24" s="58">
        <f>'1-3_Daten kt_Vorb'!M24/1000</f>
        <v>1.743020745199202E-4</v>
      </c>
      <c r="N24" s="58">
        <f>'1-3_Daten kt_Vorb'!N24/1000</f>
        <v>1.3383571912587285E-4</v>
      </c>
      <c r="O24" s="58">
        <f>'1-3_Daten kt_Vorb'!O24/1000</f>
        <v>1.2975847419846237E-4</v>
      </c>
      <c r="P24" s="58">
        <f>'1-3_Daten kt_Vorb'!P24/1000</f>
        <v>1.2566269503327067E-4</v>
      </c>
      <c r="Q24" s="58">
        <f>'1-3_Daten kt_Vorb'!Q24/1000</f>
        <v>1.2025138601526605E-4</v>
      </c>
      <c r="R24" s="58">
        <f>'1-3_Daten kt_Vorb'!R24/1000</f>
        <v>9.936804093073939E-5</v>
      </c>
      <c r="S24" s="58">
        <f>'1-3_Daten kt_Vorb'!S24/1000</f>
        <v>8.2992137133280596E-5</v>
      </c>
      <c r="T24" s="58">
        <f>'1-3_Daten kt_Vorb'!T24/1000</f>
        <v>9.4633664925715128E-5</v>
      </c>
      <c r="U24" s="58">
        <f>'1-3_Daten kt_Vorb'!U24/1000</f>
        <v>8.1192347316155455E-5</v>
      </c>
      <c r="V24" s="58">
        <f>'1-3_Daten kt_Vorb'!V24/1000</f>
        <v>6.4010792579645786E-5</v>
      </c>
      <c r="W24" s="58">
        <f>'1-3_Daten kt_Vorb'!W24/1000</f>
        <v>6.1646073575562241E-5</v>
      </c>
      <c r="X24" s="58">
        <f>'1-3_Daten kt_Vorb'!X24/1000</f>
        <v>5.7951733782775652E-5</v>
      </c>
      <c r="Y24" s="58">
        <f>'1-3_Daten kt_Vorb'!Y24/1000</f>
        <v>5.5606676118904823E-5</v>
      </c>
      <c r="Z24" s="58">
        <f>'1-3_Daten kt_Vorb'!Z24/1000</f>
        <v>5.5818882234280178E-5</v>
      </c>
      <c r="AA24" s="58">
        <f>'1-3_Daten kt_Vorb'!AA24/1000</f>
        <v>5.5183877416149072E-5</v>
      </c>
      <c r="AB24" s="58">
        <f>'1-3_Daten kt_Vorb'!AB24/1000</f>
        <v>5.8043564559333019E-5</v>
      </c>
      <c r="AC24" s="58">
        <f>'1-3_Daten kt_Vorb'!AC24/1000</f>
        <v>6.1502160490154757E-5</v>
      </c>
      <c r="AD24" s="58">
        <f>'1-3_Daten kt_Vorb'!AD24/1000</f>
        <v>5.6713566286128969E-5</v>
      </c>
      <c r="AE24" s="58">
        <f>'1-3_Daten kt_Vorb'!AE24/1000</f>
        <v>5.7288909914361574E-5</v>
      </c>
      <c r="AF24" s="58">
        <f>'1-3_Daten kt_Vorb'!AF24/1000</f>
        <v>5.470835506839338E-5</v>
      </c>
      <c r="AG24" s="58">
        <f>'1-3_Daten kt_Vorb'!AG24/1000</f>
        <v>5.0724325558755902E-5</v>
      </c>
    </row>
    <row r="25" spans="2:33">
      <c r="C25" s="31" t="s">
        <v>39</v>
      </c>
      <c r="D25" s="24" t="s">
        <v>78</v>
      </c>
      <c r="E25" s="58">
        <f>'1-3_Daten kt_Vorb'!E25/1000</f>
        <v>1.3541549609381118</v>
      </c>
      <c r="F25" s="58">
        <f>'1-3_Daten kt_Vorb'!F25/1000</f>
        <v>1.322075034309302</v>
      </c>
      <c r="G25" s="58">
        <f>'1-3_Daten kt_Vorb'!G25/1000</f>
        <v>1.2340176673856111</v>
      </c>
      <c r="H25" s="58">
        <f>'1-3_Daten kt_Vorb'!H25/1000</f>
        <v>1.2842591347095345</v>
      </c>
      <c r="I25" s="58">
        <f>'1-3_Daten kt_Vorb'!I25/1000</f>
        <v>1.1648978360271363</v>
      </c>
      <c r="J25" s="58">
        <f>'1-3_Daten kt_Vorb'!J25/1000</f>
        <v>1.1191028032472241</v>
      </c>
      <c r="K25" s="58">
        <f>'1-3_Daten kt_Vorb'!K25/1000</f>
        <v>1.0745919808259725</v>
      </c>
      <c r="L25" s="58">
        <f>'1-3_Daten kt_Vorb'!L25/1000</f>
        <v>1.0511836822852869</v>
      </c>
      <c r="M25" s="58">
        <f>'1-3_Daten kt_Vorb'!M25/1000</f>
        <v>0.94717565944374338</v>
      </c>
      <c r="N25" s="58">
        <f>'1-3_Daten kt_Vorb'!N25/1000</f>
        <v>0.98818737629149134</v>
      </c>
      <c r="O25" s="58">
        <f>'1-3_Daten kt_Vorb'!O25/1000</f>
        <v>0.91576041832012856</v>
      </c>
      <c r="P25" s="58">
        <f>'1-3_Daten kt_Vorb'!P25/1000</f>
        <v>0.82155443105868975</v>
      </c>
      <c r="Q25" s="58">
        <f>'1-3_Daten kt_Vorb'!Q25/1000</f>
        <v>0.77358856365394635</v>
      </c>
      <c r="R25" s="58">
        <f>'1-3_Daten kt_Vorb'!R25/1000</f>
        <v>0.70103504508373926</v>
      </c>
      <c r="S25" s="58">
        <f>'1-3_Daten kt_Vorb'!S25/1000</f>
        <v>0.59490816028944038</v>
      </c>
      <c r="T25" s="58">
        <f>'1-3_Daten kt_Vorb'!T25/1000</f>
        <v>0.52391664482531741</v>
      </c>
      <c r="U25" s="58">
        <f>'1-3_Daten kt_Vorb'!U25/1000</f>
        <v>0.451581230440466</v>
      </c>
      <c r="V25" s="58">
        <f>'1-3_Daten kt_Vorb'!V25/1000</f>
        <v>0.40377603432864939</v>
      </c>
      <c r="W25" s="58">
        <f>'1-3_Daten kt_Vorb'!W25/1000</f>
        <v>0.38862778057762171</v>
      </c>
      <c r="X25" s="58">
        <f>'1-3_Daten kt_Vorb'!X25/1000</f>
        <v>0.33849658181942893</v>
      </c>
      <c r="Y25" s="58">
        <f>'1-3_Daten kt_Vorb'!Y25/1000</f>
        <v>0.33287847963202249</v>
      </c>
      <c r="Z25" s="58">
        <f>'1-3_Daten kt_Vorb'!Z25/1000</f>
        <v>0.32639758284112602</v>
      </c>
      <c r="AA25" s="58">
        <f>'1-3_Daten kt_Vorb'!AA25/1000</f>
        <v>0.35901743963589516</v>
      </c>
      <c r="AB25" s="58">
        <f>'1-3_Daten kt_Vorb'!AB25/1000</f>
        <v>0.33961945436515895</v>
      </c>
      <c r="AC25" s="58">
        <f>'1-3_Daten kt_Vorb'!AC25/1000</f>
        <v>0.30882775464623191</v>
      </c>
      <c r="AD25" s="58">
        <f>'1-3_Daten kt_Vorb'!AD25/1000</f>
        <v>0.31742526122058201</v>
      </c>
      <c r="AE25" s="58">
        <f>'1-3_Daten kt_Vorb'!AE25/1000</f>
        <v>0.29579079359844551</v>
      </c>
      <c r="AF25" s="58">
        <f>'1-3_Daten kt_Vorb'!AF25/1000</f>
        <v>0.29599099057054873</v>
      </c>
      <c r="AG25" s="58">
        <f>'1-3_Daten kt_Vorb'!AG25/1000</f>
        <v>0.26071676364815793</v>
      </c>
    </row>
    <row r="26" spans="2:33">
      <c r="C26" s="31" t="s">
        <v>40</v>
      </c>
      <c r="D26" s="24" t="s">
        <v>78</v>
      </c>
      <c r="E26" s="58">
        <f>'1-3_Daten kt_Vorb'!E26/1000</f>
        <v>1.4058564749600001E-2</v>
      </c>
      <c r="F26" s="58">
        <f>'1-3_Daten kt_Vorb'!F26/1000</f>
        <v>1.3782851130000001E-2</v>
      </c>
      <c r="G26" s="58">
        <f>'1-3_Daten kt_Vorb'!G26/1000</f>
        <v>1.4829174444600001E-2</v>
      </c>
      <c r="H26" s="58">
        <f>'1-3_Daten kt_Vorb'!H26/1000</f>
        <v>1.6271688934000002E-2</v>
      </c>
      <c r="I26" s="58">
        <f>'1-3_Daten kt_Vorb'!I26/1000</f>
        <v>1.7761204730000001E-2</v>
      </c>
      <c r="J26" s="58">
        <f>'1-3_Daten kt_Vorb'!J26/1000</f>
        <v>1.7970773411E-2</v>
      </c>
      <c r="K26" s="58">
        <f>'1-3_Daten kt_Vorb'!K26/1000</f>
        <v>1.7351662321600004E-2</v>
      </c>
      <c r="L26" s="58">
        <f>'1-3_Daten kt_Vorb'!L26/1000</f>
        <v>1.8314577944600001E-2</v>
      </c>
      <c r="M26" s="58">
        <f>'1-3_Daten kt_Vorb'!M26/1000</f>
        <v>1.9169485710199996E-2</v>
      </c>
      <c r="N26" s="58">
        <f>'1-3_Daten kt_Vorb'!N26/1000</f>
        <v>2.0823467631000004E-2</v>
      </c>
      <c r="O26" s="58">
        <f>'1-3_Daten kt_Vorb'!O26/1000</f>
        <v>2.2628912114400001E-2</v>
      </c>
      <c r="P26" s="58">
        <f>'1-3_Daten kt_Vorb'!P26/1000</f>
        <v>2.2195244227600001E-2</v>
      </c>
      <c r="Q26" s="58">
        <f>'1-3_Daten kt_Vorb'!Q26/1000</f>
        <v>2.0796534428400001E-2</v>
      </c>
      <c r="R26" s="58">
        <f>'1-3_Daten kt_Vorb'!R26/1000</f>
        <v>2.30842031072E-2</v>
      </c>
      <c r="S26" s="58">
        <f>'1-3_Daten kt_Vorb'!S26/1000</f>
        <v>2.3010361689799995E-2</v>
      </c>
      <c r="T26" s="58">
        <f>'1-3_Daten kt_Vorb'!T26/1000</f>
        <v>2.3801401363200001E-2</v>
      </c>
      <c r="U26" s="58">
        <f>'1-3_Daten kt_Vorb'!U26/1000</f>
        <v>2.31594297462E-2</v>
      </c>
      <c r="V26" s="58">
        <f>'1-3_Daten kt_Vorb'!V26/1000</f>
        <v>2.3201613577199999E-2</v>
      </c>
      <c r="W26" s="58">
        <f>'1-3_Daten kt_Vorb'!W26/1000</f>
        <v>2.1802913658599994E-2</v>
      </c>
      <c r="X26" s="58">
        <f>'1-3_Daten kt_Vorb'!X26/1000</f>
        <v>2.0519236979099999E-2</v>
      </c>
      <c r="Y26" s="58">
        <f>'1-3_Daten kt_Vorb'!Y26/1000</f>
        <v>2.1255767633099994E-2</v>
      </c>
      <c r="Z26" s="58">
        <f>'1-3_Daten kt_Vorb'!Z26/1000</f>
        <v>2.1169702973599994E-2</v>
      </c>
      <c r="AA26" s="58">
        <f>'1-3_Daten kt_Vorb'!AA26/1000</f>
        <v>2.0505079523700002E-2</v>
      </c>
      <c r="AB26" s="58">
        <f>'1-3_Daten kt_Vorb'!AB26/1000</f>
        <v>2.0296517690500001E-2</v>
      </c>
      <c r="AC26" s="58">
        <f>'1-3_Daten kt_Vorb'!AC26/1000</f>
        <v>2.1075845560800003E-2</v>
      </c>
      <c r="AD26" s="58">
        <f>'1-3_Daten kt_Vorb'!AD26/1000</f>
        <v>2.1154828553999999E-2</v>
      </c>
      <c r="AE26" s="58">
        <f>'1-3_Daten kt_Vorb'!AE26/1000</f>
        <v>2.1378185086328567E-2</v>
      </c>
      <c r="AF26" s="58">
        <f>'1-3_Daten kt_Vorb'!AF26/1000</f>
        <v>2.1697392093936733E-2</v>
      </c>
      <c r="AG26" s="58">
        <f>'1-3_Daten kt_Vorb'!AG26/1000</f>
        <v>2.0490256890885714E-2</v>
      </c>
    </row>
    <row r="27" spans="2:33">
      <c r="C27" s="31" t="s">
        <v>41</v>
      </c>
      <c r="D27" s="24" t="s">
        <v>78</v>
      </c>
      <c r="E27" s="58">
        <f>'1-3_Daten kt_Vorb'!E27/1000</f>
        <v>1.7381375577265532</v>
      </c>
      <c r="F27" s="58">
        <f>'1-3_Daten kt_Vorb'!F27/1000</f>
        <v>1.5372823118539978</v>
      </c>
      <c r="G27" s="58">
        <f>'1-3_Daten kt_Vorb'!G27/1000</f>
        <v>1.4990675715841248</v>
      </c>
      <c r="H27" s="58">
        <f>'1-3_Daten kt_Vorb'!H27/1000</f>
        <v>1.4914752619118552</v>
      </c>
      <c r="I27" s="58">
        <f>'1-3_Daten kt_Vorb'!I27/1000</f>
        <v>1.5042901122938956</v>
      </c>
      <c r="J27" s="58">
        <f>'1-3_Daten kt_Vorb'!J27/1000</f>
        <v>1.4948742563164632</v>
      </c>
      <c r="K27" s="58">
        <f>'1-3_Daten kt_Vorb'!K27/1000</f>
        <v>1.5054012299744868</v>
      </c>
      <c r="L27" s="58">
        <f>'1-3_Daten kt_Vorb'!L27/1000</f>
        <v>1.4635668120016483</v>
      </c>
      <c r="M27" s="58">
        <f>'1-3_Daten kt_Vorb'!M27/1000</f>
        <v>1.4562474504445322</v>
      </c>
      <c r="N27" s="58">
        <f>'1-3_Daten kt_Vorb'!N27/1000</f>
        <v>1.445181634966477</v>
      </c>
      <c r="O27" s="58">
        <f>'1-3_Daten kt_Vorb'!O27/1000</f>
        <v>1.416789764815658</v>
      </c>
      <c r="P27" s="58">
        <f>'1-3_Daten kt_Vorb'!P27/1000</f>
        <v>1.435279040548769</v>
      </c>
      <c r="Q27" s="58">
        <f>'1-3_Daten kt_Vorb'!Q27/1000</f>
        <v>1.3815021193287715</v>
      </c>
      <c r="R27" s="58">
        <f>'1-3_Daten kt_Vorb'!R27/1000</f>
        <v>1.3649281937670985</v>
      </c>
      <c r="S27" s="58">
        <f>'1-3_Daten kt_Vorb'!S27/1000</f>
        <v>1.3260964609023644</v>
      </c>
      <c r="T27" s="58">
        <f>'1-3_Daten kt_Vorb'!T27/1000</f>
        <v>1.3264485416933567</v>
      </c>
      <c r="U27" s="58">
        <f>'1-3_Daten kt_Vorb'!U27/1000</f>
        <v>1.3023078784373499</v>
      </c>
      <c r="V27" s="58">
        <f>'1-3_Daten kt_Vorb'!V27/1000</f>
        <v>1.3087680707046172</v>
      </c>
      <c r="W27" s="58">
        <f>'1-3_Daten kt_Vorb'!W27/1000</f>
        <v>1.3246892289859624</v>
      </c>
      <c r="X27" s="58">
        <f>'1-3_Daten kt_Vorb'!X27/1000</f>
        <v>1.328942486120158</v>
      </c>
      <c r="Y27" s="58">
        <f>'1-3_Daten kt_Vorb'!Y27/1000</f>
        <v>1.321530525864884</v>
      </c>
      <c r="Z27" s="58">
        <f>'1-3_Daten kt_Vorb'!Z27/1000</f>
        <v>1.3122230315633976</v>
      </c>
      <c r="AA27" s="58">
        <f>'1-3_Daten kt_Vorb'!AA27/1000</f>
        <v>1.3183637160514685</v>
      </c>
      <c r="AB27" s="58">
        <f>'1-3_Daten kt_Vorb'!AB27/1000</f>
        <v>1.3420094002399476</v>
      </c>
      <c r="AC27" s="58">
        <f>'1-3_Daten kt_Vorb'!AC27/1000</f>
        <v>1.3537496522858301</v>
      </c>
      <c r="AD27" s="58">
        <f>'1-3_Daten kt_Vorb'!AD27/1000</f>
        <v>1.3503737812197865</v>
      </c>
      <c r="AE27" s="58">
        <f>'1-3_Daten kt_Vorb'!AE27/1000</f>
        <v>1.3373676788094935</v>
      </c>
      <c r="AF27" s="58">
        <f>'1-3_Daten kt_Vorb'!AF27/1000</f>
        <v>1.3258625870499139</v>
      </c>
      <c r="AG27" s="58">
        <f>'1-3_Daten kt_Vorb'!AG27/1000</f>
        <v>1.3017231491977861</v>
      </c>
    </row>
    <row r="28" spans="2:33">
      <c r="C28" s="25" t="s">
        <v>42</v>
      </c>
      <c r="D28" s="26" t="s">
        <v>78</v>
      </c>
      <c r="E28" s="59">
        <f>'1-3_Daten kt_Vorb'!E28/1000</f>
        <v>1.4745799783639899</v>
      </c>
      <c r="F28" s="59">
        <f>'1-3_Daten kt_Vorb'!F28/1000</f>
        <v>1.5337775349493852</v>
      </c>
      <c r="G28" s="59">
        <f>'1-3_Daten kt_Vorb'!G28/1000</f>
        <v>1.5600088553334526</v>
      </c>
      <c r="H28" s="59">
        <f>'1-3_Daten kt_Vorb'!H28/1000</f>
        <v>1.5567172812539609</v>
      </c>
      <c r="I28" s="59">
        <f>'1-3_Daten kt_Vorb'!I28/1000</f>
        <v>1.5254981163779349</v>
      </c>
      <c r="J28" s="59">
        <f>'1-3_Daten kt_Vorb'!J28/1000</f>
        <v>1.4873191674372579</v>
      </c>
      <c r="K28" s="59">
        <f>'1-3_Daten kt_Vorb'!K28/1000</f>
        <v>1.429965504635053</v>
      </c>
      <c r="L28" s="59">
        <f>'1-3_Daten kt_Vorb'!L28/1000</f>
        <v>1.3156399231418385</v>
      </c>
      <c r="M28" s="59">
        <f>'1-3_Daten kt_Vorb'!M28/1000</f>
        <v>1.2312150592167108</v>
      </c>
      <c r="N28" s="59">
        <f>'1-3_Daten kt_Vorb'!N28/1000</f>
        <v>1.1666306986386703</v>
      </c>
      <c r="O28" s="59">
        <f>'1-3_Daten kt_Vorb'!O28/1000</f>
        <v>1.1042325510966848</v>
      </c>
      <c r="P28" s="59">
        <f>'1-3_Daten kt_Vorb'!P28/1000</f>
        <v>1.0387718487148199</v>
      </c>
      <c r="Q28" s="59">
        <f>'1-3_Daten kt_Vorb'!Q28/1000</f>
        <v>0.98176577301764689</v>
      </c>
      <c r="R28" s="59">
        <f>'1-3_Daten kt_Vorb'!R28/1000</f>
        <v>0.92196823167074737</v>
      </c>
      <c r="S28" s="59">
        <f>'1-3_Daten kt_Vorb'!S28/1000</f>
        <v>0.87003922965253278</v>
      </c>
      <c r="T28" s="59">
        <f>'1-3_Daten kt_Vorb'!T28/1000</f>
        <v>0.81212744102774326</v>
      </c>
      <c r="U28" s="59">
        <f>'1-3_Daten kt_Vorb'!U28/1000</f>
        <v>0.74781251426720641</v>
      </c>
      <c r="V28" s="59">
        <f>'1-3_Daten kt_Vorb'!V28/1000</f>
        <v>0.69495910185263221</v>
      </c>
      <c r="W28" s="59">
        <f>'1-3_Daten kt_Vorb'!W28/1000</f>
        <v>0.646116606122072</v>
      </c>
      <c r="X28" s="59">
        <f>'1-3_Daten kt_Vorb'!X28/1000</f>
        <v>0.59700081779146241</v>
      </c>
      <c r="Y28" s="59">
        <f>'1-3_Daten kt_Vorb'!Y28/1000</f>
        <v>0.55213678209364259</v>
      </c>
      <c r="Z28" s="59">
        <f>'1-3_Daten kt_Vorb'!Z28/1000</f>
        <v>0.51969530904139216</v>
      </c>
      <c r="AA28" s="59">
        <f>'1-3_Daten kt_Vorb'!AA28/1000</f>
        <v>0.48888056889162479</v>
      </c>
      <c r="AB28" s="59">
        <f>'1-3_Daten kt_Vorb'!AB28/1000</f>
        <v>0.45873708433264315</v>
      </c>
      <c r="AC28" s="59">
        <f>'1-3_Daten kt_Vorb'!AC28/1000</f>
        <v>0.43384091423245896</v>
      </c>
      <c r="AD28" s="59">
        <f>'1-3_Daten kt_Vorb'!AD28/1000</f>
        <v>0.41334039341976964</v>
      </c>
      <c r="AE28" s="59">
        <f>'1-3_Daten kt_Vorb'!AE28/1000</f>
        <v>0.39494194824542234</v>
      </c>
      <c r="AF28" s="59">
        <f>'1-3_Daten kt_Vorb'!AF28/1000</f>
        <v>0.37390066814803191</v>
      </c>
      <c r="AG28" s="59">
        <f>'1-3_Daten kt_Vorb'!AG28/1000</f>
        <v>0.35396033159664769</v>
      </c>
    </row>
    <row r="29" spans="2:33" s="28" customFormat="1">
      <c r="B29" s="36"/>
      <c r="C29" s="39" t="s">
        <v>69</v>
      </c>
      <c r="D29" s="29" t="s">
        <v>78</v>
      </c>
      <c r="E29" s="60">
        <f t="shared" ref="E29:AC29" si="15">SUM(E20:E28)</f>
        <v>4.8477002164149781</v>
      </c>
      <c r="F29" s="60">
        <f t="shared" si="15"/>
        <v>4.6007670754361181</v>
      </c>
      <c r="G29" s="60">
        <f t="shared" si="15"/>
        <v>4.4574152333396535</v>
      </c>
      <c r="H29" s="60">
        <f t="shared" si="15"/>
        <v>4.4817818686912485</v>
      </c>
      <c r="I29" s="60">
        <f t="shared" si="15"/>
        <v>4.3234434860523097</v>
      </c>
      <c r="J29" s="60">
        <f t="shared" si="15"/>
        <v>4.2245338485233708</v>
      </c>
      <c r="K29" s="60">
        <f t="shared" si="15"/>
        <v>4.1298368811641781</v>
      </c>
      <c r="L29" s="60">
        <f t="shared" si="15"/>
        <v>3.9494082461779145</v>
      </c>
      <c r="M29" s="60">
        <f t="shared" si="15"/>
        <v>3.7450319093566145</v>
      </c>
      <c r="N29" s="60">
        <f t="shared" si="15"/>
        <v>3.7091923017491766</v>
      </c>
      <c r="O29" s="60">
        <f t="shared" si="15"/>
        <v>3.5442220394264043</v>
      </c>
      <c r="P29" s="60">
        <f t="shared" si="15"/>
        <v>3.4017908816789562</v>
      </c>
      <c r="Q29" s="60">
        <f t="shared" si="15"/>
        <v>3.2387738610423598</v>
      </c>
      <c r="R29" s="60">
        <f t="shared" si="15"/>
        <v>3.1005514005962453</v>
      </c>
      <c r="S29" s="60">
        <f t="shared" si="15"/>
        <v>2.9011516009143961</v>
      </c>
      <c r="T29" s="60">
        <f t="shared" si="15"/>
        <v>2.7747254894298496</v>
      </c>
      <c r="U29" s="60">
        <f t="shared" si="15"/>
        <v>2.623814072472094</v>
      </c>
      <c r="V29" s="60">
        <f t="shared" si="15"/>
        <v>2.5427692758144911</v>
      </c>
      <c r="W29" s="60">
        <f t="shared" si="15"/>
        <v>2.5061182749819189</v>
      </c>
      <c r="X29" s="60">
        <f t="shared" si="15"/>
        <v>2.4073976075663315</v>
      </c>
      <c r="Y29" s="60">
        <f t="shared" si="15"/>
        <v>2.3672479878144657</v>
      </c>
      <c r="Z29" s="60">
        <f t="shared" si="15"/>
        <v>2.3226867315702022</v>
      </c>
      <c r="AA29" s="60">
        <f t="shared" si="15"/>
        <v>2.3521914182996615</v>
      </c>
      <c r="AB29" s="60">
        <f t="shared" si="15"/>
        <v>2.3287754315053713</v>
      </c>
      <c r="AC29" s="60">
        <f t="shared" si="15"/>
        <v>2.2796433549741404</v>
      </c>
      <c r="AD29" s="60">
        <f t="shared" ref="AD29" si="16">SUM(AD20:AD28)</f>
        <v>2.2707023785458507</v>
      </c>
      <c r="AE29" s="60">
        <f t="shared" ref="AE29" si="17">SUM(AE20:AE28)</f>
        <v>2.2202766773940095</v>
      </c>
      <c r="AF29" s="60">
        <f t="shared" ref="AF29:AG29" si="18">SUM(AF20:AF28)</f>
        <v>2.1895317322921208</v>
      </c>
      <c r="AG29" s="60">
        <f t="shared" si="18"/>
        <v>2.1056756609711917</v>
      </c>
    </row>
    <row r="30" spans="2:33" s="28" customFormat="1">
      <c r="B30" s="36"/>
      <c r="C30" s="39" t="s">
        <v>70</v>
      </c>
      <c r="D30" s="29" t="s">
        <v>71</v>
      </c>
      <c r="E30" s="53">
        <f t="shared" ref="E30:W30" si="19">E29/$E29</f>
        <v>1</v>
      </c>
      <c r="F30" s="53">
        <f t="shared" si="19"/>
        <v>0.94906179632504695</v>
      </c>
      <c r="G30" s="53">
        <f t="shared" si="19"/>
        <v>0.91949069339028722</v>
      </c>
      <c r="H30" s="53">
        <f t="shared" si="19"/>
        <v>0.92451712536087116</v>
      </c>
      <c r="I30" s="53">
        <f t="shared" si="19"/>
        <v>0.89185454814481657</v>
      </c>
      <c r="J30" s="53">
        <f t="shared" si="19"/>
        <v>0.87145113351244774</v>
      </c>
      <c r="K30" s="53">
        <f t="shared" si="19"/>
        <v>0.85191672273379937</v>
      </c>
      <c r="L30" s="53">
        <f t="shared" si="19"/>
        <v>0.81469729353409193</v>
      </c>
      <c r="M30" s="53">
        <f t="shared" si="19"/>
        <v>0.77253785138681275</v>
      </c>
      <c r="N30" s="53">
        <f t="shared" si="19"/>
        <v>0.76514473588720333</v>
      </c>
      <c r="O30" s="53">
        <f t="shared" si="19"/>
        <v>0.73111411209488208</v>
      </c>
      <c r="P30" s="53">
        <f t="shared" si="19"/>
        <v>0.70173293104223433</v>
      </c>
      <c r="Q30" s="53">
        <f t="shared" si="19"/>
        <v>0.66810522855258814</v>
      </c>
      <c r="R30" s="53">
        <f t="shared" si="19"/>
        <v>0.63959223181692482</v>
      </c>
      <c r="S30" s="53">
        <f t="shared" si="19"/>
        <v>0.59845936658597387</v>
      </c>
      <c r="T30" s="53">
        <f t="shared" si="19"/>
        <v>0.57237976062014895</v>
      </c>
      <c r="U30" s="53">
        <f t="shared" si="19"/>
        <v>0.54124924300960264</v>
      </c>
      <c r="V30" s="53">
        <f t="shared" si="19"/>
        <v>0.5245310481874117</v>
      </c>
      <c r="W30" s="53">
        <f t="shared" si="19"/>
        <v>0.51697055574844719</v>
      </c>
      <c r="X30" s="53">
        <f t="shared" ref="X30:AC30" si="20">X29/$E29</f>
        <v>0.49660612251033032</v>
      </c>
      <c r="Y30" s="53">
        <f t="shared" si="20"/>
        <v>0.48832392312516337</v>
      </c>
      <c r="Z30" s="53">
        <f t="shared" si="20"/>
        <v>0.47913167644015325</v>
      </c>
      <c r="AA30" s="53">
        <f t="shared" si="20"/>
        <v>0.48521800303055429</v>
      </c>
      <c r="AB30" s="53">
        <f t="shared" si="20"/>
        <v>0.48038767406033445</v>
      </c>
      <c r="AC30" s="53">
        <f t="shared" si="20"/>
        <v>0.47025254310383202</v>
      </c>
      <c r="AD30" s="53">
        <f t="shared" ref="AD30" si="21">AD29/$E29</f>
        <v>0.46840816823964093</v>
      </c>
      <c r="AE30" s="53">
        <f t="shared" ref="AE30" si="22">AE29/$E29</f>
        <v>0.45800618402017684</v>
      </c>
      <c r="AF30" s="53">
        <f t="shared" ref="AF30:AG30" si="23">AF29/$E29</f>
        <v>0.45166401273702239</v>
      </c>
      <c r="AG30" s="53">
        <f t="shared" si="23"/>
        <v>0.43436589866697717</v>
      </c>
    </row>
    <row r="31" spans="2:33" s="28" customFormat="1">
      <c r="B31" s="36"/>
      <c r="C31" s="42" t="s">
        <v>30</v>
      </c>
      <c r="D31" s="23" t="s">
        <v>31</v>
      </c>
      <c r="E31" s="54">
        <f t="shared" ref="E31:W31" si="24">E29/$E29-1</f>
        <v>0</v>
      </c>
      <c r="F31" s="54">
        <f t="shared" si="24"/>
        <v>-5.0938203674953053E-2</v>
      </c>
      <c r="G31" s="54">
        <f t="shared" si="24"/>
        <v>-8.0509306609712783E-2</v>
      </c>
      <c r="H31" s="54">
        <f t="shared" si="24"/>
        <v>-7.5482874639128839E-2</v>
      </c>
      <c r="I31" s="54">
        <f t="shared" si="24"/>
        <v>-0.10814545185518343</v>
      </c>
      <c r="J31" s="54">
        <f t="shared" si="24"/>
        <v>-0.12854886648755226</v>
      </c>
      <c r="K31" s="54">
        <f t="shared" si="24"/>
        <v>-0.14808327726620063</v>
      </c>
      <c r="L31" s="54">
        <f t="shared" si="24"/>
        <v>-0.18530270646590807</v>
      </c>
      <c r="M31" s="54">
        <f t="shared" si="24"/>
        <v>-0.22746214861318725</v>
      </c>
      <c r="N31" s="54">
        <f t="shared" si="24"/>
        <v>-0.23485526411279667</v>
      </c>
      <c r="O31" s="54">
        <f t="shared" si="24"/>
        <v>-0.26888588790511792</v>
      </c>
      <c r="P31" s="54">
        <f t="shared" si="24"/>
        <v>-0.29826706895776567</v>
      </c>
      <c r="Q31" s="54">
        <f t="shared" si="24"/>
        <v>-0.33189477144741186</v>
      </c>
      <c r="R31" s="54">
        <f t="shared" si="24"/>
        <v>-0.36040776818307518</v>
      </c>
      <c r="S31" s="54">
        <f t="shared" si="24"/>
        <v>-0.40154063341402613</v>
      </c>
      <c r="T31" s="54">
        <f t="shared" si="24"/>
        <v>-0.42762023937985105</v>
      </c>
      <c r="U31" s="54">
        <f t="shared" si="24"/>
        <v>-0.45875075699039736</v>
      </c>
      <c r="V31" s="54">
        <f t="shared" si="24"/>
        <v>-0.4754689518125883</v>
      </c>
      <c r="W31" s="54">
        <f t="shared" si="24"/>
        <v>-0.48302944425155281</v>
      </c>
      <c r="X31" s="54">
        <f t="shared" ref="X31:AC31" si="25">X29/$E29-1</f>
        <v>-0.50339387748966968</v>
      </c>
      <c r="Y31" s="54">
        <f t="shared" si="25"/>
        <v>-0.51167607687483663</v>
      </c>
      <c r="Z31" s="54">
        <f t="shared" si="25"/>
        <v>-0.5208683235598468</v>
      </c>
      <c r="AA31" s="54">
        <f t="shared" si="25"/>
        <v>-0.51478199696944571</v>
      </c>
      <c r="AB31" s="54">
        <f t="shared" si="25"/>
        <v>-0.51961232593966555</v>
      </c>
      <c r="AC31" s="54">
        <f t="shared" si="25"/>
        <v>-0.52974745689616798</v>
      </c>
      <c r="AD31" s="54">
        <f t="shared" ref="AD31" si="26">AD29/$E29-1</f>
        <v>-0.53159183176035907</v>
      </c>
      <c r="AE31" s="54">
        <f t="shared" ref="AE31" si="27">AE29/$E29-1</f>
        <v>-0.54199381597982321</v>
      </c>
      <c r="AF31" s="54">
        <f t="shared" ref="AF31:AG31" si="28">AF29/$E29-1</f>
        <v>-0.54833598726297761</v>
      </c>
      <c r="AG31" s="54">
        <f t="shared" si="28"/>
        <v>-0.56563410133302283</v>
      </c>
    </row>
    <row r="32" spans="2:33">
      <c r="C32" s="31"/>
      <c r="D32" s="24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2:33" ht="14.25">
      <c r="B33" s="48" t="s">
        <v>77</v>
      </c>
      <c r="C33" s="48"/>
      <c r="D33" s="24"/>
    </row>
    <row r="34" spans="2:33">
      <c r="C34" s="32" t="s">
        <v>24</v>
      </c>
      <c r="D34" s="34" t="s">
        <v>28</v>
      </c>
      <c r="E34" s="35">
        <f t="shared" ref="E34:AG34" si="29">E$5</f>
        <v>33238</v>
      </c>
      <c r="F34" s="35">
        <f t="shared" si="29"/>
        <v>33603</v>
      </c>
      <c r="G34" s="35">
        <f t="shared" si="29"/>
        <v>33969</v>
      </c>
      <c r="H34" s="35">
        <f t="shared" si="29"/>
        <v>34334</v>
      </c>
      <c r="I34" s="35">
        <f t="shared" si="29"/>
        <v>34699</v>
      </c>
      <c r="J34" s="35">
        <f t="shared" si="29"/>
        <v>35064</v>
      </c>
      <c r="K34" s="35">
        <f t="shared" si="29"/>
        <v>35430</v>
      </c>
      <c r="L34" s="35">
        <f t="shared" si="29"/>
        <v>35795</v>
      </c>
      <c r="M34" s="35">
        <f t="shared" si="29"/>
        <v>36160</v>
      </c>
      <c r="N34" s="35">
        <f t="shared" si="29"/>
        <v>36525</v>
      </c>
      <c r="O34" s="35">
        <f t="shared" si="29"/>
        <v>36891</v>
      </c>
      <c r="P34" s="35">
        <f t="shared" si="29"/>
        <v>37256</v>
      </c>
      <c r="Q34" s="35">
        <f t="shared" si="29"/>
        <v>37621</v>
      </c>
      <c r="R34" s="35">
        <f t="shared" si="29"/>
        <v>37986</v>
      </c>
      <c r="S34" s="35">
        <f t="shared" si="29"/>
        <v>38352</v>
      </c>
      <c r="T34" s="35">
        <f t="shared" si="29"/>
        <v>38717</v>
      </c>
      <c r="U34" s="35">
        <f t="shared" si="29"/>
        <v>39082</v>
      </c>
      <c r="V34" s="35">
        <f t="shared" si="29"/>
        <v>39447</v>
      </c>
      <c r="W34" s="35">
        <f t="shared" si="29"/>
        <v>39813</v>
      </c>
      <c r="X34" s="35">
        <f t="shared" si="29"/>
        <v>40178</v>
      </c>
      <c r="Y34" s="35">
        <f t="shared" si="29"/>
        <v>40543</v>
      </c>
      <c r="Z34" s="35">
        <f t="shared" si="29"/>
        <v>40908</v>
      </c>
      <c r="AA34" s="35">
        <f t="shared" si="29"/>
        <v>41274</v>
      </c>
      <c r="AB34" s="35">
        <f t="shared" si="29"/>
        <v>41639</v>
      </c>
      <c r="AC34" s="35">
        <f t="shared" si="29"/>
        <v>42004</v>
      </c>
      <c r="AD34" s="35">
        <f t="shared" si="29"/>
        <v>42369</v>
      </c>
      <c r="AE34" s="35">
        <f t="shared" si="29"/>
        <v>42735</v>
      </c>
      <c r="AF34" s="35">
        <f t="shared" si="29"/>
        <v>43100</v>
      </c>
      <c r="AG34" s="35">
        <f t="shared" si="29"/>
        <v>43465</v>
      </c>
    </row>
    <row r="35" spans="2:33" ht="15.75">
      <c r="C35" s="30" t="s">
        <v>37</v>
      </c>
      <c r="D35" s="69" t="s">
        <v>101</v>
      </c>
      <c r="E35" s="55">
        <f>'1-3_Daten kt_Vorb'!E35/1000</f>
        <v>0.28021314550000009</v>
      </c>
      <c r="F35" s="55">
        <f>'1-3_Daten kt_Vorb'!F35/1000</f>
        <v>0.29015569540749997</v>
      </c>
      <c r="G35" s="55">
        <f>'1-3_Daten kt_Vorb'!G35/1000</f>
        <v>0.29603993084250013</v>
      </c>
      <c r="H35" s="55">
        <f>'1-3_Daten kt_Vorb'!H35/1000</f>
        <v>0.30781053624999988</v>
      </c>
      <c r="I35" s="55">
        <f>'1-3_Daten kt_Vorb'!I35/1000</f>
        <v>0.31648742409249975</v>
      </c>
      <c r="J35" s="55">
        <f>'1-3_Daten kt_Vorb'!J35/1000</f>
        <v>0.39603129185397862</v>
      </c>
      <c r="K35" s="55">
        <f>'1-3_Daten kt_Vorb'!K35/1000</f>
        <v>0.42924914564793915</v>
      </c>
      <c r="L35" s="55">
        <f>'1-3_Daten kt_Vorb'!L35/1000</f>
        <v>0.4632634186175893</v>
      </c>
      <c r="M35" s="55">
        <f>'1-3_Daten kt_Vorb'!M35/1000</f>
        <v>0.48115676579221384</v>
      </c>
      <c r="N35" s="55">
        <f>'1-3_Daten kt_Vorb'!N35/1000</f>
        <v>0.49534375058029717</v>
      </c>
      <c r="O35" s="55">
        <f>'1-3_Daten kt_Vorb'!O35/1000</f>
        <v>0.4865765993765595</v>
      </c>
      <c r="P35" s="55">
        <f>'1-3_Daten kt_Vorb'!P35/1000</f>
        <v>0.46050037634602781</v>
      </c>
      <c r="Q35" s="55">
        <f>'1-3_Daten kt_Vorb'!Q35/1000</f>
        <v>0.48138330248890265</v>
      </c>
      <c r="R35" s="55">
        <f>'1-3_Daten kt_Vorb'!R35/1000</f>
        <v>0.80616656935442865</v>
      </c>
      <c r="S35" s="55">
        <f>'1-3_Daten kt_Vorb'!S35/1000</f>
        <v>0.80344336534905036</v>
      </c>
      <c r="T35" s="55">
        <f>'1-3_Daten kt_Vorb'!T35/1000</f>
        <v>0.8658388961192246</v>
      </c>
      <c r="U35" s="55">
        <f>'1-3_Daten kt_Vorb'!U35/1000</f>
        <v>0.98665576160224389</v>
      </c>
      <c r="V35" s="55">
        <f>'1-3_Daten kt_Vorb'!V35/1000</f>
        <v>1.3083422057180976</v>
      </c>
      <c r="W35" s="55">
        <f>'1-3_Daten kt_Vorb'!W35/1000</f>
        <v>1.4971340184149193</v>
      </c>
      <c r="X35" s="55">
        <f>'1-3_Daten kt_Vorb'!X35/1000</f>
        <v>1.5592675733132524</v>
      </c>
      <c r="Y35" s="55">
        <f>'1-3_Daten kt_Vorb'!Y35/1000</f>
        <v>1.7173100232156358</v>
      </c>
      <c r="Z35" s="55">
        <f>'1-3_Daten kt_Vorb'!Z35/1000</f>
        <v>1.9054037058062374</v>
      </c>
      <c r="AA35" s="55">
        <f>'1-3_Daten kt_Vorb'!AA35/1000</f>
        <v>2.4393800956386884</v>
      </c>
      <c r="AB35" s="55">
        <f>'1-3_Daten kt_Vorb'!AB35/1000</f>
        <v>2.480302348785052</v>
      </c>
      <c r="AC35" s="55">
        <f>'1-3_Daten kt_Vorb'!AC35/1000</f>
        <v>2.5227961714248481</v>
      </c>
      <c r="AD35" s="55">
        <f>'1-3_Daten kt_Vorb'!AD35/1000</f>
        <v>2.6100448811615649</v>
      </c>
      <c r="AE35" s="55">
        <f>'1-3_Daten kt_Vorb'!AE35/1000</f>
        <v>2.7242251068734236</v>
      </c>
      <c r="AF35" s="55">
        <f>'1-3_Daten kt_Vorb'!AF35/1000</f>
        <v>2.7170957491620933</v>
      </c>
      <c r="AG35" s="55">
        <f>'1-3_Daten kt_Vorb'!AG35/1000</f>
        <v>2.6790269342986277</v>
      </c>
    </row>
    <row r="36" spans="2:33" ht="15.75">
      <c r="C36" s="30" t="s">
        <v>38</v>
      </c>
      <c r="D36" s="69" t="s">
        <v>101</v>
      </c>
      <c r="E36" s="55">
        <f>'1-3_Daten kt_Vorb'!E36/1000</f>
        <v>0.25155612567922137</v>
      </c>
      <c r="F36" s="55">
        <f>'1-3_Daten kt_Vorb'!F36/1000</f>
        <v>0.22097807016264187</v>
      </c>
      <c r="G36" s="55">
        <f>'1-3_Daten kt_Vorb'!G36/1000</f>
        <v>0.21076229047890599</v>
      </c>
      <c r="H36" s="55">
        <f>'1-3_Daten kt_Vorb'!H36/1000</f>
        <v>0.20198617189763171</v>
      </c>
      <c r="I36" s="55">
        <f>'1-3_Daten kt_Vorb'!I36/1000</f>
        <v>0.20439809684241747</v>
      </c>
      <c r="J36" s="55">
        <f>'1-3_Daten kt_Vorb'!J36/1000</f>
        <v>0.22433861989394149</v>
      </c>
      <c r="K36" s="55">
        <f>'1-3_Daten kt_Vorb'!K36/1000</f>
        <v>0.23464191018613459</v>
      </c>
      <c r="L36" s="55">
        <f>'1-3_Daten kt_Vorb'!L36/1000</f>
        <v>0.2302859946169179</v>
      </c>
      <c r="M36" s="55">
        <f>'1-3_Daten kt_Vorb'!M36/1000</f>
        <v>0.23339770384219641</v>
      </c>
      <c r="N36" s="55">
        <f>'1-3_Daten kt_Vorb'!N36/1000</f>
        <v>0.22398261841876863</v>
      </c>
      <c r="O36" s="55">
        <f>'1-3_Daten kt_Vorb'!O36/1000</f>
        <v>0.22614199626930853</v>
      </c>
      <c r="P36" s="55">
        <f>'1-3_Daten kt_Vorb'!P36/1000</f>
        <v>0.22052995387097321</v>
      </c>
      <c r="Q36" s="55">
        <f>'1-3_Daten kt_Vorb'!Q36/1000</f>
        <v>0.21645588456555345</v>
      </c>
      <c r="R36" s="55">
        <f>'1-3_Daten kt_Vorb'!R36/1000</f>
        <v>0.21037405511235388</v>
      </c>
      <c r="S36" s="55">
        <f>'1-3_Daten kt_Vorb'!S36/1000</f>
        <v>0.23380357841753807</v>
      </c>
      <c r="T36" s="55">
        <f>'1-3_Daten kt_Vorb'!T36/1000</f>
        <v>0.24027401699699366</v>
      </c>
      <c r="U36" s="55">
        <f>'1-3_Daten kt_Vorb'!U36/1000</f>
        <v>0.26691102780939319</v>
      </c>
      <c r="V36" s="55">
        <f>'1-3_Daten kt_Vorb'!V36/1000</f>
        <v>0.25895112727224423</v>
      </c>
      <c r="W36" s="55">
        <f>'1-3_Daten kt_Vorb'!W36/1000</f>
        <v>0.27004419770873533</v>
      </c>
      <c r="X36" s="55">
        <f>'1-3_Daten kt_Vorb'!X36/1000</f>
        <v>0.25074755445366653</v>
      </c>
      <c r="Y36" s="55">
        <f>'1-3_Daten kt_Vorb'!Y36/1000</f>
        <v>0.27430578940482908</v>
      </c>
      <c r="Z36" s="55">
        <f>'1-3_Daten kt_Vorb'!Z36/1000</f>
        <v>0.28299043740436081</v>
      </c>
      <c r="AA36" s="55">
        <f>'1-3_Daten kt_Vorb'!AA36/1000</f>
        <v>0.28064410520354699</v>
      </c>
      <c r="AB36" s="55">
        <f>'1-3_Daten kt_Vorb'!AB36/1000</f>
        <v>0.2766359809540056</v>
      </c>
      <c r="AC36" s="55">
        <f>'1-3_Daten kt_Vorb'!AC36/1000</f>
        <v>0.27649731720222187</v>
      </c>
      <c r="AD36" s="55">
        <f>'1-3_Daten kt_Vorb'!AD36/1000</f>
        <v>0.28311316856689983</v>
      </c>
      <c r="AE36" s="55">
        <f>'1-3_Daten kt_Vorb'!AE36/1000</f>
        <v>0.28456329059382202</v>
      </c>
      <c r="AF36" s="55">
        <f>'1-3_Daten kt_Vorb'!AF36/1000</f>
        <v>0.29513649470104603</v>
      </c>
      <c r="AG36" s="55">
        <f>'1-3_Daten kt_Vorb'!AG36/1000</f>
        <v>0.29506512592960327</v>
      </c>
    </row>
    <row r="37" spans="2:33" ht="15.75">
      <c r="C37" s="30" t="s">
        <v>43</v>
      </c>
      <c r="D37" s="69" t="s">
        <v>101</v>
      </c>
      <c r="E37" s="55">
        <f>'1-3_Daten kt_Vorb'!E37/1000</f>
        <v>1.672547525533296</v>
      </c>
      <c r="F37" s="55">
        <f>'1-3_Daten kt_Vorb'!F37/1000</f>
        <v>1.3724648887581228</v>
      </c>
      <c r="G37" s="55">
        <f>'1-3_Daten kt_Vorb'!G37/1000</f>
        <v>1.1975692883776941</v>
      </c>
      <c r="H37" s="55">
        <f>'1-3_Daten kt_Vorb'!H37/1000</f>
        <v>1.0490052909603422</v>
      </c>
      <c r="I37" s="55">
        <f>'1-3_Daten kt_Vorb'!I37/1000</f>
        <v>0.89005409554960779</v>
      </c>
      <c r="J37" s="55">
        <f>'1-3_Daten kt_Vorb'!J37/1000</f>
        <v>0.82070259902992537</v>
      </c>
      <c r="K37" s="55">
        <f>'1-3_Daten kt_Vorb'!K37/1000</f>
        <v>0.75665998371491605</v>
      </c>
      <c r="L37" s="55">
        <f>'1-3_Daten kt_Vorb'!L37/1000</f>
        <v>0.67662453701941083</v>
      </c>
      <c r="M37" s="55">
        <f>'1-3_Daten kt_Vorb'!M37/1000</f>
        <v>0.61606624641752206</v>
      </c>
      <c r="N37" s="55">
        <f>'1-3_Daten kt_Vorb'!N37/1000</f>
        <v>0.56241043922226186</v>
      </c>
      <c r="O37" s="55">
        <f>'1-3_Daten kt_Vorb'!O37/1000</f>
        <v>0.50601679756316154</v>
      </c>
      <c r="P37" s="55">
        <f>'1-3_Daten kt_Vorb'!P37/1000</f>
        <v>0.46045775235755287</v>
      </c>
      <c r="Q37" s="55">
        <f>'1-3_Daten kt_Vorb'!Q37/1000</f>
        <v>0.42915189453840286</v>
      </c>
      <c r="R37" s="55">
        <f>'1-3_Daten kt_Vorb'!R37/1000</f>
        <v>0.38885114161519618</v>
      </c>
      <c r="S37" s="55">
        <f>'1-3_Daten kt_Vorb'!S37/1000</f>
        <v>0.36614792992648687</v>
      </c>
      <c r="T37" s="55">
        <f>'1-3_Daten kt_Vorb'!T37/1000</f>
        <v>0.33356051275165816</v>
      </c>
      <c r="U37" s="55">
        <f>'1-3_Daten kt_Vorb'!U37/1000</f>
        <v>0.31058906695557997</v>
      </c>
      <c r="V37" s="55">
        <f>'1-3_Daten kt_Vorb'!V37/1000</f>
        <v>0.29272889196379076</v>
      </c>
      <c r="W37" s="55">
        <f>'1-3_Daten kt_Vorb'!W37/1000</f>
        <v>0.26996717710392704</v>
      </c>
      <c r="X37" s="55">
        <f>'1-3_Daten kt_Vorb'!X37/1000</f>
        <v>0.26119210972848206</v>
      </c>
      <c r="Y37" s="55">
        <f>'1-3_Daten kt_Vorb'!Y37/1000</f>
        <v>0.24306823275489359</v>
      </c>
      <c r="Z37" s="55">
        <f>'1-3_Daten kt_Vorb'!Z37/1000</f>
        <v>0.23768939488655386</v>
      </c>
      <c r="AA37" s="55">
        <f>'1-3_Daten kt_Vorb'!AA37/1000</f>
        <v>0.22341161330696416</v>
      </c>
      <c r="AB37" s="55">
        <f>'1-3_Daten kt_Vorb'!AB37/1000</f>
        <v>0.2225289571006264</v>
      </c>
      <c r="AC37" s="55">
        <f>'1-3_Daten kt_Vorb'!AC37/1000</f>
        <v>0.22199185539524</v>
      </c>
      <c r="AD37" s="55">
        <f>'1-3_Daten kt_Vorb'!AD37/1000</f>
        <v>0.21785587176291135</v>
      </c>
      <c r="AE37" s="55">
        <f>'1-3_Daten kt_Vorb'!AE37/1000</f>
        <v>0.22400120743295054</v>
      </c>
      <c r="AF37" s="55">
        <f>'1-3_Daten kt_Vorb'!AF37/1000</f>
        <v>0.23248721732897779</v>
      </c>
      <c r="AG37" s="55">
        <f>'1-3_Daten kt_Vorb'!AG37/1000</f>
        <v>0.22749354520008533</v>
      </c>
    </row>
    <row r="38" spans="2:33" ht="15.75">
      <c r="C38" s="30" t="s">
        <v>44</v>
      </c>
      <c r="D38" s="69" t="s">
        <v>101</v>
      </c>
      <c r="E38" s="55">
        <f>'1-3_Daten kt_Vorb'!E38/1000</f>
        <v>4.1854785065803073</v>
      </c>
      <c r="F38" s="55">
        <f>'1-3_Daten kt_Vorb'!F38/1000</f>
        <v>2.78618325155173</v>
      </c>
      <c r="G38" s="55">
        <f>'1-3_Daten kt_Vorb'!G38/1000</f>
        <v>1.9171212211048445</v>
      </c>
      <c r="H38" s="55">
        <f>'1-3_Daten kt_Vorb'!H38/1000</f>
        <v>1.692481623778052</v>
      </c>
      <c r="I38" s="55">
        <f>'1-3_Daten kt_Vorb'!I38/1000</f>
        <v>1.3281961014543944</v>
      </c>
      <c r="J38" s="55">
        <f>'1-3_Daten kt_Vorb'!J38/1000</f>
        <v>1.1765629652900382</v>
      </c>
      <c r="K38" s="55">
        <f>'1-3_Daten kt_Vorb'!K38/1000</f>
        <v>1.1357667354551126</v>
      </c>
      <c r="L38" s="55">
        <f>'1-3_Daten kt_Vorb'!L38/1000</f>
        <v>1.1424819482587911</v>
      </c>
      <c r="M38" s="55">
        <f>'1-3_Daten kt_Vorb'!M38/1000</f>
        <v>0.94562809562077088</v>
      </c>
      <c r="N38" s="55">
        <f>'1-3_Daten kt_Vorb'!N38/1000</f>
        <v>0.92414540433897441</v>
      </c>
      <c r="O38" s="55">
        <f>'1-3_Daten kt_Vorb'!O38/1000</f>
        <v>0.89828047192432303</v>
      </c>
      <c r="P38" s="55">
        <f>'1-3_Daten kt_Vorb'!P38/1000</f>
        <v>0.95512827827655311</v>
      </c>
      <c r="Q38" s="55">
        <f>'1-3_Daten kt_Vorb'!Q38/1000</f>
        <v>0.89802439909662601</v>
      </c>
      <c r="R38" s="55">
        <f>'1-3_Daten kt_Vorb'!R38/1000</f>
        <v>0.83051720708126031</v>
      </c>
      <c r="S38" s="55">
        <f>'1-3_Daten kt_Vorb'!S38/1000</f>
        <v>0.7719650323850491</v>
      </c>
      <c r="T38" s="55">
        <f>'1-3_Daten kt_Vorb'!T38/1000</f>
        <v>0.76874724551478479</v>
      </c>
      <c r="U38" s="55">
        <f>'1-3_Daten kt_Vorb'!U38/1000</f>
        <v>0.90763982447167135</v>
      </c>
      <c r="V38" s="55">
        <f>'1-3_Daten kt_Vorb'!V38/1000</f>
        <v>0.93998888901618771</v>
      </c>
      <c r="W38" s="55">
        <f>'1-3_Daten kt_Vorb'!W38/1000</f>
        <v>1.0833570958746042</v>
      </c>
      <c r="X38" s="55">
        <f>'1-3_Daten kt_Vorb'!X38/1000</f>
        <v>0.98830609056458807</v>
      </c>
      <c r="Y38" s="55">
        <f>'1-3_Daten kt_Vorb'!Y38/1000</f>
        <v>1.2500866024920838</v>
      </c>
      <c r="Z38" s="55">
        <f>'1-3_Daten kt_Vorb'!Z38/1000</f>
        <v>1.1525486186141576</v>
      </c>
      <c r="AA38" s="55">
        <f>'1-3_Daten kt_Vorb'!AA38/1000</f>
        <v>1.1907999438397256</v>
      </c>
      <c r="AB38" s="55">
        <f>'1-3_Daten kt_Vorb'!AB38/1000</f>
        <v>1.2219059959743672</v>
      </c>
      <c r="AC38" s="55">
        <f>'1-3_Daten kt_Vorb'!AC38/1000</f>
        <v>1.0309068081859196</v>
      </c>
      <c r="AD38" s="55">
        <f>'1-3_Daten kt_Vorb'!AD38/1000</f>
        <v>1.0977710926442854</v>
      </c>
      <c r="AE38" s="55">
        <f>'1-3_Daten kt_Vorb'!AE38/1000</f>
        <v>1.0357299637099311</v>
      </c>
      <c r="AF38" s="55">
        <f>'1-3_Daten kt_Vorb'!AF38/1000</f>
        <v>1.0559151906734061</v>
      </c>
      <c r="AG38" s="55">
        <f>'1-3_Daten kt_Vorb'!AG38/1000</f>
        <v>1.0167752773755776</v>
      </c>
    </row>
    <row r="39" spans="2:33" ht="15.75">
      <c r="C39" s="30" t="s">
        <v>45</v>
      </c>
      <c r="D39" s="69" t="s">
        <v>101</v>
      </c>
      <c r="E39" s="55">
        <f>'1-3_Daten kt_Vorb'!E39/1000</f>
        <v>0.27943356262524355</v>
      </c>
      <c r="F39" s="55">
        <f>'1-3_Daten kt_Vorb'!F39/1000</f>
        <v>0.17645167395584838</v>
      </c>
      <c r="G39" s="55">
        <f>'1-3_Daten kt_Vorb'!G39/1000</f>
        <v>0.11580638399268225</v>
      </c>
      <c r="H39" s="55">
        <f>'1-3_Daten kt_Vorb'!H39/1000</f>
        <v>7.5178924161404995E-2</v>
      </c>
      <c r="I39" s="55">
        <f>'1-3_Daten kt_Vorb'!I39/1000</f>
        <v>3.5769697644662979E-2</v>
      </c>
      <c r="J39" s="55">
        <f>'1-3_Daten kt_Vorb'!J39/1000</f>
        <v>1.4035726717763819E-2</v>
      </c>
      <c r="K39" s="55">
        <f>'1-3_Daten kt_Vorb'!K39/1000</f>
        <v>6.8448101725454647E-3</v>
      </c>
      <c r="L39" s="55">
        <f>'1-3_Daten kt_Vorb'!L39/1000</f>
        <v>4.9253716008171777E-3</v>
      </c>
      <c r="M39" s="55">
        <f>'1-3_Daten kt_Vorb'!M39/1000</f>
        <v>4.357551862998005E-3</v>
      </c>
      <c r="N39" s="55">
        <f>'1-3_Daten kt_Vorb'!N39/1000</f>
        <v>3.345892978146821E-3</v>
      </c>
      <c r="O39" s="55">
        <f>'1-3_Daten kt_Vorb'!O39/1000</f>
        <v>3.2439618549615595E-3</v>
      </c>
      <c r="P39" s="55">
        <f>'1-3_Daten kt_Vorb'!P39/1000</f>
        <v>3.1415673758317672E-3</v>
      </c>
      <c r="Q39" s="55">
        <f>'1-3_Daten kt_Vorb'!Q39/1000</f>
        <v>3.006284650381651E-3</v>
      </c>
      <c r="R39" s="55">
        <f>'1-3_Daten kt_Vorb'!R39/1000</f>
        <v>2.4842010232684849E-3</v>
      </c>
      <c r="S39" s="55">
        <f>'1-3_Daten kt_Vorb'!S39/1000</f>
        <v>2.0748034283320149E-3</v>
      </c>
      <c r="T39" s="55">
        <f>'1-3_Daten kt_Vorb'!T39/1000</f>
        <v>2.3658416231428785E-3</v>
      </c>
      <c r="U39" s="55">
        <f>'1-3_Daten kt_Vorb'!U39/1000</f>
        <v>2.0298086829038864E-3</v>
      </c>
      <c r="V39" s="55">
        <f>'1-3_Daten kt_Vorb'!V39/1000</f>
        <v>1.6002698144911448E-3</v>
      </c>
      <c r="W39" s="55">
        <f>'1-3_Daten kt_Vorb'!W39/1000</f>
        <v>1.541151839389056E-3</v>
      </c>
      <c r="X39" s="55">
        <f>'1-3_Daten kt_Vorb'!X39/1000</f>
        <v>1.4487933445693916E-3</v>
      </c>
      <c r="Y39" s="55">
        <f>'1-3_Daten kt_Vorb'!Y39/1000</f>
        <v>1.3901669029726207E-3</v>
      </c>
      <c r="Z39" s="55">
        <f>'1-3_Daten kt_Vorb'!Z39/1000</f>
        <v>1.3954720558570044E-3</v>
      </c>
      <c r="AA39" s="55">
        <f>'1-3_Daten kt_Vorb'!AA39/1000</f>
        <v>1.3795969354037268E-3</v>
      </c>
      <c r="AB39" s="55">
        <f>'1-3_Daten kt_Vorb'!AB39/1000</f>
        <v>1.4510891139833256E-3</v>
      </c>
      <c r="AC39" s="55">
        <f>'1-3_Daten kt_Vorb'!AC39/1000</f>
        <v>1.5375540122538689E-3</v>
      </c>
      <c r="AD39" s="55">
        <f>'1-3_Daten kt_Vorb'!AD39/1000</f>
        <v>1.4178391571532242E-3</v>
      </c>
      <c r="AE39" s="55">
        <f>'1-3_Daten kt_Vorb'!AE39/1000</f>
        <v>1.4322227478590392E-3</v>
      </c>
      <c r="AF39" s="55">
        <f>'1-3_Daten kt_Vorb'!AF39/1000</f>
        <v>1.3677088767098345E-3</v>
      </c>
      <c r="AG39" s="55">
        <f>'1-3_Daten kt_Vorb'!AG39/1000</f>
        <v>1.2681081389688976E-3</v>
      </c>
    </row>
    <row r="40" spans="2:33" ht="15.75">
      <c r="C40" s="31" t="s">
        <v>39</v>
      </c>
      <c r="D40" s="69" t="s">
        <v>101</v>
      </c>
      <c r="E40" s="55">
        <f>'1-3_Daten kt_Vorb'!E40/1000</f>
        <v>33.853874023452796</v>
      </c>
      <c r="F40" s="55">
        <f>'1-3_Daten kt_Vorb'!F40/1000</f>
        <v>33.051875857732547</v>
      </c>
      <c r="G40" s="55">
        <f>'1-3_Daten kt_Vorb'!G40/1000</f>
        <v>30.850441684640273</v>
      </c>
      <c r="H40" s="55">
        <f>'1-3_Daten kt_Vorb'!H40/1000</f>
        <v>32.106478367738362</v>
      </c>
      <c r="I40" s="55">
        <f>'1-3_Daten kt_Vorb'!I40/1000</f>
        <v>29.122445900678404</v>
      </c>
      <c r="J40" s="55">
        <f>'1-3_Daten kt_Vorb'!J40/1000</f>
        <v>27.977570081180602</v>
      </c>
      <c r="K40" s="55">
        <f>'1-3_Daten kt_Vorb'!K40/1000</f>
        <v>26.864799520649314</v>
      </c>
      <c r="L40" s="55">
        <f>'1-3_Daten kt_Vorb'!L40/1000</f>
        <v>26.279592057132174</v>
      </c>
      <c r="M40" s="55">
        <f>'1-3_Daten kt_Vorb'!M40/1000</f>
        <v>23.679391486093582</v>
      </c>
      <c r="N40" s="55">
        <f>'1-3_Daten kt_Vorb'!N40/1000</f>
        <v>24.704684407287285</v>
      </c>
      <c r="O40" s="55">
        <f>'1-3_Daten kt_Vorb'!O40/1000</f>
        <v>22.894010458003212</v>
      </c>
      <c r="P40" s="55">
        <f>'1-3_Daten kt_Vorb'!P40/1000</f>
        <v>20.538860776467242</v>
      </c>
      <c r="Q40" s="55">
        <f>'1-3_Daten kt_Vorb'!Q40/1000</f>
        <v>19.339714091348657</v>
      </c>
      <c r="R40" s="55">
        <f>'1-3_Daten kt_Vorb'!R40/1000</f>
        <v>17.525876127093483</v>
      </c>
      <c r="S40" s="55">
        <f>'1-3_Daten kt_Vorb'!S40/1000</f>
        <v>14.87270400723601</v>
      </c>
      <c r="T40" s="55">
        <f>'1-3_Daten kt_Vorb'!T40/1000</f>
        <v>13.097916120632938</v>
      </c>
      <c r="U40" s="55">
        <f>'1-3_Daten kt_Vorb'!U40/1000</f>
        <v>11.289530761011651</v>
      </c>
      <c r="V40" s="55">
        <f>'1-3_Daten kt_Vorb'!V40/1000</f>
        <v>10.094400858216234</v>
      </c>
      <c r="W40" s="55">
        <f>'1-3_Daten kt_Vorb'!W40/1000</f>
        <v>9.7156945144405444</v>
      </c>
      <c r="X40" s="55">
        <f>'1-3_Daten kt_Vorb'!X40/1000</f>
        <v>8.4624145454857231</v>
      </c>
      <c r="Y40" s="55">
        <f>'1-3_Daten kt_Vorb'!Y40/1000</f>
        <v>8.3219619908005633</v>
      </c>
      <c r="Z40" s="55">
        <f>'1-3_Daten kt_Vorb'!Z40/1000</f>
        <v>8.1599395710281488</v>
      </c>
      <c r="AA40" s="55">
        <f>'1-3_Daten kt_Vorb'!AA40/1000</f>
        <v>8.9754359908973793</v>
      </c>
      <c r="AB40" s="55">
        <f>'1-3_Daten kt_Vorb'!AB40/1000</f>
        <v>8.4904863591289743</v>
      </c>
      <c r="AC40" s="55">
        <f>'1-3_Daten kt_Vorb'!AC40/1000</f>
        <v>7.7206938661557984</v>
      </c>
      <c r="AD40" s="55">
        <f>'1-3_Daten kt_Vorb'!AD40/1000</f>
        <v>7.9356315305145495</v>
      </c>
      <c r="AE40" s="55">
        <f>'1-3_Daten kt_Vorb'!AE40/1000</f>
        <v>7.3947698399611381</v>
      </c>
      <c r="AF40" s="55">
        <f>'1-3_Daten kt_Vorb'!AF40/1000</f>
        <v>7.3997747642637179</v>
      </c>
      <c r="AG40" s="55">
        <f>'1-3_Daten kt_Vorb'!AG40/1000</f>
        <v>6.5179190912039484</v>
      </c>
    </row>
    <row r="41" spans="2:33" ht="15.75">
      <c r="C41" s="31" t="s">
        <v>40</v>
      </c>
      <c r="D41" s="69" t="s">
        <v>101</v>
      </c>
      <c r="E41" s="55">
        <f>'1-3_Daten kt_Vorb'!E41/1000</f>
        <v>0.35146411874</v>
      </c>
      <c r="F41" s="55">
        <f>'1-3_Daten kt_Vorb'!F41/1000</f>
        <v>0.34457127825000006</v>
      </c>
      <c r="G41" s="55">
        <f>'1-3_Daten kt_Vorb'!G41/1000</f>
        <v>0.37072936111500004</v>
      </c>
      <c r="H41" s="55">
        <f>'1-3_Daten kt_Vorb'!H41/1000</f>
        <v>0.40679222335000004</v>
      </c>
      <c r="I41" s="55">
        <f>'1-3_Daten kt_Vorb'!I41/1000</f>
        <v>0.44403011824999999</v>
      </c>
      <c r="J41" s="55">
        <f>'1-3_Daten kt_Vorb'!J41/1000</f>
        <v>0.44926933527500001</v>
      </c>
      <c r="K41" s="55">
        <f>'1-3_Daten kt_Vorb'!K41/1000</f>
        <v>0.43379155804000002</v>
      </c>
      <c r="L41" s="55">
        <f>'1-3_Daten kt_Vorb'!L41/1000</f>
        <v>0.45786444861500003</v>
      </c>
      <c r="M41" s="55">
        <f>'1-3_Daten kt_Vorb'!M41/1000</f>
        <v>0.4792371427549999</v>
      </c>
      <c r="N41" s="55">
        <f>'1-3_Daten kt_Vorb'!N41/1000</f>
        <v>0.52058669077500008</v>
      </c>
      <c r="O41" s="55">
        <f>'1-3_Daten kt_Vorb'!O41/1000</f>
        <v>0.56572280285999998</v>
      </c>
      <c r="P41" s="55">
        <f>'1-3_Daten kt_Vorb'!P41/1000</f>
        <v>0.55488110569000004</v>
      </c>
      <c r="Q41" s="55">
        <f>'1-3_Daten kt_Vorb'!Q41/1000</f>
        <v>0.51991336071000005</v>
      </c>
      <c r="R41" s="55">
        <f>'1-3_Daten kt_Vorb'!R41/1000</f>
        <v>0.57710507767999997</v>
      </c>
      <c r="S41" s="55">
        <f>'1-3_Daten kt_Vorb'!S41/1000</f>
        <v>0.57525904224499991</v>
      </c>
      <c r="T41" s="55">
        <f>'1-3_Daten kt_Vorb'!T41/1000</f>
        <v>0.59503503408000002</v>
      </c>
      <c r="U41" s="55">
        <f>'1-3_Daten kt_Vorb'!U41/1000</f>
        <v>0.578985743655</v>
      </c>
      <c r="V41" s="55">
        <f>'1-3_Daten kt_Vorb'!V41/1000</f>
        <v>0.58004033943</v>
      </c>
      <c r="W41" s="55">
        <f>'1-3_Daten kt_Vorb'!W41/1000</f>
        <v>0.5450728414649999</v>
      </c>
      <c r="X41" s="55">
        <f>'1-3_Daten kt_Vorb'!X41/1000</f>
        <v>0.51298092447749999</v>
      </c>
      <c r="Y41" s="55">
        <f>'1-3_Daten kt_Vorb'!Y41/1000</f>
        <v>0.53139419082749983</v>
      </c>
      <c r="Z41" s="55">
        <f>'1-3_Daten kt_Vorb'!Z41/1000</f>
        <v>0.52924257433999977</v>
      </c>
      <c r="AA41" s="55">
        <f>'1-3_Daten kt_Vorb'!AA41/1000</f>
        <v>0.51262698809250007</v>
      </c>
      <c r="AB41" s="55">
        <f>'1-3_Daten kt_Vorb'!AB41/1000</f>
        <v>0.5074129422625</v>
      </c>
      <c r="AC41" s="55">
        <f>'1-3_Daten kt_Vorb'!AC41/1000</f>
        <v>0.5268961390200001</v>
      </c>
      <c r="AD41" s="55">
        <f>'1-3_Daten kt_Vorb'!AD41/1000</f>
        <v>0.52887071384999995</v>
      </c>
      <c r="AE41" s="55">
        <f>'1-3_Daten kt_Vorb'!AE41/1000</f>
        <v>0.53445462715821423</v>
      </c>
      <c r="AF41" s="55">
        <f>'1-3_Daten kt_Vorb'!AF41/1000</f>
        <v>0.54243480234841834</v>
      </c>
      <c r="AG41" s="55">
        <f>'1-3_Daten kt_Vorb'!AG41/1000</f>
        <v>0.51225642227214285</v>
      </c>
    </row>
    <row r="42" spans="2:33" ht="15.75">
      <c r="C42" s="31" t="s">
        <v>41</v>
      </c>
      <c r="D42" s="69" t="s">
        <v>101</v>
      </c>
      <c r="E42" s="55">
        <f>'1-3_Daten kt_Vorb'!E42/1000</f>
        <v>43.453438943163832</v>
      </c>
      <c r="F42" s="55">
        <f>'1-3_Daten kt_Vorb'!F42/1000</f>
        <v>38.432057796349945</v>
      </c>
      <c r="G42" s="55">
        <f>'1-3_Daten kt_Vorb'!G42/1000</f>
        <v>37.476689289603122</v>
      </c>
      <c r="H42" s="55">
        <f>'1-3_Daten kt_Vorb'!H42/1000</f>
        <v>37.286881547796376</v>
      </c>
      <c r="I42" s="55">
        <f>'1-3_Daten kt_Vorb'!I42/1000</f>
        <v>37.607252807347386</v>
      </c>
      <c r="J42" s="55">
        <f>'1-3_Daten kt_Vorb'!J42/1000</f>
        <v>37.371856407911579</v>
      </c>
      <c r="K42" s="55">
        <f>'1-3_Daten kt_Vorb'!K42/1000</f>
        <v>37.635030749362173</v>
      </c>
      <c r="L42" s="55">
        <f>'1-3_Daten kt_Vorb'!L42/1000</f>
        <v>36.589170300041211</v>
      </c>
      <c r="M42" s="55">
        <f>'1-3_Daten kt_Vorb'!M42/1000</f>
        <v>36.406186261113305</v>
      </c>
      <c r="N42" s="55">
        <f>'1-3_Daten kt_Vorb'!N42/1000</f>
        <v>36.129540874161926</v>
      </c>
      <c r="O42" s="55">
        <f>'1-3_Daten kt_Vorb'!O42/1000</f>
        <v>35.419744120391449</v>
      </c>
      <c r="P42" s="55">
        <f>'1-3_Daten kt_Vorb'!P42/1000</f>
        <v>35.881976013719225</v>
      </c>
      <c r="Q42" s="55">
        <f>'1-3_Daten kt_Vorb'!Q42/1000</f>
        <v>34.537552983219292</v>
      </c>
      <c r="R42" s="55">
        <f>'1-3_Daten kt_Vorb'!R42/1000</f>
        <v>34.123204844177458</v>
      </c>
      <c r="S42" s="55">
        <f>'1-3_Daten kt_Vorb'!S42/1000</f>
        <v>33.152411522559106</v>
      </c>
      <c r="T42" s="55">
        <f>'1-3_Daten kt_Vorb'!T42/1000</f>
        <v>33.161213542333918</v>
      </c>
      <c r="U42" s="55">
        <f>'1-3_Daten kt_Vorb'!U42/1000</f>
        <v>32.557696960933747</v>
      </c>
      <c r="V42" s="55">
        <f>'1-3_Daten kt_Vorb'!V42/1000</f>
        <v>32.719201767615431</v>
      </c>
      <c r="W42" s="55">
        <f>'1-3_Daten kt_Vorb'!W42/1000</f>
        <v>33.117230724649062</v>
      </c>
      <c r="X42" s="55">
        <f>'1-3_Daten kt_Vorb'!X42/1000</f>
        <v>33.223562153003947</v>
      </c>
      <c r="Y42" s="55">
        <f>'1-3_Daten kt_Vorb'!Y42/1000</f>
        <v>33.0382631466221</v>
      </c>
      <c r="Z42" s="55">
        <f>'1-3_Daten kt_Vorb'!Z42/1000</f>
        <v>32.805575789084941</v>
      </c>
      <c r="AA42" s="55">
        <f>'1-3_Daten kt_Vorb'!AA42/1000</f>
        <v>32.959092901286709</v>
      </c>
      <c r="AB42" s="55">
        <f>'1-3_Daten kt_Vorb'!AB42/1000</f>
        <v>33.550235005998694</v>
      </c>
      <c r="AC42" s="55">
        <f>'1-3_Daten kt_Vorb'!AC42/1000</f>
        <v>33.843741307145748</v>
      </c>
      <c r="AD42" s="55">
        <f>'1-3_Daten kt_Vorb'!AD42/1000</f>
        <v>33.759344530494658</v>
      </c>
      <c r="AE42" s="55">
        <f>'1-3_Daten kt_Vorb'!AE42/1000</f>
        <v>33.434191970237343</v>
      </c>
      <c r="AF42" s="55">
        <f>'1-3_Daten kt_Vorb'!AF42/1000</f>
        <v>33.146564676247841</v>
      </c>
      <c r="AG42" s="55">
        <f>'1-3_Daten kt_Vorb'!AG42/1000</f>
        <v>32.543078729944654</v>
      </c>
    </row>
    <row r="43" spans="2:33" ht="15.75">
      <c r="C43" s="31" t="s">
        <v>42</v>
      </c>
      <c r="D43" s="69" t="s">
        <v>101</v>
      </c>
      <c r="E43" s="55">
        <f>'1-3_Daten kt_Vorb'!E43/1000</f>
        <v>36.864499459099754</v>
      </c>
      <c r="F43" s="55">
        <f>'1-3_Daten kt_Vorb'!F43/1000</f>
        <v>38.344438373734626</v>
      </c>
      <c r="G43" s="55">
        <f>'1-3_Daten kt_Vorb'!G43/1000</f>
        <v>39.00022138333631</v>
      </c>
      <c r="H43" s="55">
        <f>'1-3_Daten kt_Vorb'!H43/1000</f>
        <v>38.917932031349025</v>
      </c>
      <c r="I43" s="55">
        <f>'1-3_Daten kt_Vorb'!I43/1000</f>
        <v>38.137452909448371</v>
      </c>
      <c r="J43" s="55">
        <f>'1-3_Daten kt_Vorb'!J43/1000</f>
        <v>37.182979185931451</v>
      </c>
      <c r="K43" s="55">
        <f>'1-3_Daten kt_Vorb'!K43/1000</f>
        <v>35.749137615876329</v>
      </c>
      <c r="L43" s="55">
        <f>'1-3_Daten kt_Vorb'!L43/1000</f>
        <v>32.890998078545962</v>
      </c>
      <c r="M43" s="55">
        <f>'1-3_Daten kt_Vorb'!M43/1000</f>
        <v>30.780376480417768</v>
      </c>
      <c r="N43" s="55">
        <f>'1-3_Daten kt_Vorb'!N43/1000</f>
        <v>29.165767465966756</v>
      </c>
      <c r="O43" s="55">
        <f>'1-3_Daten kt_Vorb'!O43/1000</f>
        <v>27.605813777417119</v>
      </c>
      <c r="P43" s="55">
        <f>'1-3_Daten kt_Vorb'!P43/1000</f>
        <v>25.969296217870497</v>
      </c>
      <c r="Q43" s="55">
        <f>'1-3_Daten kt_Vorb'!Q43/1000</f>
        <v>24.54414432544117</v>
      </c>
      <c r="R43" s="55">
        <f>'1-3_Daten kt_Vorb'!R43/1000</f>
        <v>23.049205791768685</v>
      </c>
      <c r="S43" s="55">
        <f>'1-3_Daten kt_Vorb'!S43/1000</f>
        <v>21.75098074131332</v>
      </c>
      <c r="T43" s="55">
        <f>'1-3_Daten kt_Vorb'!T43/1000</f>
        <v>20.303186025693581</v>
      </c>
      <c r="U43" s="55">
        <f>'1-3_Daten kt_Vorb'!U43/1000</f>
        <v>18.695312856680161</v>
      </c>
      <c r="V43" s="55">
        <f>'1-3_Daten kt_Vorb'!V43/1000</f>
        <v>17.373977546315803</v>
      </c>
      <c r="W43" s="55">
        <f>'1-3_Daten kt_Vorb'!W43/1000</f>
        <v>16.152915153051801</v>
      </c>
      <c r="X43" s="55">
        <f>'1-3_Daten kt_Vorb'!X43/1000</f>
        <v>14.92502044478656</v>
      </c>
      <c r="Y43" s="55">
        <f>'1-3_Daten kt_Vorb'!Y43/1000</f>
        <v>13.803419552341065</v>
      </c>
      <c r="Z43" s="55">
        <f>'1-3_Daten kt_Vorb'!Z43/1000</f>
        <v>12.992382726034805</v>
      </c>
      <c r="AA43" s="55">
        <f>'1-3_Daten kt_Vorb'!AA43/1000</f>
        <v>12.222014222290619</v>
      </c>
      <c r="AB43" s="55">
        <f>'1-3_Daten kt_Vorb'!AB43/1000</f>
        <v>11.46842710831608</v>
      </c>
      <c r="AC43" s="55">
        <f>'1-3_Daten kt_Vorb'!AC43/1000</f>
        <v>10.846022855811475</v>
      </c>
      <c r="AD43" s="55">
        <f>'1-3_Daten kt_Vorb'!AD43/1000</f>
        <v>10.33350983549424</v>
      </c>
      <c r="AE43" s="55">
        <f>'1-3_Daten kt_Vorb'!AE43/1000</f>
        <v>9.8735487061355585</v>
      </c>
      <c r="AF43" s="55">
        <f>'1-3_Daten kt_Vorb'!AF43/1000</f>
        <v>9.3475167037007978</v>
      </c>
      <c r="AG43" s="55">
        <f>'1-3_Daten kt_Vorb'!AG43/1000</f>
        <v>8.8490082899161919</v>
      </c>
    </row>
    <row r="44" spans="2:33" s="28" customFormat="1">
      <c r="B44" s="36"/>
      <c r="C44" s="44" t="s">
        <v>69</v>
      </c>
      <c r="D44" s="34" t="s">
        <v>78</v>
      </c>
      <c r="E44" s="57">
        <f t="shared" ref="E44:AC44" si="30">SUM(E35:E43)</f>
        <v>121.19250541037445</v>
      </c>
      <c r="F44" s="57">
        <f t="shared" si="30"/>
        <v>115.01917688590297</v>
      </c>
      <c r="G44" s="57">
        <f t="shared" si="30"/>
        <v>111.43538083349134</v>
      </c>
      <c r="H44" s="57">
        <f t="shared" si="30"/>
        <v>112.04454671728119</v>
      </c>
      <c r="I44" s="57">
        <f t="shared" si="30"/>
        <v>108.08608715130774</v>
      </c>
      <c r="J44" s="57">
        <f t="shared" si="30"/>
        <v>105.61334621308427</v>
      </c>
      <c r="K44" s="57">
        <f t="shared" si="30"/>
        <v>103.24592202910446</v>
      </c>
      <c r="L44" s="57">
        <f t="shared" si="30"/>
        <v>98.73520615444788</v>
      </c>
      <c r="M44" s="57">
        <f t="shared" si="30"/>
        <v>93.625797733915363</v>
      </c>
      <c r="N44" s="57">
        <f t="shared" si="30"/>
        <v>92.729807543729422</v>
      </c>
      <c r="O44" s="57">
        <f t="shared" si="30"/>
        <v>88.605550985660102</v>
      </c>
      <c r="P44" s="57">
        <f t="shared" si="30"/>
        <v>85.0447720419739</v>
      </c>
      <c r="Q44" s="57">
        <f t="shared" si="30"/>
        <v>80.969346526058985</v>
      </c>
      <c r="R44" s="57">
        <f t="shared" si="30"/>
        <v>77.513785014906134</v>
      </c>
      <c r="S44" s="57">
        <f t="shared" si="30"/>
        <v>72.528790022859894</v>
      </c>
      <c r="T44" s="57">
        <f t="shared" si="30"/>
        <v>69.368137235746246</v>
      </c>
      <c r="U44" s="57">
        <f t="shared" si="30"/>
        <v>65.595351811802345</v>
      </c>
      <c r="V44" s="57">
        <f t="shared" si="30"/>
        <v>63.569231895362279</v>
      </c>
      <c r="W44" s="57">
        <f t="shared" si="30"/>
        <v>62.652956874547982</v>
      </c>
      <c r="X44" s="57">
        <f t="shared" si="30"/>
        <v>60.18494018915829</v>
      </c>
      <c r="Y44" s="57">
        <f t="shared" si="30"/>
        <v>59.181199695361641</v>
      </c>
      <c r="Z44" s="57">
        <f t="shared" si="30"/>
        <v>58.067168289255065</v>
      </c>
      <c r="AA44" s="57">
        <f t="shared" si="30"/>
        <v>58.804785457491533</v>
      </c>
      <c r="AB44" s="57">
        <f t="shared" si="30"/>
        <v>58.21938578763428</v>
      </c>
      <c r="AC44" s="57">
        <f t="shared" si="30"/>
        <v>56.991083874353507</v>
      </c>
      <c r="AD44" s="57">
        <f t="shared" ref="AD44" si="31">SUM(AD35:AD43)</f>
        <v>56.767559463646265</v>
      </c>
      <c r="AE44" s="57">
        <f t="shared" ref="AE44" si="32">SUM(AE35:AE43)</f>
        <v>55.506916934850238</v>
      </c>
      <c r="AF44" s="57">
        <f t="shared" ref="AF44:AG44" si="33">SUM(AF35:AF43)</f>
        <v>54.73829330730301</v>
      </c>
      <c r="AG44" s="57">
        <f t="shared" si="33"/>
        <v>52.641891524279799</v>
      </c>
    </row>
    <row r="45" spans="2:33">
      <c r="C45" s="31"/>
      <c r="D45" s="24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</row>
    <row r="46" spans="2:33" ht="14.25">
      <c r="B46" s="48" t="s">
        <v>75</v>
      </c>
      <c r="C46" s="48"/>
      <c r="D46" s="24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</row>
    <row r="47" spans="2:33">
      <c r="C47" s="32" t="s">
        <v>24</v>
      </c>
      <c r="D47" s="34" t="s">
        <v>28</v>
      </c>
      <c r="E47" s="35">
        <f t="shared" ref="E47:AG47" si="34">E$5</f>
        <v>33238</v>
      </c>
      <c r="F47" s="35">
        <f t="shared" si="34"/>
        <v>33603</v>
      </c>
      <c r="G47" s="35">
        <f t="shared" si="34"/>
        <v>33969</v>
      </c>
      <c r="H47" s="35">
        <f t="shared" si="34"/>
        <v>34334</v>
      </c>
      <c r="I47" s="35">
        <f t="shared" si="34"/>
        <v>34699</v>
      </c>
      <c r="J47" s="35">
        <f t="shared" si="34"/>
        <v>35064</v>
      </c>
      <c r="K47" s="35">
        <f t="shared" si="34"/>
        <v>35430</v>
      </c>
      <c r="L47" s="35">
        <f t="shared" si="34"/>
        <v>35795</v>
      </c>
      <c r="M47" s="35">
        <f t="shared" si="34"/>
        <v>36160</v>
      </c>
      <c r="N47" s="35">
        <f t="shared" si="34"/>
        <v>36525</v>
      </c>
      <c r="O47" s="35">
        <f t="shared" si="34"/>
        <v>36891</v>
      </c>
      <c r="P47" s="35">
        <f t="shared" si="34"/>
        <v>37256</v>
      </c>
      <c r="Q47" s="35">
        <f t="shared" si="34"/>
        <v>37621</v>
      </c>
      <c r="R47" s="35">
        <f t="shared" si="34"/>
        <v>37986</v>
      </c>
      <c r="S47" s="35">
        <f t="shared" si="34"/>
        <v>38352</v>
      </c>
      <c r="T47" s="35">
        <f t="shared" si="34"/>
        <v>38717</v>
      </c>
      <c r="U47" s="35">
        <f t="shared" si="34"/>
        <v>39082</v>
      </c>
      <c r="V47" s="35">
        <f t="shared" si="34"/>
        <v>39447</v>
      </c>
      <c r="W47" s="35">
        <f t="shared" si="34"/>
        <v>39813</v>
      </c>
      <c r="X47" s="35">
        <f t="shared" si="34"/>
        <v>40178</v>
      </c>
      <c r="Y47" s="35">
        <f t="shared" si="34"/>
        <v>40543</v>
      </c>
      <c r="Z47" s="35">
        <f t="shared" si="34"/>
        <v>40908</v>
      </c>
      <c r="AA47" s="35">
        <f t="shared" si="34"/>
        <v>41274</v>
      </c>
      <c r="AB47" s="35">
        <f t="shared" si="34"/>
        <v>41639</v>
      </c>
      <c r="AC47" s="35">
        <f t="shared" si="34"/>
        <v>42004</v>
      </c>
      <c r="AD47" s="35">
        <f t="shared" si="34"/>
        <v>42369</v>
      </c>
      <c r="AE47" s="35">
        <f t="shared" si="34"/>
        <v>42735</v>
      </c>
      <c r="AF47" s="35">
        <f t="shared" si="34"/>
        <v>43100</v>
      </c>
      <c r="AG47" s="35">
        <f t="shared" si="34"/>
        <v>43465</v>
      </c>
    </row>
    <row r="48" spans="2:33">
      <c r="B48" s="13"/>
      <c r="C48" s="30" t="s">
        <v>37</v>
      </c>
      <c r="D48" s="24" t="s">
        <v>78</v>
      </c>
      <c r="E48" s="61">
        <f>'1-3_Daten kt_Vorb'!E48/1000</f>
        <v>1.06277896E-2</v>
      </c>
      <c r="F48" s="61">
        <f>'1-3_Daten kt_Vorb'!F48/1000</f>
        <v>1.0063731363000004E-2</v>
      </c>
      <c r="G48" s="61">
        <f>'1-3_Daten kt_Vorb'!G48/1000</f>
        <v>9.5142665409999987E-3</v>
      </c>
      <c r="H48" s="61">
        <f>'1-3_Daten kt_Vorb'!H48/1000</f>
        <v>9.1184450399999992E-3</v>
      </c>
      <c r="I48" s="61">
        <f>'1-3_Daten kt_Vorb'!I48/1000</f>
        <v>8.9359544809999945E-3</v>
      </c>
      <c r="J48" s="61">
        <f>'1-3_Daten kt_Vorb'!J48/1000</f>
        <v>8.4978029266454362E-3</v>
      </c>
      <c r="K48" s="61">
        <f>'1-3_Daten kt_Vorb'!K48/1000</f>
        <v>8.4119343371740329E-3</v>
      </c>
      <c r="L48" s="61">
        <f>'1-3_Daten kt_Vorb'!L48/1000</f>
        <v>7.9401009657002111E-3</v>
      </c>
      <c r="M48" s="61">
        <f>'1-3_Daten kt_Vorb'!M48/1000</f>
        <v>7.8207627412920661E-3</v>
      </c>
      <c r="N48" s="61">
        <f>'1-3_Daten kt_Vorb'!N48/1000</f>
        <v>7.6050741062145899E-3</v>
      </c>
      <c r="O48" s="61">
        <f>'1-3_Daten kt_Vorb'!O48/1000</f>
        <v>7.968883318570057E-3</v>
      </c>
      <c r="P48" s="61">
        <f>'1-3_Daten kt_Vorb'!P48/1000</f>
        <v>8.2448849923365645E-3</v>
      </c>
      <c r="Q48" s="61">
        <f>'1-3_Daten kt_Vorb'!Q48/1000</f>
        <v>8.3442461438348742E-3</v>
      </c>
      <c r="R48" s="61">
        <f>'1-3_Daten kt_Vorb'!R48/1000</f>
        <v>8.7545500200766745E-3</v>
      </c>
      <c r="S48" s="61">
        <f>'1-3_Daten kt_Vorb'!S48/1000</f>
        <v>9.1252599046285111E-3</v>
      </c>
      <c r="T48" s="61">
        <f>'1-3_Daten kt_Vorb'!T48/1000</f>
        <v>8.8964021706952681E-3</v>
      </c>
      <c r="U48" s="61">
        <f>'1-3_Daten kt_Vorb'!U48/1000</f>
        <v>9.0267081878704272E-3</v>
      </c>
      <c r="V48" s="61">
        <f>'1-3_Daten kt_Vorb'!V48/1000</f>
        <v>9.3734533582412738E-3</v>
      </c>
      <c r="W48" s="61">
        <f>'1-3_Daten kt_Vorb'!W48/1000</f>
        <v>9.070773860555709E-3</v>
      </c>
      <c r="X48" s="61">
        <f>'1-3_Daten kt_Vorb'!X48/1000</f>
        <v>8.6948979626267735E-3</v>
      </c>
      <c r="Y48" s="61">
        <f>'1-3_Daten kt_Vorb'!Y48/1000</f>
        <v>8.9606554568074405E-3</v>
      </c>
      <c r="Z48" s="61">
        <f>'1-3_Daten kt_Vorb'!Z48/1000</f>
        <v>9.1172781014768802E-3</v>
      </c>
      <c r="AA48" s="61">
        <f>'1-3_Daten kt_Vorb'!AA48/1000</f>
        <v>9.4907075431131822E-3</v>
      </c>
      <c r="AB48" s="61">
        <f>'1-3_Daten kt_Vorb'!AB48/1000</f>
        <v>9.2803399167622428E-3</v>
      </c>
      <c r="AC48" s="61">
        <f>'1-3_Daten kt_Vorb'!AC48/1000</f>
        <v>8.9206442662479388E-3</v>
      </c>
      <c r="AD48" s="61">
        <f>'1-3_Daten kt_Vorb'!AD48/1000</f>
        <v>8.8005592059662591E-3</v>
      </c>
      <c r="AE48" s="61">
        <f>'1-3_Daten kt_Vorb'!AE48/1000</f>
        <v>8.7273568842585001E-3</v>
      </c>
      <c r="AF48" s="61">
        <f>'1-3_Daten kt_Vorb'!AF48/1000</f>
        <v>8.3760029698977789E-3</v>
      </c>
      <c r="AG48" s="61">
        <f>'1-3_Daten kt_Vorb'!AG48/1000</f>
        <v>8.0342169584516846E-3</v>
      </c>
    </row>
    <row r="49" spans="2:33">
      <c r="C49" s="30" t="s">
        <v>38</v>
      </c>
      <c r="D49" s="24" t="s">
        <v>78</v>
      </c>
      <c r="E49" s="61">
        <f>'1-3_Daten kt_Vorb'!E49/1000</f>
        <v>4.5290347490875961E-3</v>
      </c>
      <c r="F49" s="61">
        <f>'1-3_Daten kt_Vorb'!F49/1000</f>
        <v>3.912055421279541E-3</v>
      </c>
      <c r="G49" s="61">
        <f>'1-3_Daten kt_Vorb'!G49/1000</f>
        <v>3.6125593208346488E-3</v>
      </c>
      <c r="H49" s="61">
        <f>'1-3_Daten kt_Vorb'!H49/1000</f>
        <v>3.3138809876272894E-3</v>
      </c>
      <c r="I49" s="61">
        <f>'1-3_Daten kt_Vorb'!I49/1000</f>
        <v>3.1978407739051808E-3</v>
      </c>
      <c r="J49" s="61">
        <f>'1-3_Daten kt_Vorb'!J49/1000</f>
        <v>3.2982154949426886E-3</v>
      </c>
      <c r="K49" s="61">
        <f>'1-3_Daten kt_Vorb'!K49/1000</f>
        <v>3.0756056297723254E-3</v>
      </c>
      <c r="L49" s="61">
        <f>'1-3_Daten kt_Vorb'!L49/1000</f>
        <v>3.2608782097957342E-3</v>
      </c>
      <c r="M49" s="61">
        <f>'1-3_Daten kt_Vorb'!M49/1000</f>
        <v>2.980303664994122E-3</v>
      </c>
      <c r="N49" s="61">
        <f>'1-3_Daten kt_Vorb'!N49/1000</f>
        <v>2.9593412156299803E-3</v>
      </c>
      <c r="O49" s="61">
        <f>'1-3_Daten kt_Vorb'!O49/1000</f>
        <v>2.7216204200187278E-3</v>
      </c>
      <c r="P49" s="61">
        <f>'1-3_Daten kt_Vorb'!P49/1000</f>
        <v>2.6339394057043998E-3</v>
      </c>
      <c r="Q49" s="61">
        <f>'1-3_Daten kt_Vorb'!Q49/1000</f>
        <v>2.5172884521187659E-3</v>
      </c>
      <c r="R49" s="61">
        <f>'1-3_Daten kt_Vorb'!R49/1000</f>
        <v>2.5758947176524783E-3</v>
      </c>
      <c r="S49" s="61">
        <f>'1-3_Daten kt_Vorb'!S49/1000</f>
        <v>2.5390010550365061E-3</v>
      </c>
      <c r="T49" s="61">
        <f>'1-3_Daten kt_Vorb'!T49/1000</f>
        <v>2.4077301698878007E-3</v>
      </c>
      <c r="U49" s="61">
        <f>'1-3_Daten kt_Vorb'!U49/1000</f>
        <v>2.473448241631912E-3</v>
      </c>
      <c r="V49" s="61">
        <f>'1-3_Daten kt_Vorb'!V49/1000</f>
        <v>2.6080570846053804E-3</v>
      </c>
      <c r="W49" s="61">
        <f>'1-3_Daten kt_Vorb'!W49/1000</f>
        <v>2.7471963768345661E-3</v>
      </c>
      <c r="X49" s="61">
        <f>'1-3_Daten kt_Vorb'!X49/1000</f>
        <v>2.4754302426015038E-3</v>
      </c>
      <c r="Y49" s="61">
        <f>'1-3_Daten kt_Vorb'!Y49/1000</f>
        <v>2.7556922412384556E-3</v>
      </c>
      <c r="Z49" s="61">
        <f>'1-3_Daten kt_Vorb'!Z49/1000</f>
        <v>2.7400475676246797E-3</v>
      </c>
      <c r="AA49" s="61">
        <f>'1-3_Daten kt_Vorb'!AA49/1000</f>
        <v>2.6142277398611418E-3</v>
      </c>
      <c r="AB49" s="61">
        <f>'1-3_Daten kt_Vorb'!AB49/1000</f>
        <v>2.5512630557639679E-3</v>
      </c>
      <c r="AC49" s="61">
        <f>'1-3_Daten kt_Vorb'!AC49/1000</f>
        <v>2.6138623958689867E-3</v>
      </c>
      <c r="AD49" s="61">
        <f>'1-3_Daten kt_Vorb'!AD49/1000</f>
        <v>2.7860975019414814E-3</v>
      </c>
      <c r="AE49" s="61">
        <f>'1-3_Daten kt_Vorb'!AE49/1000</f>
        <v>2.9213507258873134E-3</v>
      </c>
      <c r="AF49" s="61">
        <f>'1-3_Daten kt_Vorb'!AF49/1000</f>
        <v>2.9155452269632428E-3</v>
      </c>
      <c r="AG49" s="61">
        <f>'1-3_Daten kt_Vorb'!AG49/1000</f>
        <v>2.9112451014781933E-3</v>
      </c>
    </row>
    <row r="50" spans="2:33" ht="14.25">
      <c r="C50" s="30" t="s">
        <v>43</v>
      </c>
      <c r="D50" s="24" t="s">
        <v>78</v>
      </c>
      <c r="E50" s="61">
        <f>'1-3_Daten kt_Vorb'!E50/1000</f>
        <v>5.0281588242351571E-3</v>
      </c>
      <c r="F50" s="61">
        <f>'1-3_Daten kt_Vorb'!F50/1000</f>
        <v>5.4954356421068841E-3</v>
      </c>
      <c r="G50" s="61">
        <f>'1-3_Daten kt_Vorb'!G50/1000</f>
        <v>5.9672064795001003E-3</v>
      </c>
      <c r="H50" s="61">
        <f>'1-3_Daten kt_Vorb'!H50/1000</f>
        <v>6.4230537119563877E-3</v>
      </c>
      <c r="I50" s="61">
        <f>'1-3_Daten kt_Vorb'!I50/1000</f>
        <v>6.4524567040978352E-3</v>
      </c>
      <c r="J50" s="61">
        <f>'1-3_Daten kt_Vorb'!J50/1000</f>
        <v>6.8312820231019068E-3</v>
      </c>
      <c r="K50" s="61">
        <f>'1-3_Daten kt_Vorb'!K50/1000</f>
        <v>6.8912705585083729E-3</v>
      </c>
      <c r="L50" s="61">
        <f>'1-3_Daten kt_Vorb'!L50/1000</f>
        <v>6.8139790415971107E-3</v>
      </c>
      <c r="M50" s="61">
        <f>'1-3_Daten kt_Vorb'!M50/1000</f>
        <v>6.7164529799663957E-3</v>
      </c>
      <c r="N50" s="61">
        <f>'1-3_Daten kt_Vorb'!N50/1000</f>
        <v>6.5909410891604805E-3</v>
      </c>
      <c r="O50" s="61">
        <f>'1-3_Daten kt_Vorb'!O50/1000</f>
        <v>6.0041498428710918E-3</v>
      </c>
      <c r="P50" s="61">
        <f>'1-3_Daten kt_Vorb'!P50/1000</f>
        <v>5.7677328044506817E-3</v>
      </c>
      <c r="Q50" s="61">
        <f>'1-3_Daten kt_Vorb'!Q50/1000</f>
        <v>4.3513574219496958E-3</v>
      </c>
      <c r="R50" s="61">
        <f>'1-3_Daten kt_Vorb'!R50/1000</f>
        <v>4.0212593657901205E-3</v>
      </c>
      <c r="S50" s="61">
        <f>'1-3_Daten kt_Vorb'!S50/1000</f>
        <v>3.9038644743019301E-3</v>
      </c>
      <c r="T50" s="61">
        <f>'1-3_Daten kt_Vorb'!T50/1000</f>
        <v>3.5649580992821823E-3</v>
      </c>
      <c r="U50" s="61">
        <f>'1-3_Daten kt_Vorb'!U50/1000</f>
        <v>3.4448815284484633E-3</v>
      </c>
      <c r="V50" s="61">
        <f>'1-3_Daten kt_Vorb'!V50/1000</f>
        <v>3.493245380929131E-3</v>
      </c>
      <c r="W50" s="61">
        <f>'1-3_Daten kt_Vorb'!W50/1000</f>
        <v>3.5710651236157734E-3</v>
      </c>
      <c r="X50" s="61">
        <f>'1-3_Daten kt_Vorb'!X50/1000</f>
        <v>3.6900696988045397E-3</v>
      </c>
      <c r="Y50" s="61">
        <f>'1-3_Daten kt_Vorb'!Y50/1000</f>
        <v>3.9474277534452358E-3</v>
      </c>
      <c r="Z50" s="61">
        <f>'1-3_Daten kt_Vorb'!Z50/1000</f>
        <v>4.2304364101032584E-3</v>
      </c>
      <c r="AA50" s="61">
        <f>'1-3_Daten kt_Vorb'!AA50/1000</f>
        <v>4.5106013906780085E-3</v>
      </c>
      <c r="AB50" s="61">
        <f>'1-3_Daten kt_Vorb'!AB50/1000</f>
        <v>4.7989345929331066E-3</v>
      </c>
      <c r="AC50" s="61">
        <f>'1-3_Daten kt_Vorb'!AC50/1000</f>
        <v>4.9389510143477439E-3</v>
      </c>
      <c r="AD50" s="61">
        <f>'1-3_Daten kt_Vorb'!AD50/1000</f>
        <v>5.1969828157982668E-3</v>
      </c>
      <c r="AE50" s="61">
        <f>'1-3_Daten kt_Vorb'!AE50/1000</f>
        <v>5.5103383367306772E-3</v>
      </c>
      <c r="AF50" s="61">
        <f>'1-3_Daten kt_Vorb'!AF50/1000</f>
        <v>5.8100536042734428E-3</v>
      </c>
      <c r="AG50" s="61">
        <f>'1-3_Daten kt_Vorb'!AG50/1000</f>
        <v>5.800207370627781E-3</v>
      </c>
    </row>
    <row r="51" spans="2:33" ht="14.25">
      <c r="C51" s="30" t="s">
        <v>44</v>
      </c>
      <c r="D51" s="24" t="s">
        <v>78</v>
      </c>
      <c r="E51" s="61">
        <f>'1-3_Daten kt_Vorb'!E51/1000</f>
        <v>3.2745277921548445E-3</v>
      </c>
      <c r="F51" s="61">
        <f>'1-3_Daten kt_Vorb'!F51/1000</f>
        <v>2.8916466405515683E-3</v>
      </c>
      <c r="G51" s="61">
        <f>'1-3_Daten kt_Vorb'!G51/1000</f>
        <v>2.4046431290309189E-3</v>
      </c>
      <c r="H51" s="61">
        <f>'1-3_Daten kt_Vorb'!H51/1000</f>
        <v>2.4084506914155853E-3</v>
      </c>
      <c r="I51" s="61">
        <f>'1-3_Daten kt_Vorb'!I51/1000</f>
        <v>2.2416526467677195E-3</v>
      </c>
      <c r="J51" s="61">
        <f>'1-3_Daten kt_Vorb'!J51/1000</f>
        <v>2.2612451470795376E-3</v>
      </c>
      <c r="K51" s="61">
        <f>'1-3_Daten kt_Vorb'!K51/1000</f>
        <v>2.3851013631871875E-3</v>
      </c>
      <c r="L51" s="61">
        <f>'1-3_Daten kt_Vorb'!L51/1000</f>
        <v>2.2959068196276005E-3</v>
      </c>
      <c r="M51" s="61">
        <f>'1-3_Daten kt_Vorb'!M51/1000</f>
        <v>1.9942592025476193E-3</v>
      </c>
      <c r="N51" s="61">
        <f>'1-3_Daten kt_Vorb'!N51/1000</f>
        <v>1.9079635616820543E-3</v>
      </c>
      <c r="O51" s="61">
        <f>'1-3_Daten kt_Vorb'!O51/1000</f>
        <v>1.8961538567697578E-3</v>
      </c>
      <c r="P51" s="61">
        <f>'1-3_Daten kt_Vorb'!P51/1000</f>
        <v>2.091605342202893E-3</v>
      </c>
      <c r="Q51" s="61">
        <f>'1-3_Daten kt_Vorb'!Q51/1000</f>
        <v>1.9813666990703043E-3</v>
      </c>
      <c r="R51" s="61">
        <f>'1-3_Daten kt_Vorb'!R51/1000</f>
        <v>1.8350813251566582E-3</v>
      </c>
      <c r="S51" s="61">
        <f>'1-3_Daten kt_Vorb'!S51/1000</f>
        <v>1.7220064387812686E-3</v>
      </c>
      <c r="T51" s="61">
        <f>'1-3_Daten kt_Vorb'!T51/1000</f>
        <v>1.7196127394815629E-3</v>
      </c>
      <c r="U51" s="61">
        <f>'1-3_Daten kt_Vorb'!U51/1000</f>
        <v>1.9473718191771097E-3</v>
      </c>
      <c r="V51" s="61">
        <f>'1-3_Daten kt_Vorb'!V51/1000</f>
        <v>1.7681502052103737E-3</v>
      </c>
      <c r="W51" s="61">
        <f>'1-3_Daten kt_Vorb'!W51/1000</f>
        <v>2.0834935721511165E-3</v>
      </c>
      <c r="X51" s="61">
        <f>'1-3_Daten kt_Vorb'!X51/1000</f>
        <v>1.8417234864767879E-3</v>
      </c>
      <c r="Y51" s="61">
        <f>'1-3_Daten kt_Vorb'!Y51/1000</f>
        <v>2.1383975918524809E-3</v>
      </c>
      <c r="Z51" s="61">
        <f>'1-3_Daten kt_Vorb'!Z51/1000</f>
        <v>2.0461400603292591E-3</v>
      </c>
      <c r="AA51" s="61">
        <f>'1-3_Daten kt_Vorb'!AA51/1000</f>
        <v>1.7749077799484073E-3</v>
      </c>
      <c r="AB51" s="61">
        <f>'1-3_Daten kt_Vorb'!AB51/1000</f>
        <v>1.8006639840845093E-3</v>
      </c>
      <c r="AC51" s="61">
        <f>'1-3_Daten kt_Vorb'!AC51/1000</f>
        <v>1.5636525140095285E-3</v>
      </c>
      <c r="AD51" s="61">
        <f>'1-3_Daten kt_Vorb'!AD51/1000</f>
        <v>1.6828672608525678E-3</v>
      </c>
      <c r="AE51" s="61">
        <f>'1-3_Daten kt_Vorb'!AE51/1000</f>
        <v>1.5519411763052751E-3</v>
      </c>
      <c r="AF51" s="61">
        <f>'1-3_Daten kt_Vorb'!AF51/1000</f>
        <v>1.5593093195805797E-3</v>
      </c>
      <c r="AG51" s="61">
        <f>'1-3_Daten kt_Vorb'!AG51/1000</f>
        <v>1.4887308795375072E-3</v>
      </c>
    </row>
    <row r="52" spans="2:33">
      <c r="C52" s="30" t="s">
        <v>45</v>
      </c>
      <c r="D52" s="24" t="s">
        <v>78</v>
      </c>
      <c r="E52" s="61">
        <f>'1-3_Daten kt_Vorb'!E52/1000</f>
        <v>2.0580988608688477E-4</v>
      </c>
      <c r="F52" s="61">
        <f>'1-3_Daten kt_Vorb'!F52/1000</f>
        <v>1.5704934826244905E-4</v>
      </c>
      <c r="G52" s="61">
        <f>'1-3_Daten kt_Vorb'!G52/1000</f>
        <v>1.3179315872593854E-4</v>
      </c>
      <c r="H52" s="61">
        <f>'1-3_Daten kt_Vorb'!H52/1000</f>
        <v>1.1236367320917616E-4</v>
      </c>
      <c r="I52" s="61">
        <f>'1-3_Daten kt_Vorb'!I52/1000</f>
        <v>1.1508189130482986E-4</v>
      </c>
      <c r="J52" s="61">
        <f>'1-3_Daten kt_Vorb'!J52/1000</f>
        <v>9.1599304064573706E-5</v>
      </c>
      <c r="K52" s="61">
        <f>'1-3_Daten kt_Vorb'!K52/1000</f>
        <v>7.2299897923671527E-5</v>
      </c>
      <c r="L52" s="61">
        <f>'1-3_Daten kt_Vorb'!L52/1000</f>
        <v>7.6397655635697541E-5</v>
      </c>
      <c r="M52" s="61">
        <f>'1-3_Daten kt_Vorb'!M52/1000</f>
        <v>7.523836053545029E-5</v>
      </c>
      <c r="N52" s="61">
        <f>'1-3_Daten kt_Vorb'!N52/1000</f>
        <v>6.1129440966536822E-5</v>
      </c>
      <c r="O52" s="61">
        <f>'1-3_Daten kt_Vorb'!O52/1000</f>
        <v>5.498492503723827E-5</v>
      </c>
      <c r="P52" s="61">
        <f>'1-3_Daten kt_Vorb'!P52/1000</f>
        <v>4.1868463503625644E-5</v>
      </c>
      <c r="Q52" s="61">
        <f>'1-3_Daten kt_Vorb'!Q52/1000</f>
        <v>3.7175182464275631E-5</v>
      </c>
      <c r="R52" s="61">
        <f>'1-3_Daten kt_Vorb'!R52/1000</f>
        <v>3.7141861863058476E-5</v>
      </c>
      <c r="S52" s="61">
        <f>'1-3_Daten kt_Vorb'!S52/1000</f>
        <v>3.006658016361988E-5</v>
      </c>
      <c r="T52" s="61">
        <f>'1-3_Daten kt_Vorb'!T52/1000</f>
        <v>2.6060186021176996E-5</v>
      </c>
      <c r="U52" s="61">
        <f>'1-3_Daten kt_Vorb'!U52/1000</f>
        <v>2.2925087036315111E-5</v>
      </c>
      <c r="V52" s="61">
        <f>'1-3_Daten kt_Vorb'!V52/1000</f>
        <v>1.902630484856532E-5</v>
      </c>
      <c r="W52" s="61">
        <f>'1-3_Daten kt_Vorb'!W52/1000</f>
        <v>1.9390643850626025E-5</v>
      </c>
      <c r="X52" s="61">
        <f>'1-3_Daten kt_Vorb'!X52/1000</f>
        <v>1.9984950064406955E-5</v>
      </c>
      <c r="Y52" s="61">
        <f>'1-3_Daten kt_Vorb'!Y52/1000</f>
        <v>1.7304310266165643E-5</v>
      </c>
      <c r="Z52" s="61">
        <f>'1-3_Daten kt_Vorb'!Z52/1000</f>
        <v>1.7237637262154058E-5</v>
      </c>
      <c r="AA52" s="61">
        <f>'1-3_Daten kt_Vorb'!AA52/1000</f>
        <v>1.1018576935414351E-5</v>
      </c>
      <c r="AB52" s="61">
        <f>'1-3_Daten kt_Vorb'!AB52/1000</f>
        <v>1.2200495326745261E-5</v>
      </c>
      <c r="AC52" s="61">
        <f>'1-3_Daten kt_Vorb'!AC52/1000</f>
        <v>1.3518825099359885E-5</v>
      </c>
      <c r="AD52" s="61">
        <f>'1-3_Daten kt_Vorb'!AD52/1000</f>
        <v>1.4107498182629603E-5</v>
      </c>
      <c r="AE52" s="61">
        <f>'1-3_Daten kt_Vorb'!AE52/1000</f>
        <v>1.4729409406425991E-5</v>
      </c>
      <c r="AF52" s="61">
        <f>'1-3_Daten kt_Vorb'!AF52/1000</f>
        <v>1.0215338564129629E-5</v>
      </c>
      <c r="AG52" s="61">
        <f>'1-3_Daten kt_Vorb'!AG52/1000</f>
        <v>8.5704906157577937E-6</v>
      </c>
    </row>
    <row r="53" spans="2:33">
      <c r="C53" s="30" t="s">
        <v>39</v>
      </c>
      <c r="D53" s="24" t="s">
        <v>78</v>
      </c>
      <c r="E53" s="61">
        <f>'1-3_Daten kt_Vorb'!E53/1000</f>
        <v>7.9236906647999998E-6</v>
      </c>
      <c r="F53" s="61">
        <f>'1-3_Daten kt_Vorb'!F53/1000</f>
        <v>7.2293107001308588E-6</v>
      </c>
      <c r="G53" s="61">
        <f>'1-3_Daten kt_Vorb'!G53/1000</f>
        <v>6.5494557702806559E-6</v>
      </c>
      <c r="H53" s="61">
        <f>'1-3_Daten kt_Vorb'!H53/1000</f>
        <v>6.5596656152881932E-6</v>
      </c>
      <c r="I53" s="61">
        <f>'1-3_Daten kt_Vorb'!I53/1000</f>
        <v>6.5027384203643432E-6</v>
      </c>
      <c r="J53" s="61">
        <f>'1-3_Daten kt_Vorb'!J53/1000</f>
        <v>5.370584348363463E-6</v>
      </c>
      <c r="K53" s="61">
        <f>'1-3_Daten kt_Vorb'!K53/1000</f>
        <v>5.6400930959521655E-6</v>
      </c>
      <c r="L53" s="61">
        <f>'1-3_Daten kt_Vorb'!L53/1000</f>
        <v>5.4602363713207762E-6</v>
      </c>
      <c r="M53" s="61">
        <f>'1-3_Daten kt_Vorb'!M53/1000</f>
        <v>5.2761285223300778E-6</v>
      </c>
      <c r="N53" s="61">
        <f>'1-3_Daten kt_Vorb'!N53/1000</f>
        <v>5.0256784961614681E-6</v>
      </c>
      <c r="O53" s="61">
        <f>'1-3_Daten kt_Vorb'!O53/1000</f>
        <v>5.0432262981703355E-6</v>
      </c>
      <c r="P53" s="61">
        <f>'1-3_Daten kt_Vorb'!P53/1000</f>
        <v>5.0103114121975565E-6</v>
      </c>
      <c r="Q53" s="61">
        <f>'1-3_Daten kt_Vorb'!Q53/1000</f>
        <v>5.0106480535317652E-6</v>
      </c>
      <c r="R53" s="61">
        <f>'1-3_Daten kt_Vorb'!R53/1000</f>
        <v>5.2292778388758307E-6</v>
      </c>
      <c r="S53" s="61">
        <f>'1-3_Daten kt_Vorb'!S53/1000</f>
        <v>5.2933042670561957E-6</v>
      </c>
      <c r="T53" s="61">
        <f>'1-3_Daten kt_Vorb'!T53/1000</f>
        <v>5.4059912074168253E-6</v>
      </c>
      <c r="U53" s="61">
        <f>'1-3_Daten kt_Vorb'!U53/1000</f>
        <v>5.3174929193078073E-6</v>
      </c>
      <c r="V53" s="61">
        <f>'1-3_Daten kt_Vorb'!V53/1000</f>
        <v>4.8832242791790134E-6</v>
      </c>
      <c r="W53" s="61">
        <f>'1-3_Daten kt_Vorb'!W53/1000</f>
        <v>4.6767521208951366E-6</v>
      </c>
      <c r="X53" s="61">
        <f>'1-3_Daten kt_Vorb'!X53/1000</f>
        <v>4.2625457841319427E-6</v>
      </c>
      <c r="Y53" s="61">
        <f>'1-3_Daten kt_Vorb'!Y53/1000</f>
        <v>3.8553457873764912E-6</v>
      </c>
      <c r="Z53" s="61">
        <f>'1-3_Daten kt_Vorb'!Z53/1000</f>
        <v>4.0054912573017919E-6</v>
      </c>
      <c r="AA53" s="61">
        <f>'1-3_Daten kt_Vorb'!AA53/1000</f>
        <v>4.0676196616745837E-6</v>
      </c>
      <c r="AB53" s="61">
        <f>'1-3_Daten kt_Vorb'!AB53/1000</f>
        <v>3.8560106943053885E-6</v>
      </c>
      <c r="AC53" s="61">
        <f>'1-3_Daten kt_Vorb'!AC53/1000</f>
        <v>3.7678697475661403E-6</v>
      </c>
      <c r="AD53" s="61">
        <f>'1-3_Daten kt_Vorb'!AD53/1000</f>
        <v>3.8890668603320397E-6</v>
      </c>
      <c r="AE53" s="61">
        <f>'1-3_Daten kt_Vorb'!AE53/1000</f>
        <v>3.9236014905471402E-6</v>
      </c>
      <c r="AF53" s="61">
        <f>'1-3_Daten kt_Vorb'!AF53/1000</f>
        <v>3.8162460788276559E-6</v>
      </c>
      <c r="AG53" s="61">
        <f>'1-3_Daten kt_Vorb'!AG53/1000</f>
        <v>3.4291199603559003E-6</v>
      </c>
    </row>
    <row r="54" spans="2:33">
      <c r="C54" s="31" t="s">
        <v>40</v>
      </c>
      <c r="D54" s="24" t="s">
        <v>78</v>
      </c>
      <c r="E54" s="61">
        <f>'1-3_Daten kt_Vorb'!E54/1000</f>
        <v>7.8496182011255605E-2</v>
      </c>
      <c r="F54" s="61">
        <f>'1-3_Daten kt_Vorb'!F54/1000</f>
        <v>8.0710907519647643E-2</v>
      </c>
      <c r="G54" s="61">
        <f>'1-3_Daten kt_Vorb'!G54/1000</f>
        <v>8.8982536505518475E-2</v>
      </c>
      <c r="H54" s="61">
        <f>'1-3_Daten kt_Vorb'!H54/1000</f>
        <v>8.1937484552635359E-2</v>
      </c>
      <c r="I54" s="61">
        <f>'1-3_Daten kt_Vorb'!I54/1000</f>
        <v>9.1003268708392981E-2</v>
      </c>
      <c r="J54" s="61">
        <f>'1-3_Daten kt_Vorb'!J54/1000</f>
        <v>8.459600789655923E-2</v>
      </c>
      <c r="K54" s="61">
        <f>'1-3_Daten kt_Vorb'!K54/1000</f>
        <v>8.8706155206189477E-2</v>
      </c>
      <c r="L54" s="61">
        <f>'1-3_Daten kt_Vorb'!L54/1000</f>
        <v>7.9762198344952795E-2</v>
      </c>
      <c r="M54" s="61">
        <f>'1-3_Daten kt_Vorb'!M54/1000</f>
        <v>3.6588912377010785E-2</v>
      </c>
      <c r="N54" s="61">
        <f>'1-3_Daten kt_Vorb'!N54/1000</f>
        <v>2.2858246511697638E-2</v>
      </c>
      <c r="O54" s="61">
        <f>'1-3_Daten kt_Vorb'!O54/1000</f>
        <v>2.1744609390939345E-2</v>
      </c>
      <c r="P54" s="61">
        <f>'1-3_Daten kt_Vorb'!P54/1000</f>
        <v>2.8065310802048934E-2</v>
      </c>
      <c r="Q54" s="61">
        <f>'1-3_Daten kt_Vorb'!Q54/1000</f>
        <v>2.9483251494654986E-2</v>
      </c>
      <c r="R54" s="61">
        <f>'1-3_Daten kt_Vorb'!R54/1000</f>
        <v>2.9604180799088754E-2</v>
      </c>
      <c r="S54" s="61">
        <f>'1-3_Daten kt_Vorb'!S54/1000</f>
        <v>3.4051872031827933E-2</v>
      </c>
      <c r="T54" s="61">
        <f>'1-3_Daten kt_Vorb'!T54/1000</f>
        <v>2.8949981950254226E-2</v>
      </c>
      <c r="U54" s="61">
        <f>'1-3_Daten kt_Vorb'!U54/1000</f>
        <v>2.8385020813981438E-2</v>
      </c>
      <c r="V54" s="61">
        <f>'1-3_Daten kt_Vorb'!V54/1000</f>
        <v>3.6833408047060368E-2</v>
      </c>
      <c r="W54" s="61">
        <f>'1-3_Daten kt_Vorb'!W54/1000</f>
        <v>3.2300598510788793E-2</v>
      </c>
      <c r="X54" s="61">
        <f>'1-3_Daten kt_Vorb'!X54/1000</f>
        <v>3.3468800328721092E-2</v>
      </c>
      <c r="Y54" s="61">
        <f>'1-3_Daten kt_Vorb'!Y54/1000</f>
        <v>6.2653742256013993E-3</v>
      </c>
      <c r="Z54" s="61">
        <f>'1-3_Daten kt_Vorb'!Z54/1000</f>
        <v>4.9654691813398001E-3</v>
      </c>
      <c r="AA54" s="61">
        <f>'1-3_Daten kt_Vorb'!AA54/1000</f>
        <v>4.0294433095705989E-3</v>
      </c>
      <c r="AB54" s="61">
        <f>'1-3_Daten kt_Vorb'!AB54/1000</f>
        <v>4.1399213409518999E-3</v>
      </c>
      <c r="AC54" s="61">
        <f>'1-3_Daten kt_Vorb'!AC54/1000</f>
        <v>3.8243576245003998E-3</v>
      </c>
      <c r="AD54" s="61">
        <f>'1-3_Daten kt_Vorb'!AD54/1000</f>
        <v>3.9376552752848001E-3</v>
      </c>
      <c r="AE54" s="61">
        <f>'1-3_Daten kt_Vorb'!AE54/1000</f>
        <v>3.7148327617304001E-3</v>
      </c>
      <c r="AF54" s="61">
        <f>'1-3_Daten kt_Vorb'!AF54/1000</f>
        <v>3.6956236555136003E-3</v>
      </c>
      <c r="AG54" s="61">
        <f>'1-3_Daten kt_Vorb'!AG54/1000</f>
        <v>3.6692897169243992E-3</v>
      </c>
    </row>
    <row r="55" spans="2:33">
      <c r="C55" s="31" t="s">
        <v>41</v>
      </c>
      <c r="D55" s="24" t="s">
        <v>78</v>
      </c>
      <c r="E55" s="61">
        <f>'1-3_Daten kt_Vorb'!E55/1000</f>
        <v>0.10962464860172298</v>
      </c>
      <c r="F55" s="61">
        <f>'1-3_Daten kt_Vorb'!F55/1000</f>
        <v>0.10137103592357422</v>
      </c>
      <c r="G55" s="61">
        <f>'1-3_Daten kt_Vorb'!G55/1000</f>
        <v>9.818915277668129E-2</v>
      </c>
      <c r="H55" s="61">
        <f>'1-3_Daten kt_Vorb'!H55/1000</f>
        <v>9.6692792579747402E-2</v>
      </c>
      <c r="I55" s="61">
        <f>'1-3_Daten kt_Vorb'!I55/1000</f>
        <v>9.1561579805425647E-2</v>
      </c>
      <c r="J55" s="61">
        <f>'1-3_Daten kt_Vorb'!J55/1000</f>
        <v>9.5851046640022877E-2</v>
      </c>
      <c r="K55" s="61">
        <f>'1-3_Daten kt_Vorb'!K55/1000</f>
        <v>9.6269400532017921E-2</v>
      </c>
      <c r="L55" s="61">
        <f>'1-3_Daten kt_Vorb'!L55/1000</f>
        <v>9.5991785724281936E-2</v>
      </c>
      <c r="M55" s="61">
        <f>'1-3_Daten kt_Vorb'!M55/1000</f>
        <v>9.7027828909039326E-2</v>
      </c>
      <c r="N55" s="61">
        <f>'1-3_Daten kt_Vorb'!N55/1000</f>
        <v>9.926554194108865E-2</v>
      </c>
      <c r="O55" s="61">
        <f>'1-3_Daten kt_Vorb'!O55/1000</f>
        <v>0.10080865817028818</v>
      </c>
      <c r="P55" s="61">
        <f>'1-3_Daten kt_Vorb'!P55/1000</f>
        <v>9.9062650772718128E-2</v>
      </c>
      <c r="Q55" s="61">
        <f>'1-3_Daten kt_Vorb'!Q55/1000</f>
        <v>9.5759592995624698E-2</v>
      </c>
      <c r="R55" s="61">
        <f>'1-3_Daten kt_Vorb'!R55/1000</f>
        <v>9.4515124063258044E-2</v>
      </c>
      <c r="S55" s="61">
        <f>'1-3_Daten kt_Vorb'!S55/1000</f>
        <v>9.7306331896863302E-2</v>
      </c>
      <c r="T55" s="61">
        <f>'1-3_Daten kt_Vorb'!T55/1000</f>
        <v>9.6318462275984049E-2</v>
      </c>
      <c r="U55" s="61">
        <f>'1-3_Daten kt_Vorb'!U55/1000</f>
        <v>9.5742665771651539E-2</v>
      </c>
      <c r="V55" s="61">
        <f>'1-3_Daten kt_Vorb'!V55/1000</f>
        <v>9.3222604023137118E-2</v>
      </c>
      <c r="W55" s="61">
        <f>'1-3_Daten kt_Vorb'!W55/1000</f>
        <v>9.8896848355369729E-2</v>
      </c>
      <c r="X55" s="61">
        <f>'1-3_Daten kt_Vorb'!X55/1000</f>
        <v>9.5509952170916568E-2</v>
      </c>
      <c r="Y55" s="61">
        <f>'1-3_Daten kt_Vorb'!Y55/1000</f>
        <v>9.4841795454906966E-2</v>
      </c>
      <c r="Z55" s="61">
        <f>'1-3_Daten kt_Vorb'!Z55/1000</f>
        <v>0.10007923260301722</v>
      </c>
      <c r="AA55" s="61">
        <f>'1-3_Daten kt_Vorb'!AA55/1000</f>
        <v>9.8502539927611363E-2</v>
      </c>
      <c r="AB55" s="61">
        <f>'1-3_Daten kt_Vorb'!AB55/1000</f>
        <v>0.10019255267090287</v>
      </c>
      <c r="AC55" s="61">
        <f>'1-3_Daten kt_Vorb'!AC55/1000</f>
        <v>0.10298242729286911</v>
      </c>
      <c r="AD55" s="61">
        <f>'1-3_Daten kt_Vorb'!AD55/1000</f>
        <v>0.10448173549970824</v>
      </c>
      <c r="AE55" s="61">
        <f>'1-3_Daten kt_Vorb'!AE55/1000</f>
        <v>0.10162427014211949</v>
      </c>
      <c r="AF55" s="61">
        <f>'1-3_Daten kt_Vorb'!AF55/1000</f>
        <v>0.10067033431820908</v>
      </c>
      <c r="AG55" s="61">
        <f>'1-3_Daten kt_Vorb'!AG55/1000</f>
        <v>9.4322118390526094E-2</v>
      </c>
    </row>
    <row r="56" spans="2:33">
      <c r="C56" s="25" t="s">
        <v>42</v>
      </c>
      <c r="D56" s="26" t="s">
        <v>78</v>
      </c>
      <c r="E56" s="62">
        <f>'1-3_Daten kt_Vorb'!E56/1000</f>
        <v>4.8235940903822508E-3</v>
      </c>
      <c r="F56" s="62">
        <f>'1-3_Daten kt_Vorb'!F56/1000</f>
        <v>4.4753271571543202E-3</v>
      </c>
      <c r="G56" s="62">
        <f>'1-3_Daten kt_Vorb'!G56/1000</f>
        <v>4.2039024121223248E-3</v>
      </c>
      <c r="H56" s="62">
        <f>'1-3_Daten kt_Vorb'!H56/1000</f>
        <v>3.845775169617139E-3</v>
      </c>
      <c r="I56" s="62">
        <f>'1-3_Daten kt_Vorb'!I56/1000</f>
        <v>3.7901770030912079E-3</v>
      </c>
      <c r="J56" s="62">
        <f>'1-3_Daten kt_Vorb'!J56/1000</f>
        <v>3.7072112352245991E-3</v>
      </c>
      <c r="K56" s="62">
        <f>'1-3_Daten kt_Vorb'!K56/1000</f>
        <v>3.6388027742767963E-3</v>
      </c>
      <c r="L56" s="62">
        <f>'1-3_Daten kt_Vorb'!L56/1000</f>
        <v>3.3124662927029049E-3</v>
      </c>
      <c r="M56" s="62">
        <f>'1-3_Daten kt_Vorb'!M56/1000</f>
        <v>3.217697435635145E-3</v>
      </c>
      <c r="N56" s="62">
        <f>'1-3_Daten kt_Vorb'!N56/1000</f>
        <v>3.1216965740753157E-3</v>
      </c>
      <c r="O56" s="62">
        <f>'1-3_Daten kt_Vorb'!O56/1000</f>
        <v>3.0938722519710362E-3</v>
      </c>
      <c r="P56" s="62">
        <f>'1-3_Daten kt_Vorb'!P56/1000</f>
        <v>2.9845151082244755E-3</v>
      </c>
      <c r="Q56" s="62">
        <f>'1-3_Daten kt_Vorb'!Q56/1000</f>
        <v>3.1155371388061639E-3</v>
      </c>
      <c r="R56" s="62">
        <f>'1-3_Daten kt_Vorb'!R56/1000</f>
        <v>3.0579968208784393E-3</v>
      </c>
      <c r="S56" s="62">
        <f>'1-3_Daten kt_Vorb'!S56/1000</f>
        <v>3.0270191205845954E-3</v>
      </c>
      <c r="T56" s="62">
        <f>'1-3_Daten kt_Vorb'!T56/1000</f>
        <v>3.3425339555402337E-3</v>
      </c>
      <c r="U56" s="62">
        <f>'1-3_Daten kt_Vorb'!U56/1000</f>
        <v>2.6664470794817573E-3</v>
      </c>
      <c r="V56" s="62">
        <f>'1-3_Daten kt_Vorb'!V56/1000</f>
        <v>2.703873940050807E-3</v>
      </c>
      <c r="W56" s="62">
        <f>'1-3_Daten kt_Vorb'!W56/1000</f>
        <v>2.670738257696521E-3</v>
      </c>
      <c r="X56" s="62">
        <f>'1-3_Daten kt_Vorb'!X56/1000</f>
        <v>2.6891680808915162E-3</v>
      </c>
      <c r="Y56" s="62">
        <f>'1-3_Daten kt_Vorb'!Y56/1000</f>
        <v>2.6654171264980748E-3</v>
      </c>
      <c r="Z56" s="62">
        <f>'1-3_Daten kt_Vorb'!Z56/1000</f>
        <v>2.770642197831092E-3</v>
      </c>
      <c r="AA56" s="62">
        <f>'1-3_Daten kt_Vorb'!AA56/1000</f>
        <v>2.7649760562952776E-3</v>
      </c>
      <c r="AB56" s="62">
        <f>'1-3_Daten kt_Vorb'!AB56/1000</f>
        <v>2.7462323854281425E-3</v>
      </c>
      <c r="AC56" s="62">
        <f>'1-3_Daten kt_Vorb'!AC56/1000</f>
        <v>2.8245314637778685E-3</v>
      </c>
      <c r="AD56" s="62">
        <f>'1-3_Daten kt_Vorb'!AD56/1000</f>
        <v>2.8513712418767718E-3</v>
      </c>
      <c r="AE56" s="62">
        <f>'1-3_Daten kt_Vorb'!AE56/1000</f>
        <v>2.8919931949464152E-3</v>
      </c>
      <c r="AF56" s="62">
        <f>'1-3_Daten kt_Vorb'!AF56/1000</f>
        <v>2.9352955765640427E-3</v>
      </c>
      <c r="AG56" s="62">
        <f>'1-3_Daten kt_Vorb'!AG56/1000</f>
        <v>2.9510727742615645E-3</v>
      </c>
    </row>
    <row r="57" spans="2:33" s="28" customFormat="1">
      <c r="B57" s="36"/>
      <c r="C57" s="39" t="s">
        <v>69</v>
      </c>
      <c r="D57" s="29" t="s">
        <v>78</v>
      </c>
      <c r="E57" s="63">
        <f t="shared" ref="E57:AC57" si="35">SUM(E48:E56)</f>
        <v>0.21661766924559012</v>
      </c>
      <c r="F57" s="63">
        <f t="shared" si="35"/>
        <v>0.20908441832627675</v>
      </c>
      <c r="G57" s="63">
        <f t="shared" si="35"/>
        <v>0.21301260977918396</v>
      </c>
      <c r="H57" s="63">
        <f t="shared" si="35"/>
        <v>0.20385880607182363</v>
      </c>
      <c r="I57" s="63">
        <f t="shared" si="35"/>
        <v>0.20730451475240574</v>
      </c>
      <c r="J57" s="63">
        <f t="shared" si="35"/>
        <v>0.20513978125198923</v>
      </c>
      <c r="K57" s="63">
        <f t="shared" si="35"/>
        <v>0.20945621039214574</v>
      </c>
      <c r="L57" s="63">
        <f t="shared" si="35"/>
        <v>0.19945917329066531</v>
      </c>
      <c r="M57" s="63">
        <f t="shared" si="35"/>
        <v>0.15642673179954325</v>
      </c>
      <c r="N57" s="63">
        <f t="shared" si="35"/>
        <v>0.14437496011901141</v>
      </c>
      <c r="O57" s="63">
        <f t="shared" si="35"/>
        <v>0.1442979754027636</v>
      </c>
      <c r="P57" s="63">
        <f t="shared" si="35"/>
        <v>0.1488975180026019</v>
      </c>
      <c r="Q57" s="63">
        <f t="shared" si="35"/>
        <v>0.14559482617657729</v>
      </c>
      <c r="R57" s="63">
        <f t="shared" si="35"/>
        <v>0.14440645825160309</v>
      </c>
      <c r="S57" s="63">
        <f t="shared" si="35"/>
        <v>0.15171071480645473</v>
      </c>
      <c r="T57" s="63">
        <f t="shared" si="35"/>
        <v>0.14523114753835392</v>
      </c>
      <c r="U57" s="63">
        <f t="shared" si="35"/>
        <v>0.14371478602219828</v>
      </c>
      <c r="V57" s="63">
        <f t="shared" si="35"/>
        <v>0.1500267015683622</v>
      </c>
      <c r="W57" s="63">
        <f t="shared" si="35"/>
        <v>0.15136478145298371</v>
      </c>
      <c r="X57" s="63">
        <f t="shared" si="35"/>
        <v>0.14839428946688729</v>
      </c>
      <c r="Y57" s="63">
        <f t="shared" si="35"/>
        <v>0.1215959195064036</v>
      </c>
      <c r="Z57" s="63">
        <f t="shared" si="35"/>
        <v>0.12597048925024165</v>
      </c>
      <c r="AA57" s="63">
        <f t="shared" si="35"/>
        <v>0.12370248994367507</v>
      </c>
      <c r="AB57" s="63">
        <f t="shared" si="35"/>
        <v>0.12552596445284778</v>
      </c>
      <c r="AC57" s="63">
        <f t="shared" si="35"/>
        <v>0.12768571326646849</v>
      </c>
      <c r="AD57" s="63">
        <f t="shared" ref="AD57" si="36">SUM(AD48:AD56)</f>
        <v>0.12975526536647133</v>
      </c>
      <c r="AE57" s="63">
        <f t="shared" ref="AE57" si="37">SUM(AE48:AE56)</f>
        <v>0.12696073623287504</v>
      </c>
      <c r="AF57" s="63">
        <f t="shared" ref="AF57:AG57" si="38">SUM(AF48:AF56)</f>
        <v>0.12597619625564474</v>
      </c>
      <c r="AG57" s="63">
        <f t="shared" si="38"/>
        <v>0.11918888080238335</v>
      </c>
    </row>
    <row r="58" spans="2:33" s="28" customFormat="1">
      <c r="B58" s="36"/>
      <c r="C58" s="39" t="s">
        <v>70</v>
      </c>
      <c r="D58" s="29" t="s">
        <v>71</v>
      </c>
      <c r="E58" s="53">
        <f t="shared" ref="E58:W58" si="39">E57/$E57</f>
        <v>1</v>
      </c>
      <c r="F58" s="53">
        <f t="shared" si="39"/>
        <v>0.96522328512928213</v>
      </c>
      <c r="G58" s="53">
        <f t="shared" si="39"/>
        <v>0.98335750043400694</v>
      </c>
      <c r="H58" s="53">
        <f t="shared" si="39"/>
        <v>0.94109961935145225</v>
      </c>
      <c r="I58" s="53">
        <f t="shared" si="39"/>
        <v>0.9570064873949613</v>
      </c>
      <c r="J58" s="53">
        <f t="shared" si="39"/>
        <v>0.94701314978794349</v>
      </c>
      <c r="K58" s="53">
        <f t="shared" si="39"/>
        <v>0.96693963664928417</v>
      </c>
      <c r="L58" s="53">
        <f t="shared" si="39"/>
        <v>0.92078902882353808</v>
      </c>
      <c r="M58" s="53">
        <f t="shared" si="39"/>
        <v>0.72213283590543376</v>
      </c>
      <c r="N58" s="53">
        <f t="shared" si="39"/>
        <v>0.66649669263741551</v>
      </c>
      <c r="O58" s="53">
        <f t="shared" si="39"/>
        <v>0.66614129819283519</v>
      </c>
      <c r="P58" s="53">
        <f t="shared" si="39"/>
        <v>0.68737475812182913</v>
      </c>
      <c r="Q58" s="53">
        <f t="shared" si="39"/>
        <v>0.67212811717362386</v>
      </c>
      <c r="R58" s="53">
        <f t="shared" si="39"/>
        <v>0.66664210151703907</v>
      </c>
      <c r="S58" s="53">
        <f t="shared" si="39"/>
        <v>0.70036168025819179</v>
      </c>
      <c r="T58" s="53">
        <f t="shared" si="39"/>
        <v>0.67044922071291524</v>
      </c>
      <c r="U58" s="53">
        <f t="shared" si="39"/>
        <v>0.66344904606679045</v>
      </c>
      <c r="V58" s="53">
        <f t="shared" si="39"/>
        <v>0.69258755341084177</v>
      </c>
      <c r="W58" s="53">
        <f t="shared" si="39"/>
        <v>0.69876470363723653</v>
      </c>
      <c r="X58" s="53">
        <f t="shared" ref="X58:AC58" si="40">X57/$E57</f>
        <v>0.68505163952551529</v>
      </c>
      <c r="Y58" s="53">
        <f t="shared" si="40"/>
        <v>0.56133887844829644</v>
      </c>
      <c r="Z58" s="53">
        <f t="shared" si="40"/>
        <v>0.58153376725433559</v>
      </c>
      <c r="AA58" s="53">
        <f t="shared" si="40"/>
        <v>0.57106371042810666</v>
      </c>
      <c r="AB58" s="53">
        <f t="shared" si="40"/>
        <v>0.5794816502735648</v>
      </c>
      <c r="AC58" s="53">
        <f t="shared" si="40"/>
        <v>0.5894519764299786</v>
      </c>
      <c r="AD58" s="53">
        <f t="shared" ref="AD58" si="41">AD57/$E57</f>
        <v>0.59900591589950769</v>
      </c>
      <c r="AE58" s="53">
        <f t="shared" ref="AE58" si="42">AE57/$E57</f>
        <v>0.586105171729705</v>
      </c>
      <c r="AF58" s="53">
        <f t="shared" ref="AF58:AG58" si="43">AF57/$E57</f>
        <v>0.58156011323720469</v>
      </c>
      <c r="AG58" s="53">
        <f t="shared" si="43"/>
        <v>0.55022695617342765</v>
      </c>
    </row>
    <row r="59" spans="2:33" s="28" customFormat="1">
      <c r="B59" s="36"/>
      <c r="C59" s="42" t="s">
        <v>30</v>
      </c>
      <c r="D59" s="23" t="s">
        <v>31</v>
      </c>
      <c r="E59" s="54">
        <f t="shared" ref="E59:W59" si="44">E57/$E57-1</f>
        <v>0</v>
      </c>
      <c r="F59" s="54">
        <f t="shared" si="44"/>
        <v>-3.4776714870717873E-2</v>
      </c>
      <c r="G59" s="54">
        <f t="shared" si="44"/>
        <v>-1.6642499565993063E-2</v>
      </c>
      <c r="H59" s="54">
        <f t="shared" si="44"/>
        <v>-5.8900380648547745E-2</v>
      </c>
      <c r="I59" s="54">
        <f t="shared" si="44"/>
        <v>-4.2993512605038697E-2</v>
      </c>
      <c r="J59" s="54">
        <f t="shared" si="44"/>
        <v>-5.2986850212056513E-2</v>
      </c>
      <c r="K59" s="54">
        <f t="shared" si="44"/>
        <v>-3.3060363350715827E-2</v>
      </c>
      <c r="L59" s="54">
        <f t="shared" si="44"/>
        <v>-7.921097117646192E-2</v>
      </c>
      <c r="M59" s="54">
        <f t="shared" si="44"/>
        <v>-0.27786716409456624</v>
      </c>
      <c r="N59" s="54">
        <f t="shared" si="44"/>
        <v>-0.33350330736258449</v>
      </c>
      <c r="O59" s="54">
        <f t="shared" si="44"/>
        <v>-0.33385870180716481</v>
      </c>
      <c r="P59" s="54">
        <f t="shared" si="44"/>
        <v>-0.31262524187817087</v>
      </c>
      <c r="Q59" s="54">
        <f t="shared" si="44"/>
        <v>-0.32787188282637614</v>
      </c>
      <c r="R59" s="54">
        <f t="shared" si="44"/>
        <v>-0.33335789848296093</v>
      </c>
      <c r="S59" s="54">
        <f t="shared" si="44"/>
        <v>-0.29963831974180821</v>
      </c>
      <c r="T59" s="54">
        <f t="shared" si="44"/>
        <v>-0.32955077928708476</v>
      </c>
      <c r="U59" s="54">
        <f t="shared" si="44"/>
        <v>-0.33655095393320955</v>
      </c>
      <c r="V59" s="54">
        <f t="shared" si="44"/>
        <v>-0.30741244658915823</v>
      </c>
      <c r="W59" s="54">
        <f t="shared" si="44"/>
        <v>-0.30123529636276347</v>
      </c>
      <c r="X59" s="54">
        <f t="shared" ref="X59:AC59" si="45">X57/$E57-1</f>
        <v>-0.31494836047448471</v>
      </c>
      <c r="Y59" s="54">
        <f t="shared" si="45"/>
        <v>-0.43866112155170356</v>
      </c>
      <c r="Z59" s="54">
        <f t="shared" si="45"/>
        <v>-0.41846623274566441</v>
      </c>
      <c r="AA59" s="54">
        <f t="shared" si="45"/>
        <v>-0.42893628957189334</v>
      </c>
      <c r="AB59" s="54">
        <f t="shared" si="45"/>
        <v>-0.4205183497264352</v>
      </c>
      <c r="AC59" s="54">
        <f t="shared" si="45"/>
        <v>-0.4105480235700214</v>
      </c>
      <c r="AD59" s="54">
        <f t="shared" ref="AD59" si="46">AD57/$E57-1</f>
        <v>-0.40099408410049231</v>
      </c>
      <c r="AE59" s="54">
        <f t="shared" ref="AE59" si="47">AE57/$E57-1</f>
        <v>-0.413894828270295</v>
      </c>
      <c r="AF59" s="54">
        <f t="shared" ref="AF59:AG59" si="48">AF57/$E57-1</f>
        <v>-0.41843988676279531</v>
      </c>
      <c r="AG59" s="54">
        <f t="shared" si="48"/>
        <v>-0.44977304382657235</v>
      </c>
    </row>
    <row r="60" spans="2:33">
      <c r="C60" s="31"/>
      <c r="D60" s="24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2:33" ht="14.25">
      <c r="B61" s="48" t="s">
        <v>76</v>
      </c>
      <c r="C61" s="48"/>
      <c r="D61" s="24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2:33">
      <c r="C62" s="32" t="s">
        <v>24</v>
      </c>
      <c r="D62" s="34" t="s">
        <v>28</v>
      </c>
      <c r="E62" s="35">
        <f t="shared" ref="E62:AG62" si="49">E$5</f>
        <v>33238</v>
      </c>
      <c r="F62" s="35">
        <f t="shared" si="49"/>
        <v>33603</v>
      </c>
      <c r="G62" s="35">
        <f t="shared" si="49"/>
        <v>33969</v>
      </c>
      <c r="H62" s="35">
        <f t="shared" si="49"/>
        <v>34334</v>
      </c>
      <c r="I62" s="35">
        <f t="shared" si="49"/>
        <v>34699</v>
      </c>
      <c r="J62" s="35">
        <f t="shared" si="49"/>
        <v>35064</v>
      </c>
      <c r="K62" s="35">
        <f t="shared" si="49"/>
        <v>35430</v>
      </c>
      <c r="L62" s="35">
        <f t="shared" si="49"/>
        <v>35795</v>
      </c>
      <c r="M62" s="35">
        <f t="shared" si="49"/>
        <v>36160</v>
      </c>
      <c r="N62" s="35">
        <f t="shared" si="49"/>
        <v>36525</v>
      </c>
      <c r="O62" s="35">
        <f t="shared" si="49"/>
        <v>36891</v>
      </c>
      <c r="P62" s="35">
        <f t="shared" si="49"/>
        <v>37256</v>
      </c>
      <c r="Q62" s="35">
        <f t="shared" si="49"/>
        <v>37621</v>
      </c>
      <c r="R62" s="35">
        <f t="shared" si="49"/>
        <v>37986</v>
      </c>
      <c r="S62" s="35">
        <f t="shared" si="49"/>
        <v>38352</v>
      </c>
      <c r="T62" s="35">
        <f t="shared" si="49"/>
        <v>38717</v>
      </c>
      <c r="U62" s="35">
        <f t="shared" si="49"/>
        <v>39082</v>
      </c>
      <c r="V62" s="35">
        <f t="shared" si="49"/>
        <v>39447</v>
      </c>
      <c r="W62" s="35">
        <f t="shared" si="49"/>
        <v>39813</v>
      </c>
      <c r="X62" s="35">
        <f t="shared" si="49"/>
        <v>40178</v>
      </c>
      <c r="Y62" s="35">
        <f t="shared" si="49"/>
        <v>40543</v>
      </c>
      <c r="Z62" s="35">
        <f t="shared" si="49"/>
        <v>40908</v>
      </c>
      <c r="AA62" s="35">
        <f t="shared" si="49"/>
        <v>41274</v>
      </c>
      <c r="AB62" s="35">
        <f t="shared" si="49"/>
        <v>41639</v>
      </c>
      <c r="AC62" s="35">
        <f t="shared" si="49"/>
        <v>42004</v>
      </c>
      <c r="AD62" s="35">
        <f t="shared" si="49"/>
        <v>42369</v>
      </c>
      <c r="AE62" s="35">
        <f t="shared" si="49"/>
        <v>42735</v>
      </c>
      <c r="AF62" s="35">
        <f t="shared" si="49"/>
        <v>43100</v>
      </c>
      <c r="AG62" s="35">
        <f t="shared" si="49"/>
        <v>43465</v>
      </c>
    </row>
    <row r="63" spans="2:33" ht="15.75">
      <c r="B63" s="13"/>
      <c r="C63" s="30" t="s">
        <v>37</v>
      </c>
      <c r="D63" s="69" t="s">
        <v>101</v>
      </c>
      <c r="E63" s="55">
        <f>'1-3_Daten kt_Vorb'!E63/1000</f>
        <v>3.1670813008000001</v>
      </c>
      <c r="F63" s="55">
        <f>'1-3_Daten kt_Vorb'!F63/1000</f>
        <v>2.9989919461740011</v>
      </c>
      <c r="G63" s="55">
        <f>'1-3_Daten kt_Vorb'!G63/1000</f>
        <v>2.8352514292179993</v>
      </c>
      <c r="H63" s="55">
        <f>'1-3_Daten kt_Vorb'!H63/1000</f>
        <v>2.7172966219199997</v>
      </c>
      <c r="I63" s="55">
        <f>'1-3_Daten kt_Vorb'!I63/1000</f>
        <v>2.6629144353379983</v>
      </c>
      <c r="J63" s="55">
        <f>'1-3_Daten kt_Vorb'!J63/1000</f>
        <v>2.5323452721403399</v>
      </c>
      <c r="K63" s="55">
        <f>'1-3_Daten kt_Vorb'!K63/1000</f>
        <v>2.5067564324778617</v>
      </c>
      <c r="L63" s="55">
        <f>'1-3_Daten kt_Vorb'!L63/1000</f>
        <v>2.3661500877786628</v>
      </c>
      <c r="M63" s="55">
        <f>'1-3_Daten kt_Vorb'!M63/1000</f>
        <v>2.3305872969050356</v>
      </c>
      <c r="N63" s="55">
        <f>'1-3_Daten kt_Vorb'!N63/1000</f>
        <v>2.2663120836519477</v>
      </c>
      <c r="O63" s="55">
        <f>'1-3_Daten kt_Vorb'!O63/1000</f>
        <v>2.3747272289338772</v>
      </c>
      <c r="P63" s="55">
        <f>'1-3_Daten kt_Vorb'!P63/1000</f>
        <v>2.456975727716296</v>
      </c>
      <c r="Q63" s="55">
        <f>'1-3_Daten kt_Vorb'!Q63/1000</f>
        <v>2.4865853508627929</v>
      </c>
      <c r="R63" s="55">
        <f>'1-3_Daten kt_Vorb'!R63/1000</f>
        <v>2.6088559059828489</v>
      </c>
      <c r="S63" s="55">
        <f>'1-3_Daten kt_Vorb'!S63/1000</f>
        <v>2.719327451579296</v>
      </c>
      <c r="T63" s="55">
        <f>'1-3_Daten kt_Vorb'!T63/1000</f>
        <v>2.6511278468671899</v>
      </c>
      <c r="U63" s="55">
        <f>'1-3_Daten kt_Vorb'!U63/1000</f>
        <v>2.6899590399853874</v>
      </c>
      <c r="V63" s="55">
        <f>'1-3_Daten kt_Vorb'!V63/1000</f>
        <v>2.7932891007558998</v>
      </c>
      <c r="W63" s="55">
        <f>'1-3_Daten kt_Vorb'!W63/1000</f>
        <v>2.7030906104456012</v>
      </c>
      <c r="X63" s="55">
        <f>'1-3_Daten kt_Vorb'!X63/1000</f>
        <v>2.5910795928627786</v>
      </c>
      <c r="Y63" s="55">
        <f>'1-3_Daten kt_Vorb'!Y63/1000</f>
        <v>2.6702753261286176</v>
      </c>
      <c r="Z63" s="55">
        <f>'1-3_Daten kt_Vorb'!Z63/1000</f>
        <v>2.7169488742401104</v>
      </c>
      <c r="AA63" s="55">
        <f>'1-3_Daten kt_Vorb'!AA63/1000</f>
        <v>2.828230847847728</v>
      </c>
      <c r="AB63" s="55">
        <f>'1-3_Daten kt_Vorb'!AB63/1000</f>
        <v>2.7655412951951486</v>
      </c>
      <c r="AC63" s="55">
        <f>'1-3_Daten kt_Vorb'!AC63/1000</f>
        <v>2.658351991341886</v>
      </c>
      <c r="AD63" s="55">
        <f>'1-3_Daten kt_Vorb'!AD63/1000</f>
        <v>2.6225666433779451</v>
      </c>
      <c r="AE63" s="55">
        <f>'1-3_Daten kt_Vorb'!AE63/1000</f>
        <v>2.6007523515090329</v>
      </c>
      <c r="AF63" s="55">
        <f>'1-3_Daten kt_Vorb'!AF63/1000</f>
        <v>2.4960488850295381</v>
      </c>
      <c r="AG63" s="55">
        <f>'1-3_Daten kt_Vorb'!AG63/1000</f>
        <v>2.3941966536186019</v>
      </c>
    </row>
    <row r="64" spans="2:33" ht="15.75">
      <c r="C64" s="30" t="s">
        <v>38</v>
      </c>
      <c r="D64" s="69" t="s">
        <v>101</v>
      </c>
      <c r="E64" s="55">
        <f>'1-3_Daten kt_Vorb'!E64/1000</f>
        <v>1.3496523552281035</v>
      </c>
      <c r="F64" s="55">
        <f>'1-3_Daten kt_Vorb'!F64/1000</f>
        <v>1.1657925155413031</v>
      </c>
      <c r="G64" s="55">
        <f>'1-3_Daten kt_Vorb'!G64/1000</f>
        <v>1.0765426776087255</v>
      </c>
      <c r="H64" s="55">
        <f>'1-3_Daten kt_Vorb'!H64/1000</f>
        <v>0.98753653431293231</v>
      </c>
      <c r="I64" s="55">
        <f>'1-3_Daten kt_Vorb'!I64/1000</f>
        <v>0.95295655062374385</v>
      </c>
      <c r="J64" s="55">
        <f>'1-3_Daten kt_Vorb'!J64/1000</f>
        <v>0.98286821749292119</v>
      </c>
      <c r="K64" s="55">
        <f>'1-3_Daten kt_Vorb'!K64/1000</f>
        <v>0.91653047767215301</v>
      </c>
      <c r="L64" s="55">
        <f>'1-3_Daten kt_Vorb'!L64/1000</f>
        <v>0.97174170651912883</v>
      </c>
      <c r="M64" s="55">
        <f>'1-3_Daten kt_Vorb'!M64/1000</f>
        <v>0.88813049216824846</v>
      </c>
      <c r="N64" s="55">
        <f>'1-3_Daten kt_Vorb'!N64/1000</f>
        <v>0.88188368225773406</v>
      </c>
      <c r="O64" s="55">
        <f>'1-3_Daten kt_Vorb'!O64/1000</f>
        <v>0.81104288516558098</v>
      </c>
      <c r="P64" s="55">
        <f>'1-3_Daten kt_Vorb'!P64/1000</f>
        <v>0.78491394289991112</v>
      </c>
      <c r="Q64" s="55">
        <f>'1-3_Daten kt_Vorb'!Q64/1000</f>
        <v>0.75015195873139218</v>
      </c>
      <c r="R64" s="55">
        <f>'1-3_Daten kt_Vorb'!R64/1000</f>
        <v>0.76761662586043844</v>
      </c>
      <c r="S64" s="55">
        <f>'1-3_Daten kt_Vorb'!S64/1000</f>
        <v>0.7566223144008789</v>
      </c>
      <c r="T64" s="55">
        <f>'1-3_Daten kt_Vorb'!T64/1000</f>
        <v>0.71750359062656455</v>
      </c>
      <c r="U64" s="55">
        <f>'1-3_Daten kt_Vorb'!U64/1000</f>
        <v>0.73708757600630981</v>
      </c>
      <c r="V64" s="55">
        <f>'1-3_Daten kt_Vorb'!V64/1000</f>
        <v>0.77720101121240337</v>
      </c>
      <c r="W64" s="55">
        <f>'1-3_Daten kt_Vorb'!W64/1000</f>
        <v>0.81866452029670067</v>
      </c>
      <c r="X64" s="55">
        <f>'1-3_Daten kt_Vorb'!X64/1000</f>
        <v>0.7376782122952481</v>
      </c>
      <c r="Y64" s="55">
        <f>'1-3_Daten kt_Vorb'!Y64/1000</f>
        <v>0.82119628788905985</v>
      </c>
      <c r="Z64" s="55">
        <f>'1-3_Daten kt_Vorb'!Z64/1000</f>
        <v>0.81653417515215465</v>
      </c>
      <c r="AA64" s="55">
        <f>'1-3_Daten kt_Vorb'!AA64/1000</f>
        <v>0.77903986647862034</v>
      </c>
      <c r="AB64" s="55">
        <f>'1-3_Daten kt_Vorb'!AB64/1000</f>
        <v>0.76027639061766239</v>
      </c>
      <c r="AC64" s="55">
        <f>'1-3_Daten kt_Vorb'!AC64/1000</f>
        <v>0.77893099396895793</v>
      </c>
      <c r="AD64" s="55">
        <f>'1-3_Daten kt_Vorb'!AD64/1000</f>
        <v>0.83025705557856144</v>
      </c>
      <c r="AE64" s="55">
        <f>'1-3_Daten kt_Vorb'!AE64/1000</f>
        <v>0.87056251631441928</v>
      </c>
      <c r="AF64" s="55">
        <f>'1-3_Daten kt_Vorb'!AF64/1000</f>
        <v>0.86883247763504634</v>
      </c>
      <c r="AG64" s="55">
        <f>'1-3_Daten kt_Vorb'!AG64/1000</f>
        <v>0.86755104024050156</v>
      </c>
    </row>
    <row r="65" spans="2:34" ht="15.75">
      <c r="C65" s="30" t="s">
        <v>43</v>
      </c>
      <c r="D65" s="69" t="s">
        <v>101</v>
      </c>
      <c r="E65" s="55">
        <f>'1-3_Daten kt_Vorb'!E65/1000</f>
        <v>1.4983913296220768</v>
      </c>
      <c r="F65" s="55">
        <f>'1-3_Daten kt_Vorb'!F65/1000</f>
        <v>1.6376398213478516</v>
      </c>
      <c r="G65" s="55">
        <f>'1-3_Daten kt_Vorb'!G65/1000</f>
        <v>1.7782275308910298</v>
      </c>
      <c r="H65" s="55">
        <f>'1-3_Daten kt_Vorb'!H65/1000</f>
        <v>1.9140700061630034</v>
      </c>
      <c r="I65" s="55">
        <f>'1-3_Daten kt_Vorb'!I65/1000</f>
        <v>1.9228320978211548</v>
      </c>
      <c r="J65" s="55">
        <f>'1-3_Daten kt_Vorb'!J65/1000</f>
        <v>2.0357220428843683</v>
      </c>
      <c r="K65" s="55">
        <f>'1-3_Daten kt_Vorb'!K65/1000</f>
        <v>2.0535986264354951</v>
      </c>
      <c r="L65" s="55">
        <f>'1-3_Daten kt_Vorb'!L65/1000</f>
        <v>2.0305657543959388</v>
      </c>
      <c r="M65" s="55">
        <f>'1-3_Daten kt_Vorb'!M65/1000</f>
        <v>2.0015029880299857</v>
      </c>
      <c r="N65" s="55">
        <f>'1-3_Daten kt_Vorb'!N65/1000</f>
        <v>1.9641004445698231</v>
      </c>
      <c r="O65" s="55">
        <f>'1-3_Daten kt_Vorb'!O65/1000</f>
        <v>1.7892366531755854</v>
      </c>
      <c r="P65" s="55">
        <f>'1-3_Daten kt_Vorb'!P65/1000</f>
        <v>1.718784375726303</v>
      </c>
      <c r="Q65" s="55">
        <f>'1-3_Daten kt_Vorb'!Q65/1000</f>
        <v>1.2967045117410094</v>
      </c>
      <c r="R65" s="55">
        <f>'1-3_Daten kt_Vorb'!R65/1000</f>
        <v>1.1983352910054559</v>
      </c>
      <c r="S65" s="55">
        <f>'1-3_Daten kt_Vorb'!S65/1000</f>
        <v>1.1633516133419752</v>
      </c>
      <c r="T65" s="55">
        <f>'1-3_Daten kt_Vorb'!T65/1000</f>
        <v>1.0623575135860903</v>
      </c>
      <c r="U65" s="55">
        <f>'1-3_Daten kt_Vorb'!U65/1000</f>
        <v>1.026574695477642</v>
      </c>
      <c r="V65" s="55">
        <f>'1-3_Daten kt_Vorb'!V65/1000</f>
        <v>1.0409871235168811</v>
      </c>
      <c r="W65" s="55">
        <f>'1-3_Daten kt_Vorb'!W65/1000</f>
        <v>1.0641774068375005</v>
      </c>
      <c r="X65" s="55">
        <f>'1-3_Daten kt_Vorb'!X65/1000</f>
        <v>1.099640770243753</v>
      </c>
      <c r="Y65" s="55">
        <f>'1-3_Daten kt_Vorb'!Y65/1000</f>
        <v>1.1763334705266801</v>
      </c>
      <c r="Z65" s="55">
        <f>'1-3_Daten kt_Vorb'!Z65/1000</f>
        <v>1.2606700502107711</v>
      </c>
      <c r="AA65" s="55">
        <f>'1-3_Daten kt_Vorb'!AA65/1000</f>
        <v>1.3441592144220464</v>
      </c>
      <c r="AB65" s="55">
        <f>'1-3_Daten kt_Vorb'!AB65/1000</f>
        <v>1.4300825086940656</v>
      </c>
      <c r="AC65" s="55">
        <f>'1-3_Daten kt_Vorb'!AC65/1000</f>
        <v>1.4718074022756278</v>
      </c>
      <c r="AD65" s="55">
        <f>'1-3_Daten kt_Vorb'!AD65/1000</f>
        <v>1.5487008791078833</v>
      </c>
      <c r="AE65" s="55">
        <f>'1-3_Daten kt_Vorb'!AE65/1000</f>
        <v>1.6420808243457419</v>
      </c>
      <c r="AF65" s="55">
        <f>'1-3_Daten kt_Vorb'!AF65/1000</f>
        <v>1.7313959740734859</v>
      </c>
      <c r="AG65" s="55">
        <f>'1-3_Daten kt_Vorb'!AG65/1000</f>
        <v>1.7284617964470788</v>
      </c>
    </row>
    <row r="66" spans="2:34" ht="15.75">
      <c r="C66" s="30" t="s">
        <v>44</v>
      </c>
      <c r="D66" s="69" t="s">
        <v>101</v>
      </c>
      <c r="E66" s="55">
        <f>'1-3_Daten kt_Vorb'!E66/1000</f>
        <v>0.97580928206214368</v>
      </c>
      <c r="F66" s="55">
        <f>'1-3_Daten kt_Vorb'!F66/1000</f>
        <v>0.86171069888436735</v>
      </c>
      <c r="G66" s="55">
        <f>'1-3_Daten kt_Vorb'!G66/1000</f>
        <v>0.71658365245121391</v>
      </c>
      <c r="H66" s="55">
        <f>'1-3_Daten kt_Vorb'!H66/1000</f>
        <v>0.7177183060418445</v>
      </c>
      <c r="I66" s="55">
        <f>'1-3_Daten kt_Vorb'!I66/1000</f>
        <v>0.66801248873678043</v>
      </c>
      <c r="J66" s="55">
        <f>'1-3_Daten kt_Vorb'!J66/1000</f>
        <v>0.67385105382970223</v>
      </c>
      <c r="K66" s="55">
        <f>'1-3_Daten kt_Vorb'!K66/1000</f>
        <v>0.71076020622978198</v>
      </c>
      <c r="L66" s="55">
        <f>'1-3_Daten kt_Vorb'!L66/1000</f>
        <v>0.68418023224902491</v>
      </c>
      <c r="M66" s="55">
        <f>'1-3_Daten kt_Vorb'!M66/1000</f>
        <v>0.59428924235919056</v>
      </c>
      <c r="N66" s="55">
        <f>'1-3_Daten kt_Vorb'!N66/1000</f>
        <v>0.56857314138125215</v>
      </c>
      <c r="O66" s="55">
        <f>'1-3_Daten kt_Vorb'!O66/1000</f>
        <v>0.56505384931738789</v>
      </c>
      <c r="P66" s="55">
        <f>'1-3_Daten kt_Vorb'!P66/1000</f>
        <v>0.62329839197646209</v>
      </c>
      <c r="Q66" s="55">
        <f>'1-3_Daten kt_Vorb'!Q66/1000</f>
        <v>0.59044727632295069</v>
      </c>
      <c r="R66" s="55">
        <f>'1-3_Daten kt_Vorb'!R66/1000</f>
        <v>0.54685423489668417</v>
      </c>
      <c r="S66" s="55">
        <f>'1-3_Daten kt_Vorb'!S66/1000</f>
        <v>0.51315791875681804</v>
      </c>
      <c r="T66" s="55">
        <f>'1-3_Daten kt_Vorb'!T66/1000</f>
        <v>0.51244459636550577</v>
      </c>
      <c r="U66" s="55">
        <f>'1-3_Daten kt_Vorb'!U66/1000</f>
        <v>0.58031680211477865</v>
      </c>
      <c r="V66" s="55">
        <f>'1-3_Daten kt_Vorb'!V66/1000</f>
        <v>0.52690876115269136</v>
      </c>
      <c r="W66" s="55">
        <f>'1-3_Daten kt_Vorb'!W66/1000</f>
        <v>0.62088108450103274</v>
      </c>
      <c r="X66" s="55">
        <f>'1-3_Daten kt_Vorb'!X66/1000</f>
        <v>0.54883359897008277</v>
      </c>
      <c r="Y66" s="55">
        <f>'1-3_Daten kt_Vorb'!Y66/1000</f>
        <v>0.63724248237203929</v>
      </c>
      <c r="Z66" s="55">
        <f>'1-3_Daten kt_Vorb'!Z66/1000</f>
        <v>0.60974973797811927</v>
      </c>
      <c r="AA66" s="55">
        <f>'1-3_Daten kt_Vorb'!AA66/1000</f>
        <v>0.52892251842462545</v>
      </c>
      <c r="AB66" s="55">
        <f>'1-3_Daten kt_Vorb'!AB66/1000</f>
        <v>0.53659786725718384</v>
      </c>
      <c r="AC66" s="55">
        <f>'1-3_Daten kt_Vorb'!AC66/1000</f>
        <v>0.46596844917483954</v>
      </c>
      <c r="AD66" s="55">
        <f>'1-3_Daten kt_Vorb'!AD66/1000</f>
        <v>0.50149444373406526</v>
      </c>
      <c r="AE66" s="55">
        <f>'1-3_Daten kt_Vorb'!AE66/1000</f>
        <v>0.46247847053897195</v>
      </c>
      <c r="AF66" s="55">
        <f>'1-3_Daten kt_Vorb'!AF66/1000</f>
        <v>0.46467417723501275</v>
      </c>
      <c r="AG66" s="55">
        <f>'1-3_Daten kt_Vorb'!AG66/1000</f>
        <v>0.44364180210217713</v>
      </c>
    </row>
    <row r="67" spans="2:34" ht="15.75">
      <c r="C67" s="30" t="s">
        <v>45</v>
      </c>
      <c r="D67" s="69" t="s">
        <v>101</v>
      </c>
      <c r="E67" s="55">
        <f>'1-3_Daten kt_Vorb'!E67/1000</f>
        <v>6.1331346053891664E-2</v>
      </c>
      <c r="F67" s="55">
        <f>'1-3_Daten kt_Vorb'!F67/1000</f>
        <v>4.6800705782209809E-2</v>
      </c>
      <c r="G67" s="55">
        <f>'1-3_Daten kt_Vorb'!G67/1000</f>
        <v>3.9274361300329678E-2</v>
      </c>
      <c r="H67" s="55">
        <f>'1-3_Daten kt_Vorb'!H67/1000</f>
        <v>3.3484374616334502E-2</v>
      </c>
      <c r="I67" s="55">
        <f>'1-3_Daten kt_Vorb'!I67/1000</f>
        <v>3.42944036088393E-2</v>
      </c>
      <c r="J67" s="55">
        <f>'1-3_Daten kt_Vorb'!J67/1000</f>
        <v>2.7296592611242964E-2</v>
      </c>
      <c r="K67" s="55">
        <f>'1-3_Daten kt_Vorb'!K67/1000</f>
        <v>2.1545369581254113E-2</v>
      </c>
      <c r="L67" s="55">
        <f>'1-3_Daten kt_Vorb'!L67/1000</f>
        <v>2.2766501379437868E-2</v>
      </c>
      <c r="M67" s="55">
        <f>'1-3_Daten kt_Vorb'!M67/1000</f>
        <v>2.2421031439564185E-2</v>
      </c>
      <c r="N67" s="55">
        <f>'1-3_Daten kt_Vorb'!N67/1000</f>
        <v>1.8216573408027972E-2</v>
      </c>
      <c r="O67" s="55">
        <f>'1-3_Daten kt_Vorb'!O67/1000</f>
        <v>1.6385507661097004E-2</v>
      </c>
      <c r="P67" s="55">
        <f>'1-3_Daten kt_Vorb'!P67/1000</f>
        <v>1.2476802124080441E-2</v>
      </c>
      <c r="Q67" s="55">
        <f>'1-3_Daten kt_Vorb'!Q67/1000</f>
        <v>1.1078204374354137E-2</v>
      </c>
      <c r="R67" s="55">
        <f>'1-3_Daten kt_Vorb'!R67/1000</f>
        <v>1.1068274835191426E-2</v>
      </c>
      <c r="S67" s="55">
        <f>'1-3_Daten kt_Vorb'!S67/1000</f>
        <v>8.9598408887587248E-3</v>
      </c>
      <c r="T67" s="55">
        <f>'1-3_Daten kt_Vorb'!T67/1000</f>
        <v>7.7659354343107452E-3</v>
      </c>
      <c r="U67" s="55">
        <f>'1-3_Daten kt_Vorb'!U67/1000</f>
        <v>6.8316759368219036E-3</v>
      </c>
      <c r="V67" s="55">
        <f>'1-3_Daten kt_Vorb'!V67/1000</f>
        <v>5.6698388448724645E-3</v>
      </c>
      <c r="W67" s="55">
        <f>'1-3_Daten kt_Vorb'!W67/1000</f>
        <v>5.7784118674865546E-3</v>
      </c>
      <c r="X67" s="55">
        <f>'1-3_Daten kt_Vorb'!X67/1000</f>
        <v>5.9555151191932722E-3</v>
      </c>
      <c r="Y67" s="55">
        <f>'1-3_Daten kt_Vorb'!Y67/1000</f>
        <v>5.1566844593173618E-3</v>
      </c>
      <c r="Z67" s="55">
        <f>'1-3_Daten kt_Vorb'!Z67/1000</f>
        <v>5.1368159041219096E-3</v>
      </c>
      <c r="AA67" s="55">
        <f>'1-3_Daten kt_Vorb'!AA67/1000</f>
        <v>3.2835359267534762E-3</v>
      </c>
      <c r="AB67" s="55">
        <f>'1-3_Daten kt_Vorb'!AB67/1000</f>
        <v>3.6357476073700878E-3</v>
      </c>
      <c r="AC67" s="55">
        <f>'1-3_Daten kt_Vorb'!AC67/1000</f>
        <v>4.0286098796092455E-3</v>
      </c>
      <c r="AD67" s="55">
        <f>'1-3_Daten kt_Vorb'!AD67/1000</f>
        <v>4.2040344584236217E-3</v>
      </c>
      <c r="AE67" s="55">
        <f>'1-3_Daten kt_Vorb'!AE67/1000</f>
        <v>4.3893640031149456E-3</v>
      </c>
      <c r="AF67" s="55">
        <f>'1-3_Daten kt_Vorb'!AF67/1000</f>
        <v>3.0441708921106298E-3</v>
      </c>
      <c r="AG67" s="55">
        <f>'1-3_Daten kt_Vorb'!AG67/1000</f>
        <v>2.5540062034958228E-3</v>
      </c>
    </row>
    <row r="68" spans="2:34" ht="15.75">
      <c r="C68" s="30" t="s">
        <v>39</v>
      </c>
      <c r="D68" s="69" t="s">
        <v>101</v>
      </c>
      <c r="E68" s="55">
        <f>'1-3_Daten kt_Vorb'!E68/1000</f>
        <v>2.3612598181104003E-3</v>
      </c>
      <c r="F68" s="55">
        <f>'1-3_Daten kt_Vorb'!F68/1000</f>
        <v>2.1543345886389956E-3</v>
      </c>
      <c r="G68" s="55">
        <f>'1-3_Daten kt_Vorb'!G68/1000</f>
        <v>1.9517378195436355E-3</v>
      </c>
      <c r="H68" s="55">
        <f>'1-3_Daten kt_Vorb'!H68/1000</f>
        <v>1.9547803533558816E-3</v>
      </c>
      <c r="I68" s="55">
        <f>'1-3_Daten kt_Vorb'!I68/1000</f>
        <v>1.9378160492685742E-3</v>
      </c>
      <c r="J68" s="55">
        <f>'1-3_Daten kt_Vorb'!J68/1000</f>
        <v>1.6004341358123119E-3</v>
      </c>
      <c r="K68" s="55">
        <f>'1-3_Daten kt_Vorb'!K68/1000</f>
        <v>1.6807477425937452E-3</v>
      </c>
      <c r="L68" s="55">
        <f>'1-3_Daten kt_Vorb'!L68/1000</f>
        <v>1.6271504386535913E-3</v>
      </c>
      <c r="M68" s="55">
        <f>'1-3_Daten kt_Vorb'!M68/1000</f>
        <v>1.5722862996543634E-3</v>
      </c>
      <c r="N68" s="55">
        <f>'1-3_Daten kt_Vorb'!N68/1000</f>
        <v>1.4976521918561177E-3</v>
      </c>
      <c r="O68" s="55">
        <f>'1-3_Daten kt_Vorb'!O68/1000</f>
        <v>1.5028814368547598E-3</v>
      </c>
      <c r="P68" s="55">
        <f>'1-3_Daten kt_Vorb'!P68/1000</f>
        <v>1.4930728008348717E-3</v>
      </c>
      <c r="Q68" s="55">
        <f>'1-3_Daten kt_Vorb'!Q68/1000</f>
        <v>1.4931731199524661E-3</v>
      </c>
      <c r="R68" s="55">
        <f>'1-3_Daten kt_Vorb'!R68/1000</f>
        <v>1.5583247959849976E-3</v>
      </c>
      <c r="S68" s="55">
        <f>'1-3_Daten kt_Vorb'!S68/1000</f>
        <v>1.5774046715827461E-3</v>
      </c>
      <c r="T68" s="55">
        <f>'1-3_Daten kt_Vorb'!T68/1000</f>
        <v>1.610985379810214E-3</v>
      </c>
      <c r="U68" s="55">
        <f>'1-3_Daten kt_Vorb'!U68/1000</f>
        <v>1.5846128899537264E-3</v>
      </c>
      <c r="V68" s="55">
        <f>'1-3_Daten kt_Vorb'!V68/1000</f>
        <v>1.4552008351953461E-3</v>
      </c>
      <c r="W68" s="55">
        <f>'1-3_Daten kt_Vorb'!W68/1000</f>
        <v>1.393672132026751E-3</v>
      </c>
      <c r="X68" s="55">
        <f>'1-3_Daten kt_Vorb'!X68/1000</f>
        <v>1.2702386436713189E-3</v>
      </c>
      <c r="Y68" s="55">
        <f>'1-3_Daten kt_Vorb'!Y68/1000</f>
        <v>1.1488930446381944E-3</v>
      </c>
      <c r="Z68" s="55">
        <f>'1-3_Daten kt_Vorb'!Z68/1000</f>
        <v>1.193636394675934E-3</v>
      </c>
      <c r="AA68" s="55">
        <f>'1-3_Daten kt_Vorb'!AA68/1000</f>
        <v>1.2121506591790258E-3</v>
      </c>
      <c r="AB68" s="55">
        <f>'1-3_Daten kt_Vorb'!AB68/1000</f>
        <v>1.1490911869030057E-3</v>
      </c>
      <c r="AC68" s="55">
        <f>'1-3_Daten kt_Vorb'!AC68/1000</f>
        <v>1.1228251847747097E-3</v>
      </c>
      <c r="AD68" s="55">
        <f>'1-3_Daten kt_Vorb'!AD68/1000</f>
        <v>1.1589419243789479E-3</v>
      </c>
      <c r="AE68" s="55">
        <f>'1-3_Daten kt_Vorb'!AE68/1000</f>
        <v>1.1692332441830477E-3</v>
      </c>
      <c r="AF68" s="55">
        <f>'1-3_Daten kt_Vorb'!AF68/1000</f>
        <v>1.1372413314906416E-3</v>
      </c>
      <c r="AG68" s="55">
        <f>'1-3_Daten kt_Vorb'!AG68/1000</f>
        <v>1.0218777481860583E-3</v>
      </c>
    </row>
    <row r="69" spans="2:34" ht="15.75">
      <c r="C69" s="31" t="s">
        <v>40</v>
      </c>
      <c r="D69" s="69" t="s">
        <v>101</v>
      </c>
      <c r="E69" s="55">
        <f>'1-3_Daten kt_Vorb'!E69/1000</f>
        <v>23.391862239354172</v>
      </c>
      <c r="F69" s="55">
        <f>'1-3_Daten kt_Vorb'!F69/1000</f>
        <v>24.051850440854999</v>
      </c>
      <c r="G69" s="55">
        <f>'1-3_Daten kt_Vorb'!G69/1000</f>
        <v>26.516795878644508</v>
      </c>
      <c r="H69" s="55">
        <f>'1-3_Daten kt_Vorb'!H69/1000</f>
        <v>24.417370396685335</v>
      </c>
      <c r="I69" s="55">
        <f>'1-3_Daten kt_Vorb'!I69/1000</f>
        <v>27.118974075101107</v>
      </c>
      <c r="J69" s="55">
        <f>'1-3_Daten kt_Vorb'!J69/1000</f>
        <v>25.20961035317465</v>
      </c>
      <c r="K69" s="55">
        <f>'1-3_Daten kt_Vorb'!K69/1000</f>
        <v>26.434434251444465</v>
      </c>
      <c r="L69" s="55">
        <f>'1-3_Daten kt_Vorb'!L69/1000</f>
        <v>23.769135106795932</v>
      </c>
      <c r="M69" s="55">
        <f>'1-3_Daten kt_Vorb'!M69/1000</f>
        <v>10.903495888349214</v>
      </c>
      <c r="N69" s="55">
        <f>'1-3_Daten kt_Vorb'!N69/1000</f>
        <v>6.8117574604858957</v>
      </c>
      <c r="O69" s="55">
        <f>'1-3_Daten kt_Vorb'!O69/1000</f>
        <v>6.4798935984999249</v>
      </c>
      <c r="P69" s="55">
        <f>'1-3_Daten kt_Vorb'!P69/1000</f>
        <v>8.3634626190105834</v>
      </c>
      <c r="Q69" s="55">
        <f>'1-3_Daten kt_Vorb'!Q69/1000</f>
        <v>8.7860089454071861</v>
      </c>
      <c r="R69" s="55">
        <f>'1-3_Daten kt_Vorb'!R69/1000</f>
        <v>8.8220458781284492</v>
      </c>
      <c r="S69" s="55">
        <f>'1-3_Daten kt_Vorb'!S69/1000</f>
        <v>10.147457865484725</v>
      </c>
      <c r="T69" s="55">
        <f>'1-3_Daten kt_Vorb'!T69/1000</f>
        <v>8.6270946211757593</v>
      </c>
      <c r="U69" s="55">
        <f>'1-3_Daten kt_Vorb'!U69/1000</f>
        <v>8.4587362025664685</v>
      </c>
      <c r="V69" s="55">
        <f>'1-3_Daten kt_Vorb'!V69/1000</f>
        <v>10.976355598023989</v>
      </c>
      <c r="W69" s="55">
        <f>'1-3_Daten kt_Vorb'!W69/1000</f>
        <v>9.6255783562150601</v>
      </c>
      <c r="X69" s="55">
        <f>'1-3_Daten kt_Vorb'!X69/1000</f>
        <v>9.973702497958886</v>
      </c>
      <c r="Y69" s="55">
        <f>'1-3_Daten kt_Vorb'!Y69/1000</f>
        <v>1.8670815192292172</v>
      </c>
      <c r="Z69" s="55">
        <f>'1-3_Daten kt_Vorb'!Z69/1000</f>
        <v>1.4797098160392603</v>
      </c>
      <c r="AA69" s="55">
        <f>'1-3_Daten kt_Vorb'!AA69/1000</f>
        <v>1.2007741062520385</v>
      </c>
      <c r="AB69" s="55">
        <f>'1-3_Daten kt_Vorb'!AB69/1000</f>
        <v>1.2336965596036662</v>
      </c>
      <c r="AC69" s="55">
        <f>'1-3_Daten kt_Vorb'!AC69/1000</f>
        <v>1.1396585721011192</v>
      </c>
      <c r="AD69" s="55">
        <f>'1-3_Daten kt_Vorb'!AD69/1000</f>
        <v>1.1734212720348702</v>
      </c>
      <c r="AE69" s="55">
        <f>'1-3_Daten kt_Vorb'!AE69/1000</f>
        <v>1.1070201629956591</v>
      </c>
      <c r="AF69" s="55">
        <f>'1-3_Daten kt_Vorb'!AF69/1000</f>
        <v>1.1012958493430529</v>
      </c>
      <c r="AG69" s="55">
        <f>'1-3_Daten kt_Vorb'!AG69/1000</f>
        <v>1.093448335643471</v>
      </c>
    </row>
    <row r="70" spans="2:34" ht="15.75">
      <c r="C70" s="31" t="s">
        <v>41</v>
      </c>
      <c r="D70" s="69" t="s">
        <v>101</v>
      </c>
      <c r="E70" s="55">
        <f>'1-3_Daten kt_Vorb'!E70/1000</f>
        <v>32.66814528331345</v>
      </c>
      <c r="F70" s="55">
        <f>'1-3_Daten kt_Vorb'!F70/1000</f>
        <v>30.208568705225115</v>
      </c>
      <c r="G70" s="55">
        <f>'1-3_Daten kt_Vorb'!G70/1000</f>
        <v>29.260367527451027</v>
      </c>
      <c r="H70" s="55">
        <f>'1-3_Daten kt_Vorb'!H70/1000</f>
        <v>28.814452188764729</v>
      </c>
      <c r="I70" s="55">
        <f>'1-3_Daten kt_Vorb'!I70/1000</f>
        <v>27.285350782016845</v>
      </c>
      <c r="J70" s="55">
        <f>'1-3_Daten kt_Vorb'!J70/1000</f>
        <v>28.563611898726815</v>
      </c>
      <c r="K70" s="55">
        <f>'1-3_Daten kt_Vorb'!K70/1000</f>
        <v>28.688281358541342</v>
      </c>
      <c r="L70" s="55">
        <f>'1-3_Daten kt_Vorb'!L70/1000</f>
        <v>28.605552145836015</v>
      </c>
      <c r="M70" s="55">
        <f>'1-3_Daten kt_Vorb'!M70/1000</f>
        <v>28.914293014893719</v>
      </c>
      <c r="N70" s="55">
        <f>'1-3_Daten kt_Vorb'!N70/1000</f>
        <v>29.581131498444417</v>
      </c>
      <c r="O70" s="55">
        <f>'1-3_Daten kt_Vorb'!O70/1000</f>
        <v>30.04098013474588</v>
      </c>
      <c r="P70" s="55">
        <f>'1-3_Daten kt_Vorb'!P70/1000</f>
        <v>29.520669930270003</v>
      </c>
      <c r="Q70" s="55">
        <f>'1-3_Daten kt_Vorb'!Q70/1000</f>
        <v>28.53635871269616</v>
      </c>
      <c r="R70" s="55">
        <f>'1-3_Daten kt_Vorb'!R70/1000</f>
        <v>28.165506970850895</v>
      </c>
      <c r="S70" s="55">
        <f>'1-3_Daten kt_Vorb'!S70/1000</f>
        <v>28.997286905265263</v>
      </c>
      <c r="T70" s="55">
        <f>'1-3_Daten kt_Vorb'!T70/1000</f>
        <v>28.702901758243247</v>
      </c>
      <c r="U70" s="55">
        <f>'1-3_Daten kt_Vorb'!U70/1000</f>
        <v>28.531314399952159</v>
      </c>
      <c r="V70" s="55">
        <f>'1-3_Daten kt_Vorb'!V70/1000</f>
        <v>27.780335998894863</v>
      </c>
      <c r="W70" s="55">
        <f>'1-3_Daten kt_Vorb'!W70/1000</f>
        <v>29.471260809900176</v>
      </c>
      <c r="X70" s="55">
        <f>'1-3_Daten kt_Vorb'!X70/1000</f>
        <v>28.461965746933135</v>
      </c>
      <c r="Y70" s="55">
        <f>'1-3_Daten kt_Vorb'!Y70/1000</f>
        <v>28.262855045562279</v>
      </c>
      <c r="Z70" s="55">
        <f>'1-3_Daten kt_Vorb'!Z70/1000</f>
        <v>29.823611315699132</v>
      </c>
      <c r="AA70" s="55">
        <f>'1-3_Daten kt_Vorb'!AA70/1000</f>
        <v>29.353756898428188</v>
      </c>
      <c r="AB70" s="55">
        <f>'1-3_Daten kt_Vorb'!AB70/1000</f>
        <v>29.857380695929056</v>
      </c>
      <c r="AC70" s="55">
        <f>'1-3_Daten kt_Vorb'!AC70/1000</f>
        <v>30.688763333274995</v>
      </c>
      <c r="AD70" s="55">
        <f>'1-3_Daten kt_Vorb'!AD70/1000</f>
        <v>31.135557178913054</v>
      </c>
      <c r="AE70" s="55">
        <f>'1-3_Daten kt_Vorb'!AE70/1000</f>
        <v>30.284032502351604</v>
      </c>
      <c r="AF70" s="55">
        <f>'1-3_Daten kt_Vorb'!AF70/1000</f>
        <v>29.999759626826307</v>
      </c>
      <c r="AG70" s="55">
        <f>'1-3_Daten kt_Vorb'!AG70/1000</f>
        <v>28.107991280376776</v>
      </c>
    </row>
    <row r="71" spans="2:34" ht="15.75">
      <c r="C71" s="31" t="s">
        <v>42</v>
      </c>
      <c r="D71" s="69" t="s">
        <v>101</v>
      </c>
      <c r="E71" s="55">
        <f>'1-3_Daten kt_Vorb'!E71/1000</f>
        <v>1.4374310389339107</v>
      </c>
      <c r="F71" s="55">
        <f>'1-3_Daten kt_Vorb'!F71/1000</f>
        <v>1.3336474928319875</v>
      </c>
      <c r="G71" s="55">
        <f>'1-3_Daten kt_Vorb'!G71/1000</f>
        <v>1.2527629188124529</v>
      </c>
      <c r="H71" s="55">
        <f>'1-3_Daten kt_Vorb'!H71/1000</f>
        <v>1.1460410005459076</v>
      </c>
      <c r="I71" s="55">
        <f>'1-3_Daten kt_Vorb'!I71/1000</f>
        <v>1.12947274692118</v>
      </c>
      <c r="J71" s="55">
        <f>'1-3_Daten kt_Vorb'!J71/1000</f>
        <v>1.1047489480969304</v>
      </c>
      <c r="K71" s="55">
        <f>'1-3_Daten kt_Vorb'!K71/1000</f>
        <v>1.0843632267344854</v>
      </c>
      <c r="L71" s="55">
        <f>'1-3_Daten kt_Vorb'!L71/1000</f>
        <v>0.98711495522546555</v>
      </c>
      <c r="M71" s="55">
        <f>'1-3_Daten kt_Vorb'!M71/1000</f>
        <v>0.95887383581927321</v>
      </c>
      <c r="N71" s="55">
        <f>'1-3_Daten kt_Vorb'!N71/1000</f>
        <v>0.93026557907444407</v>
      </c>
      <c r="O71" s="55">
        <f>'1-3_Daten kt_Vorb'!O71/1000</f>
        <v>0.9219739310873688</v>
      </c>
      <c r="P71" s="55">
        <f>'1-3_Daten kt_Vorb'!P71/1000</f>
        <v>0.88938550225089374</v>
      </c>
      <c r="Q71" s="55">
        <f>'1-3_Daten kt_Vorb'!Q71/1000</f>
        <v>0.92843006736423672</v>
      </c>
      <c r="R71" s="55">
        <f>'1-3_Daten kt_Vorb'!R71/1000</f>
        <v>0.91128305262177489</v>
      </c>
      <c r="S71" s="55">
        <f>'1-3_Daten kt_Vorb'!S71/1000</f>
        <v>0.90205169793420936</v>
      </c>
      <c r="T71" s="55">
        <f>'1-3_Daten kt_Vorb'!T71/1000</f>
        <v>0.99607511875098964</v>
      </c>
      <c r="U71" s="55">
        <f>'1-3_Daten kt_Vorb'!U71/1000</f>
        <v>0.79460122968556368</v>
      </c>
      <c r="V71" s="55">
        <f>'1-3_Daten kt_Vorb'!V71/1000</f>
        <v>0.80575443413514047</v>
      </c>
      <c r="W71" s="55">
        <f>'1-3_Daten kt_Vorb'!W71/1000</f>
        <v>0.79588000079356325</v>
      </c>
      <c r="X71" s="55">
        <f>'1-3_Daten kt_Vorb'!X71/1000</f>
        <v>0.80137208810567173</v>
      </c>
      <c r="Y71" s="55">
        <f>'1-3_Daten kt_Vorb'!Y71/1000</f>
        <v>0.79429430369642628</v>
      </c>
      <c r="Z71" s="55">
        <f>'1-3_Daten kt_Vorb'!Z71/1000</f>
        <v>0.82565137495366536</v>
      </c>
      <c r="AA71" s="55">
        <f>'1-3_Daten kt_Vorb'!AA71/1000</f>
        <v>0.82396286477599279</v>
      </c>
      <c r="AB71" s="55">
        <f>'1-3_Daten kt_Vorb'!AB71/1000</f>
        <v>0.81837725085758639</v>
      </c>
      <c r="AC71" s="55">
        <f>'1-3_Daten kt_Vorb'!AC71/1000</f>
        <v>0.8417103762058048</v>
      </c>
      <c r="AD71" s="55">
        <f>'1-3_Daten kt_Vorb'!AD71/1000</f>
        <v>0.84970863007927799</v>
      </c>
      <c r="AE71" s="55">
        <f>'1-3_Daten kt_Vorb'!AE71/1000</f>
        <v>0.86181397209403177</v>
      </c>
      <c r="AF71" s="55">
        <f>'1-3_Daten kt_Vorb'!AF71/1000</f>
        <v>0.87471808181608468</v>
      </c>
      <c r="AG71" s="55">
        <f>'1-3_Daten kt_Vorb'!AG71/1000</f>
        <v>0.87941968672994619</v>
      </c>
    </row>
    <row r="72" spans="2:34" s="28" customFormat="1" ht="14.25">
      <c r="B72" s="36"/>
      <c r="C72" s="44" t="s">
        <v>69</v>
      </c>
      <c r="D72" s="34" t="s">
        <v>102</v>
      </c>
      <c r="E72" s="57">
        <f t="shared" ref="E72:AC72" si="50">SUM(E63:E71)</f>
        <v>64.552065435185852</v>
      </c>
      <c r="F72" s="57">
        <f t="shared" si="50"/>
        <v>62.307156661230472</v>
      </c>
      <c r="G72" s="57">
        <f t="shared" si="50"/>
        <v>63.477757714196827</v>
      </c>
      <c r="H72" s="57">
        <f t="shared" si="50"/>
        <v>60.749924209403446</v>
      </c>
      <c r="I72" s="57">
        <f t="shared" si="50"/>
        <v>61.776745396216924</v>
      </c>
      <c r="J72" s="57">
        <f t="shared" si="50"/>
        <v>61.131654813092787</v>
      </c>
      <c r="K72" s="57">
        <f t="shared" si="50"/>
        <v>62.417950696859442</v>
      </c>
      <c r="L72" s="57">
        <f t="shared" si="50"/>
        <v>59.438833640618256</v>
      </c>
      <c r="M72" s="57">
        <f t="shared" si="50"/>
        <v>46.61516607626389</v>
      </c>
      <c r="N72" s="57">
        <f t="shared" si="50"/>
        <v>43.023738115465399</v>
      </c>
      <c r="O72" s="57">
        <f t="shared" si="50"/>
        <v>43.000796670023561</v>
      </c>
      <c r="P72" s="57">
        <f t="shared" si="50"/>
        <v>44.371460364775366</v>
      </c>
      <c r="Q72" s="57">
        <f t="shared" si="50"/>
        <v>43.387258200620032</v>
      </c>
      <c r="R72" s="57">
        <f t="shared" si="50"/>
        <v>43.033124558977725</v>
      </c>
      <c r="S72" s="57">
        <f t="shared" si="50"/>
        <v>45.209793012323509</v>
      </c>
      <c r="T72" s="57">
        <f t="shared" si="50"/>
        <v>43.278881966429466</v>
      </c>
      <c r="U72" s="57">
        <f t="shared" si="50"/>
        <v>42.827006234615084</v>
      </c>
      <c r="V72" s="57">
        <f t="shared" si="50"/>
        <v>44.707957067371936</v>
      </c>
      <c r="W72" s="57">
        <f t="shared" si="50"/>
        <v>45.106704872989148</v>
      </c>
      <c r="X72" s="57">
        <f t="shared" si="50"/>
        <v>44.221498261132417</v>
      </c>
      <c r="Y72" s="57">
        <f t="shared" si="50"/>
        <v>36.235584012908269</v>
      </c>
      <c r="Z72" s="57">
        <f t="shared" si="50"/>
        <v>37.539205796572013</v>
      </c>
      <c r="AA72" s="57">
        <f t="shared" si="50"/>
        <v>36.863342003215173</v>
      </c>
      <c r="AB72" s="57">
        <f t="shared" si="50"/>
        <v>37.406737406948643</v>
      </c>
      <c r="AC72" s="57">
        <f t="shared" si="50"/>
        <v>38.05034255340761</v>
      </c>
      <c r="AD72" s="57">
        <f t="shared" ref="AD72" si="51">SUM(AD63:AD71)</f>
        <v>38.66706907920846</v>
      </c>
      <c r="AE72" s="57">
        <f t="shared" ref="AE72" si="52">SUM(AE63:AE71)</f>
        <v>37.834299397396762</v>
      </c>
      <c r="AF72" s="57">
        <f t="shared" ref="AF72:AG72" si="53">SUM(AF63:AF71)</f>
        <v>37.54090648418213</v>
      </c>
      <c r="AG72" s="57">
        <f t="shared" si="53"/>
        <v>35.51828647911023</v>
      </c>
    </row>
    <row r="73" spans="2:34">
      <c r="C73" s="31"/>
      <c r="D73" s="24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</row>
    <row r="74" spans="2:34" ht="14.25">
      <c r="B74" s="49" t="s">
        <v>174</v>
      </c>
      <c r="C74" s="50"/>
      <c r="D74" s="24"/>
      <c r="E74" s="27"/>
      <c r="F74" s="27"/>
      <c r="G74" s="27"/>
      <c r="H74" s="27"/>
      <c r="I74" s="27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</row>
    <row r="75" spans="2:34">
      <c r="B75" s="36"/>
      <c r="C75" s="32" t="s">
        <v>24</v>
      </c>
      <c r="D75" s="34" t="s">
        <v>28</v>
      </c>
      <c r="E75" s="35">
        <f t="shared" ref="E75:AG75" si="54">E$5</f>
        <v>33238</v>
      </c>
      <c r="F75" s="35">
        <f t="shared" si="54"/>
        <v>33603</v>
      </c>
      <c r="G75" s="35">
        <f t="shared" si="54"/>
        <v>33969</v>
      </c>
      <c r="H75" s="35">
        <f t="shared" si="54"/>
        <v>34334</v>
      </c>
      <c r="I75" s="35">
        <f t="shared" si="54"/>
        <v>34699</v>
      </c>
      <c r="J75" s="35">
        <f t="shared" si="54"/>
        <v>35064</v>
      </c>
      <c r="K75" s="35">
        <f t="shared" si="54"/>
        <v>35430</v>
      </c>
      <c r="L75" s="35">
        <f t="shared" si="54"/>
        <v>35795</v>
      </c>
      <c r="M75" s="35">
        <f t="shared" si="54"/>
        <v>36160</v>
      </c>
      <c r="N75" s="35">
        <f t="shared" si="54"/>
        <v>36525</v>
      </c>
      <c r="O75" s="35">
        <f t="shared" si="54"/>
        <v>36891</v>
      </c>
      <c r="P75" s="35">
        <f t="shared" si="54"/>
        <v>37256</v>
      </c>
      <c r="Q75" s="35">
        <f t="shared" si="54"/>
        <v>37621</v>
      </c>
      <c r="R75" s="35">
        <f t="shared" si="54"/>
        <v>37986</v>
      </c>
      <c r="S75" s="35">
        <f t="shared" si="54"/>
        <v>38352</v>
      </c>
      <c r="T75" s="35">
        <f t="shared" si="54"/>
        <v>38717</v>
      </c>
      <c r="U75" s="35">
        <f t="shared" si="54"/>
        <v>39082</v>
      </c>
      <c r="V75" s="35">
        <f t="shared" si="54"/>
        <v>39447</v>
      </c>
      <c r="W75" s="35">
        <f t="shared" si="54"/>
        <v>39813</v>
      </c>
      <c r="X75" s="35">
        <f t="shared" si="54"/>
        <v>40178</v>
      </c>
      <c r="Y75" s="35">
        <f t="shared" si="54"/>
        <v>40543</v>
      </c>
      <c r="Z75" s="35">
        <f t="shared" si="54"/>
        <v>40908</v>
      </c>
      <c r="AA75" s="35">
        <f t="shared" si="54"/>
        <v>41274</v>
      </c>
      <c r="AB75" s="35">
        <f t="shared" si="54"/>
        <v>41639</v>
      </c>
      <c r="AC75" s="35">
        <f t="shared" si="54"/>
        <v>42004</v>
      </c>
      <c r="AD75" s="35">
        <f t="shared" si="54"/>
        <v>42369</v>
      </c>
      <c r="AE75" s="35">
        <f t="shared" si="54"/>
        <v>42735</v>
      </c>
      <c r="AF75" s="35">
        <f t="shared" si="54"/>
        <v>43100</v>
      </c>
      <c r="AG75" s="35">
        <f t="shared" si="54"/>
        <v>43465</v>
      </c>
    </row>
    <row r="76" spans="2:34" ht="15.75">
      <c r="C76" s="554" t="s">
        <v>306</v>
      </c>
      <c r="D76" s="555" t="s">
        <v>103</v>
      </c>
      <c r="E76" s="556">
        <f>'1-3_Daten kt_Vorb'!E76/1000</f>
        <v>5.6810817523420001</v>
      </c>
      <c r="F76" s="556">
        <f>'1-3_Daten kt_Vorb'!F76/1000</f>
        <v>5.2187848482239598</v>
      </c>
      <c r="G76" s="556">
        <f>'1-3_Daten kt_Vorb'!G76/1000</f>
        <v>5.2113033999164342</v>
      </c>
      <c r="H76" s="556">
        <f>'1-3_Daten kt_Vorb'!H76/1000</f>
        <v>5.2092455995407114</v>
      </c>
      <c r="I76" s="556">
        <f>'1-3_Daten kt_Vorb'!I76/1000</f>
        <v>5.2036709996404902</v>
      </c>
      <c r="J76" s="556">
        <f>'1-3_Daten kt_Vorb'!J76/1000</f>
        <v>5.4947499991801205</v>
      </c>
      <c r="K76" s="556">
        <f>'1-3_Daten kt_Vorb'!K76/1000</f>
        <v>4.0367645923850697</v>
      </c>
      <c r="L76" s="556">
        <f>'1-3_Daten kt_Vorb'!L76/1000</f>
        <v>3.8919454091060399</v>
      </c>
      <c r="M76" s="556">
        <f>'1-3_Daten kt_Vorb'!M76/1000</f>
        <v>3.7850140008337498</v>
      </c>
      <c r="N76" s="556">
        <f>'1-3_Daten kt_Vorb'!N76/1000</f>
        <v>3.5588394126638399</v>
      </c>
      <c r="O76" s="556">
        <f>'1-3_Daten kt_Vorb'!O76/1000</f>
        <v>1.72574199794664</v>
      </c>
      <c r="P76" s="556">
        <f>'1-3_Daten kt_Vorb'!P76/1000</f>
        <v>1.60197199588032</v>
      </c>
      <c r="Q76" s="556">
        <f>'1-3_Daten kt_Vorb'!Q76/1000</f>
        <v>1.7539399987351239</v>
      </c>
      <c r="R76" s="556">
        <f>'1-3_Daten kt_Vorb'!R76/1000</f>
        <v>0.8955400018031201</v>
      </c>
      <c r="S76" s="556">
        <f>'1-3_Daten kt_Vorb'!S76/1000</f>
        <v>0.86736984936080785</v>
      </c>
      <c r="T76" s="556">
        <f>'1-3_Daten kt_Vorb'!T76/1000</f>
        <v>0.87276785947623592</v>
      </c>
      <c r="U76" s="556">
        <f>'1-3_Daten kt_Vorb'!U76/1000</f>
        <v>0.56973514963031802</v>
      </c>
      <c r="V76" s="556">
        <f>'1-3_Daten kt_Vorb'!V76/1000</f>
        <v>0.35469000420968405</v>
      </c>
      <c r="W76" s="556">
        <f>'1-3_Daten kt_Vorb'!W76/1000</f>
        <v>0.63127355333019197</v>
      </c>
      <c r="X76" s="556">
        <f>'1-3_Daten kt_Vorb'!X76/1000</f>
        <v>1.0082334419999999</v>
      </c>
      <c r="Y76" s="556">
        <f>'1-3_Daten kt_Vorb'!Y76/1000</f>
        <v>0.28995538799999998</v>
      </c>
      <c r="Z76" s="556">
        <f>'1-3_Daten kt_Vorb'!Z76/1000</f>
        <v>0.14514689399999997</v>
      </c>
      <c r="AA76" s="556">
        <f>'1-3_Daten kt_Vorb'!AA76/1000</f>
        <v>0.14800577199999998</v>
      </c>
      <c r="AB76" s="556">
        <f>'1-3_Daten kt_Vorb'!AB76/1000</f>
        <v>0.14765168699999998</v>
      </c>
      <c r="AC76" s="556">
        <f>'1-3_Daten kt_Vorb'!AC76/1000</f>
        <v>4.8411792359999997E-2</v>
      </c>
      <c r="AD76" s="556">
        <f>'1-3_Daten kt_Vorb'!AD76/1000</f>
        <v>5.9720465271999992E-2</v>
      </c>
      <c r="AE76" s="556">
        <f>'1-3_Daten kt_Vorb'!AE76/1000</f>
        <v>6.2978199749999991E-2</v>
      </c>
      <c r="AF76" s="556">
        <f>'1-3_Daten kt_Vorb'!AF76/1000</f>
        <v>6.6294951487999992E-2</v>
      </c>
      <c r="AG76" s="556">
        <f>'1-3_Daten kt_Vorb'!AG76/1000</f>
        <v>5.3872035447999997E-2</v>
      </c>
    </row>
    <row r="77" spans="2:34" ht="15.75">
      <c r="C77" s="31" t="s">
        <v>307</v>
      </c>
      <c r="D77" s="557" t="s">
        <v>103</v>
      </c>
      <c r="E77" s="265">
        <f>'1-3_Daten kt_Vorb'!E77/1000</f>
        <v>3.0687749999999996</v>
      </c>
      <c r="F77" s="265">
        <f>'1-3_Daten kt_Vorb'!F77/1000</f>
        <v>2.6523300000000001</v>
      </c>
      <c r="G77" s="265">
        <f>'1-3_Daten kt_Vorb'!G77/1000</f>
        <v>2.3951700000000002</v>
      </c>
      <c r="H77" s="265">
        <f>'1-3_Daten kt_Vorb'!H77/1000</f>
        <v>2.2327199999999996</v>
      </c>
      <c r="I77" s="265">
        <f>'1-3_Daten kt_Vorb'!I77/1000</f>
        <v>1.8911819999999999</v>
      </c>
      <c r="J77" s="265">
        <f>'1-3_Daten kt_Vorb'!J77/1000</f>
        <v>1.9887416</v>
      </c>
      <c r="K77" s="265">
        <f>'1-3_Daten kt_Vorb'!K77/1000</f>
        <v>1.9063779999999999</v>
      </c>
      <c r="L77" s="265">
        <f>'1-3_Daten kt_Vorb'!L77/1000</f>
        <v>1.4491356</v>
      </c>
      <c r="M77" s="265">
        <f>'1-3_Daten kt_Vorb'!M77/1000</f>
        <v>1.5783622800000001</v>
      </c>
      <c r="N77" s="265">
        <f>'1-3_Daten kt_Vorb'!N77/1000</f>
        <v>1.2111883999999999</v>
      </c>
      <c r="O77" s="265">
        <f>'1-3_Daten kt_Vorb'!O77/1000</f>
        <v>0.72826199999999996</v>
      </c>
      <c r="P77" s="265">
        <f>'1-3_Daten kt_Vorb'!P77/1000</f>
        <v>0.85038320000000001</v>
      </c>
      <c r="Q77" s="265">
        <f>'1-3_Daten kt_Vorb'!Q77/1000</f>
        <v>0.89086540000000003</v>
      </c>
      <c r="R77" s="265">
        <f>'1-3_Daten kt_Vorb'!R77/1000</f>
        <v>1.0189159299999999</v>
      </c>
      <c r="S77" s="265">
        <f>'1-3_Daten kt_Vorb'!S77/1000</f>
        <v>1.1156547399999999</v>
      </c>
      <c r="T77" s="265">
        <f>'1-3_Daten kt_Vorb'!T77/1000</f>
        <v>1.087393619</v>
      </c>
      <c r="U77" s="265">
        <f>'1-3_Daten kt_Vorb'!U77/1000</f>
        <v>0.8258291485</v>
      </c>
      <c r="V77" s="265">
        <f>'1-3_Daten kt_Vorb'!V77/1000</f>
        <v>0.63067616999999998</v>
      </c>
      <c r="W77" s="265">
        <f>'1-3_Daten kt_Vorb'!W77/1000</f>
        <v>0.49017249499999993</v>
      </c>
      <c r="X77" s="265">
        <f>'1-3_Daten kt_Vorb'!X77/1000</f>
        <v>0.31864170400000003</v>
      </c>
      <c r="Y77" s="265">
        <f>'1-3_Daten kt_Vorb'!Y77/1000</f>
        <v>0.27026456399999993</v>
      </c>
      <c r="Z77" s="265">
        <f>'1-3_Daten kt_Vorb'!Z77/1000</f>
        <v>0.16917189999999999</v>
      </c>
      <c r="AA77" s="265">
        <f>'1-3_Daten kt_Vorb'!AA77/1000</f>
        <v>0.14407876999999999</v>
      </c>
      <c r="AB77" s="265">
        <f>'1-3_Daten kt_Vorb'!AB77/1000</f>
        <v>0.15811525100000001</v>
      </c>
      <c r="AC77" s="265">
        <f>'1-3_Daten kt_Vorb'!AC77/1000</f>
        <v>0.14576628899999997</v>
      </c>
      <c r="AD77" s="265">
        <f>'1-3_Daten kt_Vorb'!AD77/1000</f>
        <v>0.14528067199999997</v>
      </c>
      <c r="AE77" s="265">
        <f>'1-3_Daten kt_Vorb'!AE77/1000</f>
        <v>0.17015562599999998</v>
      </c>
      <c r="AF77" s="265">
        <f>'1-3_Daten kt_Vorb'!AF77/1000</f>
        <v>0.206670931</v>
      </c>
      <c r="AG77" s="265">
        <f>'1-3_Daten kt_Vorb'!AG77/1000</f>
        <v>0.23118287686</v>
      </c>
    </row>
    <row r="78" spans="2:34" ht="15.75">
      <c r="C78" s="31" t="s">
        <v>308</v>
      </c>
      <c r="D78" s="557" t="s">
        <v>103</v>
      </c>
      <c r="E78" s="265">
        <f>'1-3_Daten kt_Vorb'!E78/1000</f>
        <v>0.32169249999999999</v>
      </c>
      <c r="F78" s="265">
        <f>'1-3_Daten kt_Vorb'!F78/1000</f>
        <v>0.33175950000000004</v>
      </c>
      <c r="G78" s="265">
        <f>'1-3_Daten kt_Vorb'!G78/1000</f>
        <v>0.33836474999999999</v>
      </c>
      <c r="H78" s="265">
        <f>'1-3_Daten kt_Vorb'!H78/1000</f>
        <v>0.34294799999999998</v>
      </c>
      <c r="I78" s="265">
        <f>'1-3_Daten kt_Vorb'!I78/1000</f>
        <v>0.32507799999999998</v>
      </c>
      <c r="J78" s="265">
        <f>'1-3_Daten kt_Vorb'!J78/1000</f>
        <v>0.34798938332070001</v>
      </c>
      <c r="K78" s="265">
        <f>'1-3_Daten kt_Vorb'!K78/1000</f>
        <v>0.37150830908019999</v>
      </c>
      <c r="L78" s="265">
        <f>'1-3_Daten kt_Vorb'!L78/1000</f>
        <v>0.43160314843997005</v>
      </c>
      <c r="M78" s="265">
        <f>'1-3_Daten kt_Vorb'!M78/1000</f>
        <v>0.4334172573407199</v>
      </c>
      <c r="N78" s="265">
        <f>'1-3_Daten kt_Vorb'!N78/1000</f>
        <v>0.46669518221015005</v>
      </c>
      <c r="O78" s="265">
        <f>'1-3_Daten kt_Vorb'!O78/1000</f>
        <v>0.53152919472919002</v>
      </c>
      <c r="P78" s="265">
        <f>'1-3_Daten kt_Vorb'!P78/1000</f>
        <v>0.4051518173525101</v>
      </c>
      <c r="Q78" s="265">
        <f>'1-3_Daten kt_Vorb'!Q78/1000</f>
        <v>0.4246661057341799</v>
      </c>
      <c r="R78" s="265">
        <f>'1-3_Daten kt_Vorb'!R78/1000</f>
        <v>0.47370898857773325</v>
      </c>
      <c r="S78" s="265">
        <f>'1-3_Daten kt_Vorb'!S78/1000</f>
        <v>0.49109352121920008</v>
      </c>
      <c r="T78" s="265">
        <f>'1-3_Daten kt_Vorb'!T78/1000</f>
        <v>0.47084210020000006</v>
      </c>
      <c r="U78" s="265">
        <f>'1-3_Daten kt_Vorb'!U78/1000</f>
        <v>0.4331371376</v>
      </c>
      <c r="V78" s="265">
        <f>'1-3_Daten kt_Vorb'!V78/1000</f>
        <v>0.35066660993920007</v>
      </c>
      <c r="W78" s="265">
        <f>'1-3_Daten kt_Vorb'!W78/1000</f>
        <v>0.33077931390000004</v>
      </c>
      <c r="X78" s="265">
        <f>'1-3_Daten kt_Vorb'!X78/1000</f>
        <v>0.23439156619783325</v>
      </c>
      <c r="Y78" s="265">
        <f>'1-3_Daten kt_Vorb'!Y78/1000</f>
        <v>0.30166019079506201</v>
      </c>
      <c r="Z78" s="265">
        <f>'1-3_Daten kt_Vorb'!Z78/1000</f>
        <v>0.26954964906511997</v>
      </c>
      <c r="AA78" s="265">
        <f>'1-3_Daten kt_Vorb'!AA78/1000</f>
        <v>0.22118638720549</v>
      </c>
      <c r="AB78" s="265">
        <f>'1-3_Daten kt_Vorb'!AB78/1000</f>
        <v>0.19125898499999999</v>
      </c>
      <c r="AC78" s="265">
        <f>'1-3_Daten kt_Vorb'!AC78/1000</f>
        <v>0.219593765</v>
      </c>
      <c r="AD78" s="265">
        <f>'1-3_Daten kt_Vorb'!AD78/1000</f>
        <v>0.18970176499999999</v>
      </c>
      <c r="AE78" s="265">
        <f>'1-3_Daten kt_Vorb'!AE78/1000</f>
        <v>0.20104674</v>
      </c>
      <c r="AF78" s="265">
        <f>'1-3_Daten kt_Vorb'!AF78/1000</f>
        <v>0.21780756999999998</v>
      </c>
      <c r="AG78" s="265">
        <f>'1-3_Daten kt_Vorb'!AG78/1000</f>
        <v>0.21269606000000002</v>
      </c>
    </row>
    <row r="79" spans="2:34" ht="15.75">
      <c r="C79" s="31" t="s">
        <v>309</v>
      </c>
      <c r="D79" s="557" t="s">
        <v>103</v>
      </c>
      <c r="E79" s="265">
        <f>'1-3_Daten kt_Vorb'!E79/1000</f>
        <v>0</v>
      </c>
      <c r="F79" s="265">
        <f>'1-3_Daten kt_Vorb'!F79/1000</f>
        <v>3.0020062583135205E-3</v>
      </c>
      <c r="G79" s="265">
        <f>'1-3_Daten kt_Vorb'!G79/1000</f>
        <v>0.25204445905503797</v>
      </c>
      <c r="H79" s="265">
        <f>'1-3_Daten kt_Vorb'!H79/1000</f>
        <v>2.4694547385862369</v>
      </c>
      <c r="I79" s="265">
        <f>'1-3_Daten kt_Vorb'!I79/1000</f>
        <v>2.6740142806469622</v>
      </c>
      <c r="J79" s="265">
        <f>'1-3_Daten kt_Vorb'!J79/1000</f>
        <v>2.6172095325034608</v>
      </c>
      <c r="K79" s="265">
        <f>'1-3_Daten kt_Vorb'!K79/1000</f>
        <v>3.4315581120712664</v>
      </c>
      <c r="L79" s="265">
        <f>'1-3_Daten kt_Vorb'!L79/1000</f>
        <v>4.2067481148306154</v>
      </c>
      <c r="M79" s="265">
        <f>'1-3_Daten kt_Vorb'!M79/1000</f>
        <v>4.944583938429993</v>
      </c>
      <c r="N79" s="265">
        <f>'1-3_Daten kt_Vorb'!N79/1000</f>
        <v>5.289574722986206</v>
      </c>
      <c r="O79" s="265">
        <f>'1-3_Daten kt_Vorb'!O79/1000</f>
        <v>6.123068741980342</v>
      </c>
      <c r="P79" s="265">
        <f>'1-3_Daten kt_Vorb'!P79/1000</f>
        <v>7.5537974050015926</v>
      </c>
      <c r="Q79" s="265">
        <f>'1-3_Daten kt_Vorb'!Q79/1000</f>
        <v>8.1953471873515191</v>
      </c>
      <c r="R79" s="265">
        <f>'1-3_Daten kt_Vorb'!R79/1000</f>
        <v>8.4036349235595846</v>
      </c>
      <c r="S79" s="265">
        <f>'1-3_Daten kt_Vorb'!S79/1000</f>
        <v>8.8553220361061857</v>
      </c>
      <c r="T79" s="265">
        <f>'1-3_Daten kt_Vorb'!T79/1000</f>
        <v>9.1208860459209351</v>
      </c>
      <c r="U79" s="265">
        <f>'1-3_Daten kt_Vorb'!U79/1000</f>
        <v>9.4870334090627342</v>
      </c>
      <c r="V79" s="265">
        <f>'1-3_Daten kt_Vorb'!V79/1000</f>
        <v>9.9036646223142668</v>
      </c>
      <c r="W79" s="265">
        <f>'1-3_Daten kt_Vorb'!W79/1000</f>
        <v>9.8224591700983677</v>
      </c>
      <c r="X79" s="265">
        <f>'1-3_Daten kt_Vorb'!X79/1000</f>
        <v>10.052882477992855</v>
      </c>
      <c r="Y79" s="265">
        <f>'1-3_Daten kt_Vorb'!Y79/1000</f>
        <v>10.359227264592187</v>
      </c>
      <c r="Z79" s="265">
        <f>'1-3_Daten kt_Vorb'!Z79/1000</f>
        <v>10.753654752779635</v>
      </c>
      <c r="AA79" s="265">
        <f>'1-3_Daten kt_Vorb'!AA79/1000</f>
        <v>10.910715893622893</v>
      </c>
      <c r="AB79" s="265">
        <f>'1-3_Daten kt_Vorb'!AB79/1000</f>
        <v>10.917482409978582</v>
      </c>
      <c r="AC79" s="265">
        <f>'1-3_Daten kt_Vorb'!AC79/1000</f>
        <v>11.076609470827636</v>
      </c>
      <c r="AD79" s="265">
        <f>'1-3_Daten kt_Vorb'!AD79/1000</f>
        <v>11.281271744832514</v>
      </c>
      <c r="AE79" s="265">
        <f>'1-3_Daten kt_Vorb'!AE79/1000</f>
        <v>11.249457468669204</v>
      </c>
      <c r="AF79" s="265">
        <f>'1-3_Daten kt_Vorb'!AF79/1000</f>
        <v>11.077061524657729</v>
      </c>
      <c r="AG79" s="265">
        <f>'1-3_Daten kt_Vorb'!AG79/1000</f>
        <v>10.448172268964411</v>
      </c>
    </row>
    <row r="80" spans="2:34" ht="15.75">
      <c r="C80" s="31" t="s">
        <v>310</v>
      </c>
      <c r="D80" s="557" t="s">
        <v>103</v>
      </c>
      <c r="E80" s="265">
        <f>'1-3_Daten kt_Vorb'!E80/1000</f>
        <v>4.0495181318146027</v>
      </c>
      <c r="F80" s="265">
        <f>'1-3_Daten kt_Vorb'!F80/1000</f>
        <v>4.3525787692964562</v>
      </c>
      <c r="G80" s="265">
        <f>'1-3_Daten kt_Vorb'!G80/1000</f>
        <v>4.8296871314434915</v>
      </c>
      <c r="H80" s="265">
        <f>'1-3_Daten kt_Vorb'!H80/1000</f>
        <v>5.5558953744514561</v>
      </c>
      <c r="I80" s="265">
        <f>'1-3_Daten kt_Vorb'!I80/1000</f>
        <v>5.8342678687141412</v>
      </c>
      <c r="J80" s="265">
        <f>'1-3_Daten kt_Vorb'!J80/1000</f>
        <v>6.0722362576389992</v>
      </c>
      <c r="K80" s="265">
        <f>'1-3_Daten kt_Vorb'!K80/1000</f>
        <v>5.7411003406786101</v>
      </c>
      <c r="L80" s="265">
        <f>'1-3_Daten kt_Vorb'!L80/1000</f>
        <v>5.6750948195118252</v>
      </c>
      <c r="M80" s="265">
        <f>'1-3_Daten kt_Vorb'!M80/1000</f>
        <v>5.4033515920367066</v>
      </c>
      <c r="N80" s="265">
        <f>'1-3_Daten kt_Vorb'!N80/1000</f>
        <v>3.8498396721163406</v>
      </c>
      <c r="O80" s="265">
        <f>'1-3_Daten kt_Vorb'!O80/1000</f>
        <v>3.4985704278026462</v>
      </c>
      <c r="P80" s="265">
        <f>'1-3_Daten kt_Vorb'!P80/1000</f>
        <v>3.0626447092947511</v>
      </c>
      <c r="Q80" s="265">
        <f>'1-3_Daten kt_Vorb'!Q80/1000</f>
        <v>2.4096905664320434</v>
      </c>
      <c r="R80" s="265">
        <f>'1-3_Daten kt_Vorb'!R80/1000</f>
        <v>2.2427222902129471</v>
      </c>
      <c r="S80" s="265">
        <f>'1-3_Daten kt_Vorb'!S80/1000</f>
        <v>2.3191553059912677</v>
      </c>
      <c r="T80" s="265">
        <f>'1-3_Daten kt_Vorb'!T80/1000</f>
        <v>2.2388655037449916</v>
      </c>
      <c r="U80" s="265">
        <f>'1-3_Daten kt_Vorb'!U80/1000</f>
        <v>2.337371001065216</v>
      </c>
      <c r="V80" s="265">
        <f>'1-3_Daten kt_Vorb'!V80/1000</f>
        <v>2.513727704396278</v>
      </c>
      <c r="W80" s="265">
        <f>'1-3_Daten kt_Vorb'!W80/1000</f>
        <v>2.5645930650638697</v>
      </c>
      <c r="X80" s="265">
        <f>'1-3_Daten kt_Vorb'!X80/1000</f>
        <v>2.7217231791991092</v>
      </c>
      <c r="Y80" s="265">
        <f>'1-3_Daten kt_Vorb'!Y80/1000</f>
        <v>2.7461940081865897</v>
      </c>
      <c r="Z80" s="265">
        <f>'1-3_Daten kt_Vorb'!Z80/1000</f>
        <v>2.8526354123891711</v>
      </c>
      <c r="AA80" s="265">
        <f>'1-3_Daten kt_Vorb'!AA80/1000</f>
        <v>2.9251517615306901</v>
      </c>
      <c r="AB80" s="265">
        <f>'1-3_Daten kt_Vorb'!AB80/1000</f>
        <v>2.9767940003047353</v>
      </c>
      <c r="AC80" s="265">
        <f>'1-3_Daten kt_Vorb'!AC80/1000</f>
        <v>2.9993964970642328</v>
      </c>
      <c r="AD80" s="265">
        <f>'1-3_Daten kt_Vorb'!AD80/1000</f>
        <v>3.2091957945732013</v>
      </c>
      <c r="AE80" s="265">
        <f>'1-3_Daten kt_Vorb'!AE80/1000</f>
        <v>3.3961206792681873</v>
      </c>
      <c r="AF80" s="265">
        <f>'1-3_Daten kt_Vorb'!AF80/1000</f>
        <v>3.6471008196595784</v>
      </c>
      <c r="AG80" s="265">
        <f>'1-3_Daten kt_Vorb'!AG80/1000</f>
        <v>3.7662291362300926</v>
      </c>
    </row>
    <row r="81" spans="1:33" ht="15.75">
      <c r="C81" s="25" t="s">
        <v>311</v>
      </c>
      <c r="D81" s="558" t="s">
        <v>103</v>
      </c>
      <c r="E81" s="266">
        <f>'1-3_Daten kt_Vorb'!E81/1000</f>
        <v>0.27360000000000001</v>
      </c>
      <c r="F81" s="266">
        <f>'1-3_Daten kt_Vorb'!F81/1000</f>
        <v>0.27360000000000001</v>
      </c>
      <c r="G81" s="266">
        <f>'1-3_Daten kt_Vorb'!G81/1000</f>
        <v>0.27360000000000001</v>
      </c>
      <c r="H81" s="266">
        <f>'1-3_Daten kt_Vorb'!H81/1000</f>
        <v>0.27360000000000001</v>
      </c>
      <c r="I81" s="266">
        <f>'1-3_Daten kt_Vorb'!I81/1000</f>
        <v>0.55859999999999999</v>
      </c>
      <c r="J81" s="266">
        <f>'1-3_Daten kt_Vorb'!J81/1000</f>
        <v>0.55859999999999999</v>
      </c>
      <c r="K81" s="266">
        <f>'1-3_Daten kt_Vorb'!K81/1000</f>
        <v>0.58710000000000007</v>
      </c>
      <c r="L81" s="266">
        <f>'1-3_Daten kt_Vorb'!L81/1000</f>
        <v>0.61560000000000004</v>
      </c>
      <c r="M81" s="266">
        <f>'1-3_Daten kt_Vorb'!M81/1000</f>
        <v>0.64410000000000001</v>
      </c>
      <c r="N81" s="266">
        <f>'1-3_Daten kt_Vorb'!N81/1000</f>
        <v>0.68465599999999993</v>
      </c>
      <c r="O81" s="266">
        <f>'1-3_Daten kt_Vorb'!O81/1000</f>
        <v>0.67041400000000007</v>
      </c>
      <c r="P81" s="266">
        <f>'1-3_Daten kt_Vorb'!P81/1000</f>
        <v>0.53556510000000002</v>
      </c>
      <c r="Q81" s="266">
        <f>'1-3_Daten kt_Vorb'!Q81/1000</f>
        <v>0.45933306840000004</v>
      </c>
      <c r="R81" s="266">
        <f>'1-3_Daten kt_Vorb'!R81/1000</f>
        <v>0.49788622139999994</v>
      </c>
      <c r="S81" s="266">
        <f>'1-3_Daten kt_Vorb'!S81/1000</f>
        <v>0.32307254640000005</v>
      </c>
      <c r="T81" s="266">
        <f>'1-3_Daten kt_Vorb'!T81/1000</f>
        <v>0.37242618039999997</v>
      </c>
      <c r="U81" s="266">
        <f>'1-3_Daten kt_Vorb'!U81/1000</f>
        <v>0.44704658368000011</v>
      </c>
      <c r="V81" s="266">
        <f>'1-3_Daten kt_Vorb'!V81/1000</f>
        <v>0.42482145360000007</v>
      </c>
      <c r="W81" s="266">
        <f>'1-3_Daten kt_Vorb'!W81/1000</f>
        <v>0.36689217808000008</v>
      </c>
      <c r="X81" s="266">
        <f>'1-3_Daten kt_Vorb'!X81/1000</f>
        <v>0.32211102166800004</v>
      </c>
      <c r="Y81" s="266">
        <f>'1-3_Daten kt_Vorb'!Y81/1000</f>
        <v>0.28417337175199997</v>
      </c>
      <c r="Z81" s="266">
        <f>'1-3_Daten kt_Vorb'!Z81/1000</f>
        <v>0.21116165517999999</v>
      </c>
      <c r="AA81" s="266">
        <f>'1-3_Daten kt_Vorb'!AA81/1000</f>
        <v>0.23701507424800003</v>
      </c>
      <c r="AB81" s="266">
        <f>'1-3_Daten kt_Vorb'!AB81/1000</f>
        <v>0.23655501472800003</v>
      </c>
      <c r="AC81" s="266">
        <f>'1-3_Daten kt_Vorb'!AC81/1000</f>
        <v>0.17266044555999996</v>
      </c>
      <c r="AD81" s="266">
        <f>'1-3_Daten kt_Vorb'!AD81/1000</f>
        <v>0.18387819332000002</v>
      </c>
      <c r="AE81" s="266">
        <f>'1-3_Daten kt_Vorb'!AE81/1000</f>
        <v>0.12121583204399999</v>
      </c>
      <c r="AF81" s="266">
        <f>'1-3_Daten kt_Vorb'!AF81/1000</f>
        <v>0.14759345716000002</v>
      </c>
      <c r="AG81" s="266">
        <f>'1-3_Daten kt_Vorb'!AG81/1000</f>
        <v>0.13400773132000002</v>
      </c>
    </row>
    <row r="82" spans="1:33">
      <c r="B82" s="36"/>
      <c r="C82" s="39" t="s">
        <v>69</v>
      </c>
      <c r="D82" s="29" t="s">
        <v>312</v>
      </c>
      <c r="E82" s="51">
        <f>SUM(E76:E81)</f>
        <v>13.394667384156602</v>
      </c>
      <c r="F82" s="51">
        <f t="shared" ref="F82:AE82" si="55">SUM(F76:F81)</f>
        <v>12.832055123778728</v>
      </c>
      <c r="G82" s="51">
        <f t="shared" si="55"/>
        <v>13.300169740414963</v>
      </c>
      <c r="H82" s="51">
        <f t="shared" si="55"/>
        <v>16.083863712578403</v>
      </c>
      <c r="I82" s="51">
        <f t="shared" si="55"/>
        <v>16.486813149001595</v>
      </c>
      <c r="J82" s="51">
        <f t="shared" si="55"/>
        <v>17.079526772643277</v>
      </c>
      <c r="K82" s="51">
        <f t="shared" si="55"/>
        <v>16.074409354215145</v>
      </c>
      <c r="L82" s="51">
        <f t="shared" si="55"/>
        <v>16.270127091888451</v>
      </c>
      <c r="M82" s="51">
        <f t="shared" si="55"/>
        <v>16.788829068641171</v>
      </c>
      <c r="N82" s="51">
        <f t="shared" si="55"/>
        <v>15.060793389976537</v>
      </c>
      <c r="O82" s="51">
        <f t="shared" si="55"/>
        <v>13.277586362458816</v>
      </c>
      <c r="P82" s="51">
        <f t="shared" si="55"/>
        <v>14.009514227529174</v>
      </c>
      <c r="Q82" s="51">
        <f t="shared" si="55"/>
        <v>14.133842326652866</v>
      </c>
      <c r="R82" s="51">
        <f t="shared" si="55"/>
        <v>13.532408355553386</v>
      </c>
      <c r="S82" s="51">
        <f t="shared" si="55"/>
        <v>13.971667999077463</v>
      </c>
      <c r="T82" s="51">
        <f t="shared" si="55"/>
        <v>14.163181308742162</v>
      </c>
      <c r="U82" s="51">
        <f t="shared" si="55"/>
        <v>14.100152429538269</v>
      </c>
      <c r="V82" s="51">
        <f t="shared" si="55"/>
        <v>14.178246564459428</v>
      </c>
      <c r="W82" s="51">
        <f t="shared" si="55"/>
        <v>14.20616977547243</v>
      </c>
      <c r="X82" s="51">
        <f t="shared" si="55"/>
        <v>14.657983391057797</v>
      </c>
      <c r="Y82" s="51">
        <f t="shared" si="55"/>
        <v>14.25147478732584</v>
      </c>
      <c r="Z82" s="51">
        <f t="shared" si="55"/>
        <v>14.401320263413925</v>
      </c>
      <c r="AA82" s="51">
        <f t="shared" si="55"/>
        <v>14.586153658607072</v>
      </c>
      <c r="AB82" s="51">
        <f t="shared" si="55"/>
        <v>14.627857348011318</v>
      </c>
      <c r="AC82" s="51">
        <f t="shared" si="55"/>
        <v>14.662438259811868</v>
      </c>
      <c r="AD82" s="51">
        <f t="shared" si="55"/>
        <v>15.069048634997715</v>
      </c>
      <c r="AE82" s="51">
        <f t="shared" si="55"/>
        <v>15.200974545731389</v>
      </c>
      <c r="AF82" s="51">
        <f t="shared" ref="AF82" si="56">SUM(AF76:AF81)</f>
        <v>15.362529253965306</v>
      </c>
      <c r="AG82" s="51">
        <f t="shared" ref="AG82" si="57">SUM(AG76:AG81)</f>
        <v>14.846160108822504</v>
      </c>
    </row>
    <row r="83" spans="1:33">
      <c r="B83" s="36"/>
      <c r="C83" s="39" t="s">
        <v>70</v>
      </c>
      <c r="D83" s="29" t="s">
        <v>71</v>
      </c>
      <c r="E83" s="53">
        <f t="shared" ref="E83:AB83" si="58">E82/$E82</f>
        <v>1</v>
      </c>
      <c r="F83" s="53">
        <f t="shared" si="58"/>
        <v>0.95799729517409749</v>
      </c>
      <c r="G83" s="53">
        <f t="shared" si="58"/>
        <v>0.99294512950329683</v>
      </c>
      <c r="H83" s="53">
        <f t="shared" si="58"/>
        <v>1.2007661893570138</v>
      </c>
      <c r="I83" s="53">
        <f t="shared" si="58"/>
        <v>1.230849014474404</v>
      </c>
      <c r="J83" s="53">
        <f t="shared" si="58"/>
        <v>1.2750989840065143</v>
      </c>
      <c r="K83" s="53">
        <f t="shared" si="58"/>
        <v>1.2000603593358488</v>
      </c>
      <c r="L83" s="53">
        <f t="shared" si="58"/>
        <v>1.2146719754409865</v>
      </c>
      <c r="M83" s="53">
        <f t="shared" si="58"/>
        <v>1.2533964888519167</v>
      </c>
      <c r="N83" s="53">
        <f t="shared" si="58"/>
        <v>1.1243872623362527</v>
      </c>
      <c r="O83" s="53">
        <f t="shared" si="58"/>
        <v>0.99125913183657921</v>
      </c>
      <c r="P83" s="53">
        <f t="shared" si="58"/>
        <v>1.0459023599271917</v>
      </c>
      <c r="Q83" s="53">
        <f t="shared" si="58"/>
        <v>1.0551842700753116</v>
      </c>
      <c r="R83" s="53">
        <f t="shared" si="58"/>
        <v>1.0102832692627892</v>
      </c>
      <c r="S83" s="53">
        <f t="shared" si="58"/>
        <v>1.0430768901065319</v>
      </c>
      <c r="T83" s="53">
        <f t="shared" si="58"/>
        <v>1.0573746180136261</v>
      </c>
      <c r="U83" s="53">
        <f t="shared" si="58"/>
        <v>1.0526690977198976</v>
      </c>
      <c r="V83" s="53">
        <f t="shared" si="58"/>
        <v>1.0584993384180374</v>
      </c>
      <c r="W83" s="53">
        <f t="shared" si="58"/>
        <v>1.0605839897357723</v>
      </c>
      <c r="X83" s="53">
        <f t="shared" si="58"/>
        <v>1.094314847145474</v>
      </c>
      <c r="Y83" s="53">
        <f t="shared" si="58"/>
        <v>1.0639663067843463</v>
      </c>
      <c r="Z83" s="53">
        <f t="shared" si="58"/>
        <v>1.0751532569183471</v>
      </c>
      <c r="AA83" s="53">
        <f t="shared" si="58"/>
        <v>1.0889522852847975</v>
      </c>
      <c r="AB83" s="53">
        <f t="shared" si="58"/>
        <v>1.0920657399312022</v>
      </c>
      <c r="AC83" s="53">
        <f>AC82/$E82</f>
        <v>1.0946474323919984</v>
      </c>
      <c r="AD83" s="53">
        <f t="shared" ref="AD83:AE83" si="59">AD82/$E82</f>
        <v>1.1250035706613808</v>
      </c>
      <c r="AE83" s="53">
        <f t="shared" si="59"/>
        <v>1.1348527074073755</v>
      </c>
      <c r="AF83" s="53">
        <f t="shared" ref="AF83:AG83" si="60">AF82/$E82</f>
        <v>1.1469138287178611</v>
      </c>
      <c r="AG83" s="53">
        <f t="shared" si="60"/>
        <v>1.1083634765266921</v>
      </c>
    </row>
    <row r="84" spans="1:33">
      <c r="B84" s="36"/>
      <c r="C84" s="42" t="s">
        <v>30</v>
      </c>
      <c r="D84" s="23" t="s">
        <v>31</v>
      </c>
      <c r="E84" s="54">
        <f t="shared" ref="E84:AB84" si="61">E82/$E82-1</f>
        <v>0</v>
      </c>
      <c r="F84" s="54">
        <f t="shared" si="61"/>
        <v>-4.2002704825902515E-2</v>
      </c>
      <c r="G84" s="54">
        <f t="shared" si="61"/>
        <v>-7.0548704967031695E-3</v>
      </c>
      <c r="H84" s="54">
        <f t="shared" si="61"/>
        <v>0.20076618935701385</v>
      </c>
      <c r="I84" s="54">
        <f t="shared" si="61"/>
        <v>0.23084901447440398</v>
      </c>
      <c r="J84" s="54">
        <f t="shared" si="61"/>
        <v>0.27509898400651434</v>
      </c>
      <c r="K84" s="54">
        <f t="shared" si="61"/>
        <v>0.20006035933584876</v>
      </c>
      <c r="L84" s="54">
        <f t="shared" si="61"/>
        <v>0.21467197544098648</v>
      </c>
      <c r="M84" s="54">
        <f t="shared" si="61"/>
        <v>0.25339648885191668</v>
      </c>
      <c r="N84" s="54">
        <f t="shared" si="61"/>
        <v>0.12438726233625275</v>
      </c>
      <c r="O84" s="54">
        <f t="shared" si="61"/>
        <v>-8.7408681634207896E-3</v>
      </c>
      <c r="P84" s="54">
        <f t="shared" si="61"/>
        <v>4.5902359927191716E-2</v>
      </c>
      <c r="Q84" s="54">
        <f t="shared" si="61"/>
        <v>5.518427007531157E-2</v>
      </c>
      <c r="R84" s="54">
        <f t="shared" si="61"/>
        <v>1.0283269262789219E-2</v>
      </c>
      <c r="S84" s="54">
        <f t="shared" si="61"/>
        <v>4.3076890106531929E-2</v>
      </c>
      <c r="T84" s="54">
        <f t="shared" si="61"/>
        <v>5.7374618013626089E-2</v>
      </c>
      <c r="U84" s="54">
        <f t="shared" si="61"/>
        <v>5.2669097719897584E-2</v>
      </c>
      <c r="V84" s="54">
        <f t="shared" si="61"/>
        <v>5.849933841803745E-2</v>
      </c>
      <c r="W84" s="54">
        <f t="shared" si="61"/>
        <v>6.0583989735772281E-2</v>
      </c>
      <c r="X84" s="54">
        <f t="shared" si="61"/>
        <v>9.4314847145474001E-2</v>
      </c>
      <c r="Y84" s="54">
        <f t="shared" si="61"/>
        <v>6.3966306784346338E-2</v>
      </c>
      <c r="Z84" s="54">
        <f t="shared" si="61"/>
        <v>7.5153256918347067E-2</v>
      </c>
      <c r="AA84" s="54">
        <f t="shared" si="61"/>
        <v>8.8952285284797483E-2</v>
      </c>
      <c r="AB84" s="54">
        <f t="shared" si="61"/>
        <v>9.2065739931202151E-2</v>
      </c>
      <c r="AC84" s="54">
        <f>AC82/$E82-1</f>
        <v>9.4647432391998354E-2</v>
      </c>
      <c r="AD84" s="54">
        <f t="shared" ref="AD84:AE84" si="62">AD82/$E82-1</f>
        <v>0.12500357066138079</v>
      </c>
      <c r="AE84" s="54">
        <f t="shared" si="62"/>
        <v>0.13485270740737554</v>
      </c>
      <c r="AF84" s="54">
        <f t="shared" ref="AF84:AG84" si="63">AF82/$E82-1</f>
        <v>0.14691382871786107</v>
      </c>
      <c r="AG84" s="54">
        <f t="shared" si="63"/>
        <v>0.10836347652669209</v>
      </c>
    </row>
    <row r="86" spans="1:33">
      <c r="B86" s="37" t="s">
        <v>258</v>
      </c>
    </row>
    <row r="87" spans="1:33">
      <c r="A87" s="37"/>
      <c r="B87" s="413" t="s">
        <v>222</v>
      </c>
      <c r="C87" s="38"/>
      <c r="L87" s="387" t="s">
        <v>192</v>
      </c>
    </row>
  </sheetData>
  <phoneticPr fontId="4" type="noConversion"/>
  <hyperlinks>
    <hyperlink ref="L87" r:id="rId1" xr:uid="{00000000-0004-0000-0200-000000000000}"/>
  </hyperlinks>
  <pageMargins left="0.78740157480314965" right="0.78740157480314965" top="0.98425196850393704" bottom="0.98425196850393704" header="0.51181102362204722" footer="0.51181102362204722"/>
  <pageSetup paperSize="9" scale="25" orientation="portrait" horizontalDpi="1200" verticalDpi="12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5">
    <tabColor theme="9"/>
  </sheetPr>
  <dimension ref="A1:AG52"/>
  <sheetViews>
    <sheetView topLeftCell="A19" workbookViewId="0">
      <selection activeCell="B55" sqref="B55"/>
    </sheetView>
  </sheetViews>
  <sheetFormatPr baseColWidth="10" defaultColWidth="11.42578125" defaultRowHeight="12.75"/>
  <cols>
    <col min="1" max="1" width="1.85546875" style="37" customWidth="1"/>
    <col min="2" max="2" width="50.85546875" style="13" customWidth="1"/>
    <col min="3" max="3" width="16.42578125" style="38" customWidth="1"/>
    <col min="4" max="4" width="16.85546875" style="13" customWidth="1"/>
    <col min="5" max="33" width="9.7109375" style="13" customWidth="1"/>
    <col min="34" max="16384" width="11.42578125" style="13"/>
  </cols>
  <sheetData>
    <row r="1" spans="1:33">
      <c r="A1" s="64"/>
    </row>
    <row r="2" spans="1:33">
      <c r="A2" s="36" t="s">
        <v>93</v>
      </c>
    </row>
    <row r="3" spans="1:33">
      <c r="B3" s="28"/>
    </row>
    <row r="4" spans="1:33" ht="14.25">
      <c r="A4" s="47" t="s">
        <v>73</v>
      </c>
      <c r="B4" s="46"/>
    </row>
    <row r="5" spans="1:33">
      <c r="B5" s="32" t="s">
        <v>24</v>
      </c>
      <c r="C5" s="33" t="s">
        <v>26</v>
      </c>
      <c r="D5" s="34" t="s">
        <v>28</v>
      </c>
      <c r="E5" s="35">
        <v>33238</v>
      </c>
      <c r="F5" s="35">
        <v>33603</v>
      </c>
      <c r="G5" s="35">
        <v>33969</v>
      </c>
      <c r="H5" s="35">
        <v>34334</v>
      </c>
      <c r="I5" s="35">
        <v>34699</v>
      </c>
      <c r="J5" s="35">
        <v>35064</v>
      </c>
      <c r="K5" s="35">
        <v>35430</v>
      </c>
      <c r="L5" s="35">
        <v>35795</v>
      </c>
      <c r="M5" s="35">
        <v>36160</v>
      </c>
      <c r="N5" s="35">
        <v>36525</v>
      </c>
      <c r="O5" s="35">
        <v>36891</v>
      </c>
      <c r="P5" s="35">
        <v>37256</v>
      </c>
      <c r="Q5" s="35">
        <v>37621</v>
      </c>
      <c r="R5" s="35">
        <v>37986</v>
      </c>
      <c r="S5" s="35">
        <v>38352</v>
      </c>
      <c r="T5" s="35">
        <v>38717</v>
      </c>
      <c r="U5" s="35">
        <v>39082</v>
      </c>
      <c r="V5" s="35">
        <v>39447</v>
      </c>
      <c r="W5" s="35">
        <v>39813</v>
      </c>
      <c r="X5" s="35">
        <v>40178</v>
      </c>
      <c r="Y5" s="35">
        <v>40543</v>
      </c>
      <c r="Z5" s="35">
        <v>40908</v>
      </c>
      <c r="AA5" s="35">
        <v>41274</v>
      </c>
      <c r="AB5" s="35">
        <v>41639</v>
      </c>
      <c r="AC5" s="35">
        <v>42004</v>
      </c>
      <c r="AD5" s="35">
        <v>42369</v>
      </c>
      <c r="AE5" s="35">
        <v>42735</v>
      </c>
      <c r="AF5" s="35">
        <v>43100</v>
      </c>
      <c r="AG5" s="35">
        <v>43465</v>
      </c>
    </row>
    <row r="6" spans="1:33">
      <c r="A6" s="36"/>
      <c r="B6" s="30" t="s">
        <v>37</v>
      </c>
      <c r="C6" s="38" t="s">
        <v>27</v>
      </c>
      <c r="D6" s="24" t="s">
        <v>31</v>
      </c>
      <c r="E6" s="65">
        <f>'1-3_Daten kt_Vorb'!E6/'1-3_Daten kt_Vorb'!E$14</f>
        <v>0.40281880063849834</v>
      </c>
      <c r="F6" s="65">
        <f>'1-3_Daten kt_Vorb'!F6/'1-3_Daten kt_Vorb'!F$14</f>
        <v>0.40413625002959375</v>
      </c>
      <c r="G6" s="65">
        <f>'1-3_Daten kt_Vorb'!G6/'1-3_Daten kt_Vorb'!G$14</f>
        <v>0.40116935197379411</v>
      </c>
      <c r="H6" s="65">
        <f>'1-3_Daten kt_Vorb'!H6/'1-3_Daten kt_Vorb'!H$14</f>
        <v>0.39398359116493564</v>
      </c>
      <c r="I6" s="65">
        <f>'1-3_Daten kt_Vorb'!I6/'1-3_Daten kt_Vorb'!I$14</f>
        <v>0.39802421645067754</v>
      </c>
      <c r="J6" s="65">
        <f>'1-3_Daten kt_Vorb'!J6/'1-3_Daten kt_Vorb'!J$14</f>
        <v>0.3882218234732755</v>
      </c>
      <c r="K6" s="65">
        <f>'1-3_Daten kt_Vorb'!K6/'1-3_Daten kt_Vorb'!K$14</f>
        <v>0.38746293055857078</v>
      </c>
      <c r="L6" s="65">
        <f>'1-3_Daten kt_Vorb'!L6/'1-3_Daten kt_Vorb'!L$14</f>
        <v>0.37673920619969087</v>
      </c>
      <c r="M6" s="65">
        <f>'1-3_Daten kt_Vorb'!M6/'1-3_Daten kt_Vorb'!M$14</f>
        <v>0.38285886532391949</v>
      </c>
      <c r="N6" s="65">
        <f>'1-3_Daten kt_Vorb'!N6/'1-3_Daten kt_Vorb'!N$14</f>
        <v>0.38176852548531831</v>
      </c>
      <c r="O6" s="65">
        <f>'1-3_Daten kt_Vorb'!O6/'1-3_Daten kt_Vorb'!O$14</f>
        <v>0.3947275108959884</v>
      </c>
      <c r="P6" s="65">
        <f>'1-3_Daten kt_Vorb'!P6/'1-3_Daten kt_Vorb'!P$14</f>
        <v>0.40199295105753202</v>
      </c>
      <c r="Q6" s="65">
        <f>'1-3_Daten kt_Vorb'!Q6/'1-3_Daten kt_Vorb'!Q$14</f>
        <v>0.41075302342816877</v>
      </c>
      <c r="R6" s="65">
        <f>'1-3_Daten kt_Vorb'!R6/'1-3_Daten kt_Vorb'!R$14</f>
        <v>0.42564474446218575</v>
      </c>
      <c r="S6" s="65">
        <f>'1-3_Daten kt_Vorb'!S6/'1-3_Daten kt_Vorb'!S$14</f>
        <v>0.42931941045365113</v>
      </c>
      <c r="T6" s="65">
        <f>'1-3_Daten kt_Vorb'!T6/'1-3_Daten kt_Vorb'!T$14</f>
        <v>0.4338448073818672</v>
      </c>
      <c r="U6" s="65">
        <f>'1-3_Daten kt_Vorb'!U6/'1-3_Daten kt_Vorb'!U$14</f>
        <v>0.42992196874449562</v>
      </c>
      <c r="V6" s="65">
        <f>'1-3_Daten kt_Vorb'!V6/'1-3_Daten kt_Vorb'!V$14</f>
        <v>0.45144294068318513</v>
      </c>
      <c r="W6" s="65">
        <f>'1-3_Daten kt_Vorb'!W6/'1-3_Daten kt_Vorb'!W$14</f>
        <v>0.42618504462741241</v>
      </c>
      <c r="X6" s="65">
        <f>'1-3_Daten kt_Vorb'!X6/'1-3_Daten kt_Vorb'!X$14</f>
        <v>0.43010213342567583</v>
      </c>
      <c r="Y6" s="65">
        <f>'1-3_Daten kt_Vorb'!Y6/'1-3_Daten kt_Vorb'!Y$14</f>
        <v>0.4223069055144551</v>
      </c>
      <c r="Z6" s="65">
        <f>'1-3_Daten kt_Vorb'!Z6/'1-3_Daten kt_Vorb'!Z$14</f>
        <v>0.43126079780227317</v>
      </c>
      <c r="AA6" s="65">
        <f>'1-3_Daten kt_Vorb'!AA6/'1-3_Daten kt_Vorb'!AA$14</f>
        <v>0.44055085173077041</v>
      </c>
      <c r="AB6" s="65">
        <f>'1-3_Daten kt_Vorb'!AB6/'1-3_Daten kt_Vorb'!AB$14</f>
        <v>0.43489688624482636</v>
      </c>
      <c r="AC6" s="65">
        <f>'1-3_Daten kt_Vorb'!AC6/'1-3_Daten kt_Vorb'!AC$14</f>
        <v>0.43239310487475074</v>
      </c>
      <c r="AD6" s="65">
        <f>'1-3_Daten kt_Vorb'!AD6/'1-3_Daten kt_Vorb'!AD$14</f>
        <v>0.41527991096535061</v>
      </c>
      <c r="AE6" s="65">
        <f>'1-3_Daten kt_Vorb'!AE6/'1-3_Daten kt_Vorb'!AE$14</f>
        <v>0.4087994762766019</v>
      </c>
      <c r="AF6" s="65">
        <f>'1-3_Daten kt_Vorb'!AF6/'1-3_Daten kt_Vorb'!AF$14</f>
        <v>0.38940850438516383</v>
      </c>
      <c r="AG6" s="65">
        <f>'1-3_Daten kt_Vorb'!AG6/'1-3_Daten kt_Vorb'!AG$14</f>
        <v>0.38407863382385449</v>
      </c>
    </row>
    <row r="7" spans="1:33">
      <c r="B7" s="30" t="s">
        <v>38</v>
      </c>
      <c r="C7" s="38" t="s">
        <v>27</v>
      </c>
      <c r="D7" s="24" t="s">
        <v>31</v>
      </c>
      <c r="E7" s="65">
        <f>'1-3_Daten kt_Vorb'!E7/'1-3_Daten kt_Vorb'!E$14</f>
        <v>0.1758994755875091</v>
      </c>
      <c r="F7" s="65">
        <f>'1-3_Daten kt_Vorb'!F7/'1-3_Daten kt_Vorb'!F$14</f>
        <v>0.16160656427527928</v>
      </c>
      <c r="G7" s="65">
        <f>'1-3_Daten kt_Vorb'!G7/'1-3_Daten kt_Vorb'!G$14</f>
        <v>0.15887564925020634</v>
      </c>
      <c r="H7" s="65">
        <f>'1-3_Daten kt_Vorb'!H7/'1-3_Daten kt_Vorb'!H$14</f>
        <v>0.14922271784847516</v>
      </c>
      <c r="I7" s="65">
        <f>'1-3_Daten kt_Vorb'!I7/'1-3_Daten kt_Vorb'!I$14</f>
        <v>0.15016825873530279</v>
      </c>
      <c r="J7" s="65">
        <f>'1-3_Daten kt_Vorb'!J7/'1-3_Daten kt_Vorb'!J$14</f>
        <v>0.15383304165377809</v>
      </c>
      <c r="K7" s="65">
        <f>'1-3_Daten kt_Vorb'!K7/'1-3_Daten kt_Vorb'!K$14</f>
        <v>0.14104936652459024</v>
      </c>
      <c r="L7" s="65">
        <f>'1-3_Daten kt_Vorb'!L7/'1-3_Daten kt_Vorb'!L$14</f>
        <v>0.14958762033060588</v>
      </c>
      <c r="M7" s="65">
        <f>'1-3_Daten kt_Vorb'!M7/'1-3_Daten kt_Vorb'!M$14</f>
        <v>0.14615925293791993</v>
      </c>
      <c r="N7" s="65">
        <f>'1-3_Daten kt_Vorb'!N7/'1-3_Daten kt_Vorb'!N$14</f>
        <v>0.14796380731690395</v>
      </c>
      <c r="O7" s="65">
        <f>'1-3_Daten kt_Vorb'!O7/'1-3_Daten kt_Vorb'!O$14</f>
        <v>0.14341594170144242</v>
      </c>
      <c r="P7" s="65">
        <f>'1-3_Daten kt_Vorb'!P7/'1-3_Daten kt_Vorb'!P$14</f>
        <v>0.13299161671657433</v>
      </c>
      <c r="Q7" s="65">
        <f>'1-3_Daten kt_Vorb'!Q7/'1-3_Daten kt_Vorb'!Q$14</f>
        <v>0.13444161216114719</v>
      </c>
      <c r="R7" s="65">
        <f>'1-3_Daten kt_Vorb'!R7/'1-3_Daten kt_Vorb'!R$14</f>
        <v>0.13072269829413291</v>
      </c>
      <c r="S7" s="65">
        <f>'1-3_Daten kt_Vorb'!S7/'1-3_Daten kt_Vorb'!S$14</f>
        <v>0.13244663959528361</v>
      </c>
      <c r="T7" s="65">
        <f>'1-3_Daten kt_Vorb'!T7/'1-3_Daten kt_Vorb'!T$14</f>
        <v>0.13200025044440669</v>
      </c>
      <c r="U7" s="65">
        <f>'1-3_Daten kt_Vorb'!U7/'1-3_Daten kt_Vorb'!U$14</f>
        <v>0.1357912499533418</v>
      </c>
      <c r="V7" s="65">
        <f>'1-3_Daten kt_Vorb'!V7/'1-3_Daten kt_Vorb'!V$14</f>
        <v>0.14920942391250583</v>
      </c>
      <c r="W7" s="65">
        <f>'1-3_Daten kt_Vorb'!W7/'1-3_Daten kt_Vorb'!W$14</f>
        <v>0.14881290373246581</v>
      </c>
      <c r="X7" s="65">
        <f>'1-3_Daten kt_Vorb'!X7/'1-3_Daten kt_Vorb'!X$14</f>
        <v>0.13808050796861213</v>
      </c>
      <c r="Y7" s="65">
        <f>'1-3_Daten kt_Vorb'!Y7/'1-3_Daten kt_Vorb'!Y$14</f>
        <v>0.14952249972839321</v>
      </c>
      <c r="Z7" s="65">
        <f>'1-3_Daten kt_Vorb'!Z7/'1-3_Daten kt_Vorb'!Z$14</f>
        <v>0.15019668423300434</v>
      </c>
      <c r="AA7" s="65">
        <f>'1-3_Daten kt_Vorb'!AA7/'1-3_Daten kt_Vorb'!AA$14</f>
        <v>0.14341828307226157</v>
      </c>
      <c r="AB7" s="65">
        <f>'1-3_Daten kt_Vorb'!AB7/'1-3_Daten kt_Vorb'!AB$14</f>
        <v>0.14131815991971761</v>
      </c>
      <c r="AC7" s="65">
        <f>'1-3_Daten kt_Vorb'!AC7/'1-3_Daten kt_Vorb'!AC$14</f>
        <v>0.14793440831442192</v>
      </c>
      <c r="AD7" s="65">
        <f>'1-3_Daten kt_Vorb'!AD7/'1-3_Daten kt_Vorb'!AD$14</f>
        <v>0.15818866444806393</v>
      </c>
      <c r="AE7" s="65">
        <f>'1-3_Daten kt_Vorb'!AE7/'1-3_Daten kt_Vorb'!AE$14</f>
        <v>0.16017141031050061</v>
      </c>
      <c r="AF7" s="65">
        <f>'1-3_Daten kt_Vorb'!AF7/'1-3_Daten kt_Vorb'!AF$14</f>
        <v>0.16634926370461026</v>
      </c>
      <c r="AG7" s="65">
        <f>'1-3_Daten kt_Vorb'!AG7/'1-3_Daten kt_Vorb'!AG$14</f>
        <v>0.17072767364977995</v>
      </c>
    </row>
    <row r="8" spans="1:33" ht="14.25">
      <c r="B8" s="30" t="s">
        <v>43</v>
      </c>
      <c r="C8" s="38" t="s">
        <v>27</v>
      </c>
      <c r="D8" s="24" t="s">
        <v>31</v>
      </c>
      <c r="E8" s="65">
        <f>'1-3_Daten kt_Vorb'!E8/'1-3_Daten kt_Vorb'!E$14</f>
        <v>0.15375817246216478</v>
      </c>
      <c r="F8" s="65">
        <f>'1-3_Daten kt_Vorb'!F8/'1-3_Daten kt_Vorb'!F$14</f>
        <v>0.16264183094475726</v>
      </c>
      <c r="G8" s="65">
        <f>'1-3_Daten kt_Vorb'!G8/'1-3_Daten kt_Vorb'!G$14</f>
        <v>0.17686718376630967</v>
      </c>
      <c r="H8" s="65">
        <f>'1-3_Daten kt_Vorb'!H8/'1-3_Daten kt_Vorb'!H$14</f>
        <v>0.18326233576404824</v>
      </c>
      <c r="I8" s="65">
        <f>'1-3_Daten kt_Vorb'!I8/'1-3_Daten kt_Vorb'!I$14</f>
        <v>0.1824198594363195</v>
      </c>
      <c r="J8" s="65">
        <f>'1-3_Daten kt_Vorb'!J8/'1-3_Daten kt_Vorb'!J$14</f>
        <v>0.18655489412603488</v>
      </c>
      <c r="K8" s="65">
        <f>'1-3_Daten kt_Vorb'!K8/'1-3_Daten kt_Vorb'!K$14</f>
        <v>0.18257517748474289</v>
      </c>
      <c r="L8" s="65">
        <f>'1-3_Daten kt_Vorb'!L8/'1-3_Daten kt_Vorb'!L$14</f>
        <v>0.18853214310206529</v>
      </c>
      <c r="M8" s="65">
        <f>'1-3_Daten kt_Vorb'!M8/'1-3_Daten kt_Vorb'!M$14</f>
        <v>0.19389596274912796</v>
      </c>
      <c r="N8" s="65">
        <f>'1-3_Daten kt_Vorb'!N8/'1-3_Daten kt_Vorb'!N$14</f>
        <v>0.20564003587004609</v>
      </c>
      <c r="O8" s="65">
        <f>'1-3_Daten kt_Vorb'!O8/'1-3_Daten kt_Vorb'!O$14</f>
        <v>0.20047584536800442</v>
      </c>
      <c r="P8" s="65">
        <f>'1-3_Daten kt_Vorb'!P8/'1-3_Daten kt_Vorb'!P$14</f>
        <v>0.19283592099714822</v>
      </c>
      <c r="Q8" s="65">
        <f>'1-3_Daten kt_Vorb'!Q8/'1-3_Daten kt_Vorb'!Q$14</f>
        <v>0.19425137489943803</v>
      </c>
      <c r="R8" s="65">
        <f>'1-3_Daten kt_Vorb'!R8/'1-3_Daten kt_Vorb'!R$14</f>
        <v>0.18702353207168088</v>
      </c>
      <c r="S8" s="65">
        <f>'1-3_Daten kt_Vorb'!S8/'1-3_Daten kt_Vorb'!S$14</f>
        <v>0.18947825086853357</v>
      </c>
      <c r="T8" s="65">
        <f>'1-3_Daten kt_Vorb'!T8/'1-3_Daten kt_Vorb'!T$14</f>
        <v>0.18475734823192899</v>
      </c>
      <c r="U8" s="65">
        <f>'1-3_Daten kt_Vorb'!U8/'1-3_Daten kt_Vorb'!U$14</f>
        <v>0.17805818654226008</v>
      </c>
      <c r="V8" s="65">
        <f>'1-3_Daten kt_Vorb'!V8/'1-3_Daten kt_Vorb'!V$14</f>
        <v>0.17992145652835836</v>
      </c>
      <c r="W8" s="65">
        <f>'1-3_Daten kt_Vorb'!W8/'1-3_Daten kt_Vorb'!W$14</f>
        <v>0.17889252429805869</v>
      </c>
      <c r="X8" s="65">
        <f>'1-3_Daten kt_Vorb'!X8/'1-3_Daten kt_Vorb'!X$14</f>
        <v>0.19249918966242682</v>
      </c>
      <c r="Y8" s="65">
        <f>'1-3_Daten kt_Vorb'!Y8/'1-3_Daten kt_Vorb'!Y$14</f>
        <v>0.18369392466100642</v>
      </c>
      <c r="Z8" s="65">
        <f>'1-3_Daten kt_Vorb'!Z8/'1-3_Daten kt_Vorb'!Z$14</f>
        <v>0.19151259204837728</v>
      </c>
      <c r="AA8" s="65">
        <f>'1-3_Daten kt_Vorb'!AA8/'1-3_Daten kt_Vorb'!AA$14</f>
        <v>0.1886197434465027</v>
      </c>
      <c r="AB8" s="65">
        <f>'1-3_Daten kt_Vorb'!AB8/'1-3_Daten kt_Vorb'!AB$14</f>
        <v>0.18981133374692236</v>
      </c>
      <c r="AC8" s="65">
        <f>'1-3_Daten kt_Vorb'!AC8/'1-3_Daten kt_Vorb'!AC$14</f>
        <v>0.20026329489585201</v>
      </c>
      <c r="AD8" s="65">
        <f>'1-3_Daten kt_Vorb'!AD8/'1-3_Daten kt_Vorb'!AD$14</f>
        <v>0.20267217198190304</v>
      </c>
      <c r="AE8" s="65">
        <f>'1-3_Daten kt_Vorb'!AE8/'1-3_Daten kt_Vorb'!AE$14</f>
        <v>0.20554955566510061</v>
      </c>
      <c r="AF8" s="65">
        <f>'1-3_Daten kt_Vorb'!AF8/'1-3_Daten kt_Vorb'!AF$14</f>
        <v>0.2125676380030857</v>
      </c>
      <c r="AG8" s="65">
        <f>'1-3_Daten kt_Vorb'!AG8/'1-3_Daten kt_Vorb'!AG$14</f>
        <v>0.2140219297386653</v>
      </c>
    </row>
    <row r="9" spans="1:33" ht="14.25">
      <c r="B9" s="30" t="s">
        <v>44</v>
      </c>
      <c r="C9" s="38" t="s">
        <v>27</v>
      </c>
      <c r="D9" s="24" t="s">
        <v>31</v>
      </c>
      <c r="E9" s="65">
        <f>'1-3_Daten kt_Vorb'!E9/'1-3_Daten kt_Vorb'!E$14</f>
        <v>0.19291302073921152</v>
      </c>
      <c r="F9" s="65">
        <f>'1-3_Daten kt_Vorb'!F9/'1-3_Daten kt_Vorb'!F$14</f>
        <v>0.20176178792751331</v>
      </c>
      <c r="G9" s="65">
        <f>'1-3_Daten kt_Vorb'!G9/'1-3_Daten kt_Vorb'!G$14</f>
        <v>0.19505806192909836</v>
      </c>
      <c r="H9" s="65">
        <f>'1-3_Daten kt_Vorb'!H9/'1-3_Daten kt_Vorb'!H$14</f>
        <v>0.20613463952716649</v>
      </c>
      <c r="I9" s="65">
        <f>'1-3_Daten kt_Vorb'!I9/'1-3_Daten kt_Vorb'!I$14</f>
        <v>0.19895755087993822</v>
      </c>
      <c r="J9" s="65">
        <f>'1-3_Daten kt_Vorb'!J9/'1-3_Daten kt_Vorb'!J$14</f>
        <v>0.20210108800316998</v>
      </c>
      <c r="K9" s="65">
        <f>'1-3_Daten kt_Vorb'!K9/'1-3_Daten kt_Vorb'!K$14</f>
        <v>0.22404990475962855</v>
      </c>
      <c r="L9" s="65">
        <f>'1-3_Daten kt_Vorb'!L9/'1-3_Daten kt_Vorb'!L$14</f>
        <v>0.21541269134446672</v>
      </c>
      <c r="M9" s="65">
        <f>'1-3_Daten kt_Vorb'!M9/'1-3_Daten kt_Vorb'!M$14</f>
        <v>0.20825408348883165</v>
      </c>
      <c r="N9" s="65">
        <f>'1-3_Daten kt_Vorb'!N9/'1-3_Daten kt_Vorb'!N$14</f>
        <v>0.1966981169471182</v>
      </c>
      <c r="O9" s="65">
        <f>'1-3_Daten kt_Vorb'!O9/'1-3_Daten kt_Vorb'!O$14</f>
        <v>0.18844921004090054</v>
      </c>
      <c r="P9" s="65">
        <f>'1-3_Daten kt_Vorb'!P9/'1-3_Daten kt_Vorb'!P$14</f>
        <v>0.20783526140064817</v>
      </c>
      <c r="Q9" s="65">
        <f>'1-3_Daten kt_Vorb'!Q9/'1-3_Daten kt_Vorb'!Q$14</f>
        <v>0.19700667103335964</v>
      </c>
      <c r="R9" s="65">
        <f>'1-3_Daten kt_Vorb'!R9/'1-3_Daten kt_Vorb'!R$14</f>
        <v>0.1883781958219857</v>
      </c>
      <c r="S9" s="65">
        <f>'1-3_Daten kt_Vorb'!S9/'1-3_Daten kt_Vorb'!S$14</f>
        <v>0.17964286390989279</v>
      </c>
      <c r="T9" s="65">
        <f>'1-3_Daten kt_Vorb'!T9/'1-3_Daten kt_Vorb'!T$14</f>
        <v>0.18100284802478417</v>
      </c>
      <c r="U9" s="65">
        <f>'1-3_Daten kt_Vorb'!U9/'1-3_Daten kt_Vorb'!U$14</f>
        <v>0.18832520253824497</v>
      </c>
      <c r="V9" s="65">
        <f>'1-3_Daten kt_Vorb'!V9/'1-3_Daten kt_Vorb'!V$14</f>
        <v>0.15135867041437476</v>
      </c>
      <c r="W9" s="65">
        <f>'1-3_Daten kt_Vorb'!W9/'1-3_Daten kt_Vorb'!W$14</f>
        <v>0.18105725616270615</v>
      </c>
      <c r="X9" s="65">
        <f>'1-3_Daten kt_Vorb'!X9/'1-3_Daten kt_Vorb'!X$14</f>
        <v>0.1796544121908539</v>
      </c>
      <c r="Y9" s="65">
        <f>'1-3_Daten kt_Vorb'!Y9/'1-3_Daten kt_Vorb'!Y$14</f>
        <v>0.18181946608234029</v>
      </c>
      <c r="Z9" s="65">
        <f>'1-3_Daten kt_Vorb'!Z9/'1-3_Daten kt_Vorb'!Z$14</f>
        <v>0.16207700467613492</v>
      </c>
      <c r="AA9" s="65">
        <f>'1-3_Daten kt_Vorb'!AA9/'1-3_Daten kt_Vorb'!AA$14</f>
        <v>0.1640999298929961</v>
      </c>
      <c r="AB9" s="65">
        <f>'1-3_Daten kt_Vorb'!AB9/'1-3_Daten kt_Vorb'!AB$14</f>
        <v>0.17212193701498735</v>
      </c>
      <c r="AC9" s="65">
        <f>'1-3_Daten kt_Vorb'!AC9/'1-3_Daten kt_Vorb'!AC$14</f>
        <v>0.15465701286604683</v>
      </c>
      <c r="AD9" s="65">
        <f>'1-3_Daten kt_Vorb'!AD9/'1-3_Daten kt_Vorb'!AD$14</f>
        <v>0.16116353055271826</v>
      </c>
      <c r="AE9" s="65">
        <f>'1-3_Daten kt_Vorb'!AE9/'1-3_Daten kt_Vorb'!AE$14</f>
        <v>0.16127542742990783</v>
      </c>
      <c r="AF9" s="65">
        <f>'1-3_Daten kt_Vorb'!AF9/'1-3_Daten kt_Vorb'!AF$14</f>
        <v>0.16219849938744751</v>
      </c>
      <c r="AG9" s="65">
        <f>'1-3_Daten kt_Vorb'!AG9/'1-3_Daten kt_Vorb'!AG$14</f>
        <v>0.15967155388540863</v>
      </c>
    </row>
    <row r="10" spans="1:33">
      <c r="B10" s="30" t="s">
        <v>45</v>
      </c>
      <c r="C10" s="38" t="s">
        <v>27</v>
      </c>
      <c r="D10" s="24" t="s">
        <v>31</v>
      </c>
      <c r="E10" s="65">
        <f>'1-3_Daten kt_Vorb'!E10/'1-3_Daten kt_Vorb'!E$14</f>
        <v>1.1210636895796326E-2</v>
      </c>
      <c r="F10" s="65">
        <f>'1-3_Daten kt_Vorb'!F10/'1-3_Daten kt_Vorb'!F$14</f>
        <v>8.3259084539080205E-3</v>
      </c>
      <c r="G10" s="65">
        <f>'1-3_Daten kt_Vorb'!G10/'1-3_Daten kt_Vorb'!G$14</f>
        <v>6.6550667606597282E-3</v>
      </c>
      <c r="H10" s="65">
        <f>'1-3_Daten kt_Vorb'!H10/'1-3_Daten kt_Vorb'!H$14</f>
        <v>5.3989264858084196E-3</v>
      </c>
      <c r="I10" s="65">
        <f>'1-3_Daten kt_Vorb'!I10/'1-3_Daten kt_Vorb'!I$14</f>
        <v>5.0917328504290751E-3</v>
      </c>
      <c r="J10" s="65">
        <f>'1-3_Daten kt_Vorb'!J10/'1-3_Daten kt_Vorb'!J$14</f>
        <v>4.2639667838499512E-3</v>
      </c>
      <c r="K10" s="65">
        <f>'1-3_Daten kt_Vorb'!K10/'1-3_Daten kt_Vorb'!K$14</f>
        <v>3.274468338730659E-3</v>
      </c>
      <c r="L10" s="65">
        <f>'1-3_Daten kt_Vorb'!L10/'1-3_Daten kt_Vorb'!L$14</f>
        <v>3.2572773428263951E-3</v>
      </c>
      <c r="M10" s="65">
        <f>'1-3_Daten kt_Vorb'!M10/'1-3_Daten kt_Vorb'!M$14</f>
        <v>3.2962227921335429E-3</v>
      </c>
      <c r="N10" s="65">
        <f>'1-3_Daten kt_Vorb'!N10/'1-3_Daten kt_Vorb'!N$14</f>
        <v>2.9037430299695809E-3</v>
      </c>
      <c r="O10" s="65">
        <f>'1-3_Daten kt_Vorb'!O10/'1-3_Daten kt_Vorb'!O$14</f>
        <v>2.5910509311336274E-3</v>
      </c>
      <c r="P10" s="65">
        <f>'1-3_Daten kt_Vorb'!P10/'1-3_Daten kt_Vorb'!P$14</f>
        <v>2.0868736624722593E-3</v>
      </c>
      <c r="Q10" s="65">
        <f>'1-3_Daten kt_Vorb'!Q10/'1-3_Daten kt_Vorb'!Q$14</f>
        <v>2.1665319761136012E-3</v>
      </c>
      <c r="R10" s="65">
        <f>'1-3_Daten kt_Vorb'!R10/'1-3_Daten kt_Vorb'!R$14</f>
        <v>2.1856042369471011E-3</v>
      </c>
      <c r="S10" s="65">
        <f>'1-3_Daten kt_Vorb'!S10/'1-3_Daten kt_Vorb'!S$14</f>
        <v>1.9039854758732735E-3</v>
      </c>
      <c r="T10" s="65">
        <f>'1-3_Daten kt_Vorb'!T10/'1-3_Daten kt_Vorb'!T$14</f>
        <v>1.9964070298383843E-3</v>
      </c>
      <c r="U10" s="65">
        <f>'1-3_Daten kt_Vorb'!U10/'1-3_Daten kt_Vorb'!U$14</f>
        <v>1.7932605284141871E-3</v>
      </c>
      <c r="V10" s="65">
        <f>'1-3_Daten kt_Vorb'!V10/'1-3_Daten kt_Vorb'!V$14</f>
        <v>1.5395848963422488E-3</v>
      </c>
      <c r="W10" s="65">
        <f>'1-3_Daten kt_Vorb'!W10/'1-3_Daten kt_Vorb'!W$14</f>
        <v>1.5555895804569091E-3</v>
      </c>
      <c r="X10" s="65">
        <f>'1-3_Daten kt_Vorb'!X10/'1-3_Daten kt_Vorb'!X$14</f>
        <v>1.7141685861218731E-3</v>
      </c>
      <c r="Y10" s="65">
        <f>'1-3_Daten kt_Vorb'!Y10/'1-3_Daten kt_Vorb'!Y$14</f>
        <v>1.5733036692208639E-3</v>
      </c>
      <c r="Z10" s="65">
        <f>'1-3_Daten kt_Vorb'!Z10/'1-3_Daten kt_Vorb'!Z$14</f>
        <v>1.5004881546373833E-3</v>
      </c>
      <c r="AA10" s="65">
        <f>'1-3_Daten kt_Vorb'!AA10/'1-3_Daten kt_Vorb'!AA$14</f>
        <v>1.2320821456721267E-3</v>
      </c>
      <c r="AB10" s="65">
        <f>'1-3_Daten kt_Vorb'!AB10/'1-3_Daten kt_Vorb'!AB$14</f>
        <v>1.2529935387912174E-3</v>
      </c>
      <c r="AC10" s="65">
        <f>'1-3_Daten kt_Vorb'!AC10/'1-3_Daten kt_Vorb'!AC$14</f>
        <v>1.2399800196836491E-3</v>
      </c>
      <c r="AD10" s="65">
        <f>'1-3_Daten kt_Vorb'!AD10/'1-3_Daten kt_Vorb'!AD$14</f>
        <v>1.229743793981752E-3</v>
      </c>
      <c r="AE10" s="65">
        <f>'1-3_Daten kt_Vorb'!AE10/'1-3_Daten kt_Vorb'!AE$14</f>
        <v>1.2703857140366882E-3</v>
      </c>
      <c r="AF10" s="65">
        <f>'1-3_Daten kt_Vorb'!AF10/'1-3_Daten kt_Vorb'!AF$14</f>
        <v>1.068963037293426E-3</v>
      </c>
      <c r="AG10" s="65">
        <f>'1-3_Daten kt_Vorb'!AG10/'1-3_Daten kt_Vorb'!AG$14</f>
        <v>9.9069451269591315E-4</v>
      </c>
    </row>
    <row r="11" spans="1:33">
      <c r="B11" s="31" t="s">
        <v>39</v>
      </c>
      <c r="C11" s="38" t="s">
        <v>27</v>
      </c>
      <c r="D11" s="24" t="s">
        <v>31</v>
      </c>
      <c r="E11" s="65">
        <f>'1-3_Daten kt_Vorb'!E11/'1-3_Daten kt_Vorb'!E$14</f>
        <v>3.6494162599983102E-3</v>
      </c>
      <c r="F11" s="65">
        <f>'1-3_Daten kt_Vorb'!F11/'1-3_Daten kt_Vorb'!F$14</f>
        <v>3.5683445130109243E-3</v>
      </c>
      <c r="G11" s="65">
        <f>'1-3_Daten kt_Vorb'!G11/'1-3_Daten kt_Vorb'!G$14</f>
        <v>3.6647669223393428E-3</v>
      </c>
      <c r="H11" s="65">
        <f>'1-3_Daten kt_Vorb'!H11/'1-3_Daten kt_Vorb'!H$14</f>
        <v>3.4691984070381247E-3</v>
      </c>
      <c r="I11" s="65">
        <f>'1-3_Daten kt_Vorb'!I11/'1-3_Daten kt_Vorb'!I$14</f>
        <v>3.4267596875340906E-3</v>
      </c>
      <c r="J11" s="65">
        <f>'1-3_Daten kt_Vorb'!J11/'1-3_Daten kt_Vorb'!J$14</f>
        <v>3.2577717763109535E-3</v>
      </c>
      <c r="K11" s="65">
        <f>'1-3_Daten kt_Vorb'!K11/'1-3_Daten kt_Vorb'!K$14</f>
        <v>3.349606540562408E-3</v>
      </c>
      <c r="L11" s="65">
        <f>'1-3_Daten kt_Vorb'!L11/'1-3_Daten kt_Vorb'!L$14</f>
        <v>3.477904454160549E-3</v>
      </c>
      <c r="M11" s="65">
        <f>'1-3_Daten kt_Vorb'!M11/'1-3_Daten kt_Vorb'!M$14</f>
        <v>3.4308377796744352E-3</v>
      </c>
      <c r="N11" s="65">
        <f>'1-3_Daten kt_Vorb'!N11/'1-3_Daten kt_Vorb'!N$14</f>
        <v>3.4751574483397043E-3</v>
      </c>
      <c r="O11" s="65">
        <f>'1-3_Daten kt_Vorb'!O11/'1-3_Daten kt_Vorb'!O$14</f>
        <v>3.3250765824763156E-3</v>
      </c>
      <c r="P11" s="65">
        <f>'1-3_Daten kt_Vorb'!P11/'1-3_Daten kt_Vorb'!P$14</f>
        <v>3.2397942022347839E-3</v>
      </c>
      <c r="Q11" s="65">
        <f>'1-3_Daten kt_Vorb'!Q11/'1-3_Daten kt_Vorb'!Q$14</f>
        <v>3.2953357983475746E-3</v>
      </c>
      <c r="R11" s="65">
        <f>'1-3_Daten kt_Vorb'!R11/'1-3_Daten kt_Vorb'!R$14</f>
        <v>3.3327999636642374E-3</v>
      </c>
      <c r="S11" s="65">
        <f>'1-3_Daten kt_Vorb'!S11/'1-3_Daten kt_Vorb'!S$14</f>
        <v>3.3007954376176513E-3</v>
      </c>
      <c r="T11" s="65">
        <f>'1-3_Daten kt_Vorb'!T11/'1-3_Daten kt_Vorb'!T$14</f>
        <v>3.4087436871213608E-3</v>
      </c>
      <c r="U11" s="65">
        <f>'1-3_Daten kt_Vorb'!U11/'1-3_Daten kt_Vorb'!U$14</f>
        <v>3.495046589459302E-3</v>
      </c>
      <c r="V11" s="65">
        <f>'1-3_Daten kt_Vorb'!V11/'1-3_Daten kt_Vorb'!V$14</f>
        <v>3.5099841253843724E-3</v>
      </c>
      <c r="W11" s="65">
        <f>'1-3_Daten kt_Vorb'!W11/'1-3_Daten kt_Vorb'!W$14</f>
        <v>3.4449289900693424E-3</v>
      </c>
      <c r="X11" s="65">
        <f>'1-3_Daten kt_Vorb'!X11/'1-3_Daten kt_Vorb'!X$14</f>
        <v>3.2585292433003617E-3</v>
      </c>
      <c r="Y11" s="65">
        <f>'1-3_Daten kt_Vorb'!Y11/'1-3_Daten kt_Vorb'!Y$14</f>
        <v>3.1000378972502875E-3</v>
      </c>
      <c r="Z11" s="65">
        <f>'1-3_Daten kt_Vorb'!Z11/'1-3_Daten kt_Vorb'!Z$14</f>
        <v>3.3018273696888791E-3</v>
      </c>
      <c r="AA11" s="65">
        <f>'1-3_Daten kt_Vorb'!AA11/'1-3_Daten kt_Vorb'!AA$14</f>
        <v>3.2646189204548386E-3</v>
      </c>
      <c r="AB11" s="65">
        <f>'1-3_Daten kt_Vorb'!AB11/'1-3_Daten kt_Vorb'!AB$14</f>
        <v>3.2343747454746385E-3</v>
      </c>
      <c r="AC11" s="65">
        <f>'1-3_Daten kt_Vorb'!AC11/'1-3_Daten kt_Vorb'!AC$14</f>
        <v>3.1265061847683311E-3</v>
      </c>
      <c r="AD11" s="65">
        <f>'1-3_Daten kt_Vorb'!AD11/'1-3_Daten kt_Vorb'!AD$14</f>
        <v>2.9828383487415394E-3</v>
      </c>
      <c r="AE11" s="65">
        <f>'1-3_Daten kt_Vorb'!AE11/'1-3_Daten kt_Vorb'!AE$14</f>
        <v>2.9279466916857897E-3</v>
      </c>
      <c r="AF11" s="65">
        <f>'1-3_Daten kt_Vorb'!AF11/'1-3_Daten kt_Vorb'!AF$14</f>
        <v>2.8818084879180588E-3</v>
      </c>
      <c r="AG11" s="65">
        <f>'1-3_Daten kt_Vorb'!AG11/'1-3_Daten kt_Vorb'!AG$14</f>
        <v>2.6566655536151454E-3</v>
      </c>
    </row>
    <row r="12" spans="1:33">
      <c r="B12" s="31" t="s">
        <v>40</v>
      </c>
      <c r="C12" s="38" t="s">
        <v>27</v>
      </c>
      <c r="D12" s="24" t="s">
        <v>31</v>
      </c>
      <c r="E12" s="65">
        <f>'1-3_Daten kt_Vorb'!E12/'1-3_Daten kt_Vorb'!E$14</f>
        <v>5.6725230631635364E-2</v>
      </c>
      <c r="F12" s="65">
        <f>'1-3_Daten kt_Vorb'!F12/'1-3_Daten kt_Vorb'!F$14</f>
        <v>5.5095417194593446E-2</v>
      </c>
      <c r="G12" s="65">
        <f>'1-3_Daten kt_Vorb'!G12/'1-3_Daten kt_Vorb'!G$14</f>
        <v>5.5014217459026911E-2</v>
      </c>
      <c r="H12" s="65">
        <f>'1-3_Daten kt_Vorb'!H12/'1-3_Daten kt_Vorb'!H$14</f>
        <v>5.6052486994673786E-2</v>
      </c>
      <c r="I12" s="65">
        <f>'1-3_Daten kt_Vorb'!I12/'1-3_Daten kt_Vorb'!I$14</f>
        <v>5.985100235360253E-2</v>
      </c>
      <c r="J12" s="65">
        <f>'1-3_Daten kt_Vorb'!J12/'1-3_Daten kt_Vorb'!J$14</f>
        <v>5.9401357424360236E-2</v>
      </c>
      <c r="K12" s="65">
        <f>'1-3_Daten kt_Vorb'!K12/'1-3_Daten kt_Vorb'!K$14</f>
        <v>5.5918778486571882E-2</v>
      </c>
      <c r="L12" s="65">
        <f>'1-3_Daten kt_Vorb'!L12/'1-3_Daten kt_Vorb'!L$14</f>
        <v>6.0501787697696222E-2</v>
      </c>
      <c r="M12" s="65">
        <f>'1-3_Daten kt_Vorb'!M12/'1-3_Daten kt_Vorb'!M$14</f>
        <v>5.9374256487393778E-2</v>
      </c>
      <c r="N12" s="65">
        <f>'1-3_Daten kt_Vorb'!N12/'1-3_Daten kt_Vorb'!N$14</f>
        <v>5.8638992322782781E-2</v>
      </c>
      <c r="O12" s="65">
        <f>'1-3_Daten kt_Vorb'!O12/'1-3_Daten kt_Vorb'!O$14</f>
        <v>6.3899640026926219E-2</v>
      </c>
      <c r="P12" s="65">
        <f>'1-3_Daten kt_Vorb'!P12/'1-3_Daten kt_Vorb'!P$14</f>
        <v>5.6230259574222022E-2</v>
      </c>
      <c r="Q12" s="65">
        <f>'1-3_Daten kt_Vorb'!Q12/'1-3_Daten kt_Vorb'!Q$14</f>
        <v>5.5154651921190068E-2</v>
      </c>
      <c r="R12" s="65">
        <f>'1-3_Daten kt_Vorb'!R12/'1-3_Daten kt_Vorb'!R$14</f>
        <v>5.9977055088816539E-2</v>
      </c>
      <c r="S12" s="65">
        <f>'1-3_Daten kt_Vorb'!S12/'1-3_Daten kt_Vorb'!S$14</f>
        <v>6.1100594786425447E-2</v>
      </c>
      <c r="T12" s="65">
        <f>'1-3_Daten kt_Vorb'!T12/'1-3_Daten kt_Vorb'!T$14</f>
        <v>6.0305639985517412E-2</v>
      </c>
      <c r="U12" s="65">
        <f>'1-3_Daten kt_Vorb'!U12/'1-3_Daten kt_Vorb'!U$14</f>
        <v>5.9980740478905711E-2</v>
      </c>
      <c r="V12" s="65">
        <f>'1-3_Daten kt_Vorb'!V12/'1-3_Daten kt_Vorb'!V$14</f>
        <v>6.0166957260963501E-2</v>
      </c>
      <c r="W12" s="65">
        <f>'1-3_Daten kt_Vorb'!W12/'1-3_Daten kt_Vorb'!W$14</f>
        <v>5.714714236823186E-2</v>
      </c>
      <c r="X12" s="65">
        <f>'1-3_Daten kt_Vorb'!X12/'1-3_Daten kt_Vorb'!X$14</f>
        <v>5.1412957367957181E-2</v>
      </c>
      <c r="Y12" s="65">
        <f>'1-3_Daten kt_Vorb'!Y12/'1-3_Daten kt_Vorb'!Y$14</f>
        <v>5.5191585754317152E-2</v>
      </c>
      <c r="Z12" s="65">
        <f>'1-3_Daten kt_Vorb'!Z12/'1-3_Daten kt_Vorb'!Z$14</f>
        <v>5.689449116864953E-2</v>
      </c>
      <c r="AA12" s="65">
        <f>'1-3_Daten kt_Vorb'!AA12/'1-3_Daten kt_Vorb'!AA$14</f>
        <v>5.565245915159707E-2</v>
      </c>
      <c r="AB12" s="65">
        <f>'1-3_Daten kt_Vorb'!AB12/'1-3_Daten kt_Vorb'!AB$14</f>
        <v>5.4118171981374495E-2</v>
      </c>
      <c r="AC12" s="65">
        <f>'1-3_Daten kt_Vorb'!AC12/'1-3_Daten kt_Vorb'!AC$14</f>
        <v>5.6676806306259819E-2</v>
      </c>
      <c r="AD12" s="65">
        <f>'1-3_Daten kt_Vorb'!AD12/'1-3_Daten kt_Vorb'!AD$14</f>
        <v>5.4624207399007668E-2</v>
      </c>
      <c r="AE12" s="65">
        <f>'1-3_Daten kt_Vorb'!AE12/'1-3_Daten kt_Vorb'!AE$14</f>
        <v>5.6541894929569292E-2</v>
      </c>
      <c r="AF12" s="65">
        <f>'1-3_Daten kt_Vorb'!AF12/'1-3_Daten kt_Vorb'!AF$14</f>
        <v>6.1808322533618058E-2</v>
      </c>
      <c r="AG12" s="65">
        <f>'1-3_Daten kt_Vorb'!AG12/'1-3_Daten kt_Vorb'!AG$14</f>
        <v>6.3995339495082681E-2</v>
      </c>
    </row>
    <row r="13" spans="1:33">
      <c r="B13" s="291" t="s">
        <v>41</v>
      </c>
      <c r="C13" s="38" t="s">
        <v>27</v>
      </c>
      <c r="D13" s="24" t="s">
        <v>31</v>
      </c>
      <c r="E13" s="65">
        <f>'1-3_Daten kt_Vorb'!E13/'1-3_Daten kt_Vorb'!E$14</f>
        <v>3.0252467851863704E-3</v>
      </c>
      <c r="F13" s="65">
        <f>'1-3_Daten kt_Vorb'!F13/'1-3_Daten kt_Vorb'!F$14</f>
        <v>2.8638966613438064E-3</v>
      </c>
      <c r="G13" s="65">
        <f>'1-3_Daten kt_Vorb'!G13/'1-3_Daten kt_Vorb'!G$14</f>
        <v>2.6957019385655981E-3</v>
      </c>
      <c r="H13" s="65">
        <f>'1-3_Daten kt_Vorb'!H13/'1-3_Daten kt_Vorb'!H$14</f>
        <v>2.4761038078542413E-3</v>
      </c>
      <c r="I13" s="65">
        <f>'1-3_Daten kt_Vorb'!I13/'1-3_Daten kt_Vorb'!I$14</f>
        <v>2.0606196061963853E-3</v>
      </c>
      <c r="J13" s="65">
        <f>'1-3_Daten kt_Vorb'!J13/'1-3_Daten kt_Vorb'!J$14</f>
        <v>2.3660567592205606E-3</v>
      </c>
      <c r="K13" s="65">
        <f>'1-3_Daten kt_Vorb'!K13/'1-3_Daten kt_Vorb'!K$14</f>
        <v>2.3197673066026343E-3</v>
      </c>
      <c r="L13" s="65">
        <f>'1-3_Daten kt_Vorb'!L13/'1-3_Daten kt_Vorb'!L$14</f>
        <v>2.4913695284880756E-3</v>
      </c>
      <c r="M13" s="65">
        <f>'1-3_Daten kt_Vorb'!M13/'1-3_Daten kt_Vorb'!M$14</f>
        <v>2.7305184409991512E-3</v>
      </c>
      <c r="N13" s="65">
        <f>'1-3_Daten kt_Vorb'!N13/'1-3_Daten kt_Vorb'!N$14</f>
        <v>2.9116215795213199E-3</v>
      </c>
      <c r="O13" s="65">
        <f>'1-3_Daten kt_Vorb'!O13/'1-3_Daten kt_Vorb'!O$14</f>
        <v>3.1157244531280362E-3</v>
      </c>
      <c r="P13" s="65">
        <f>'1-3_Daten kt_Vorb'!P13/'1-3_Daten kt_Vorb'!P$14</f>
        <v>2.7873223891681891E-3</v>
      </c>
      <c r="Q13" s="65">
        <f>'1-3_Daten kt_Vorb'!Q13/'1-3_Daten kt_Vorb'!Q$14</f>
        <v>2.930798782235052E-3</v>
      </c>
      <c r="R13" s="65">
        <f>'1-3_Daten kt_Vorb'!R13/'1-3_Daten kt_Vorb'!R$14</f>
        <v>2.7353700605868736E-3</v>
      </c>
      <c r="S13" s="65">
        <f>'1-3_Daten kt_Vorb'!S13/'1-3_Daten kt_Vorb'!S$14</f>
        <v>2.8074594727224384E-3</v>
      </c>
      <c r="T13" s="65">
        <f>'1-3_Daten kt_Vorb'!T13/'1-3_Daten kt_Vorb'!T$14</f>
        <v>2.6839552145359407E-3</v>
      </c>
      <c r="U13" s="65">
        <f>'1-3_Daten kt_Vorb'!U13/'1-3_Daten kt_Vorb'!U$14</f>
        <v>2.63434462487813E-3</v>
      </c>
      <c r="V13" s="65">
        <f>'1-3_Daten kt_Vorb'!V13/'1-3_Daten kt_Vorb'!V$14</f>
        <v>2.8509821788858499E-3</v>
      </c>
      <c r="W13" s="65">
        <f>'1-3_Daten kt_Vorb'!W13/'1-3_Daten kt_Vorb'!W$14</f>
        <v>2.9046102405989043E-3</v>
      </c>
      <c r="X13" s="65">
        <f>'1-3_Daten kt_Vorb'!X13/'1-3_Daten kt_Vorb'!X$14</f>
        <v>3.2781015550519487E-3</v>
      </c>
      <c r="Y13" s="65">
        <f>'1-3_Daten kt_Vorb'!Y13/'1-3_Daten kt_Vorb'!Y$14</f>
        <v>2.7922766930169496E-3</v>
      </c>
      <c r="Z13" s="65">
        <f>'1-3_Daten kt_Vorb'!Z13/'1-3_Daten kt_Vorb'!Z$14</f>
        <v>3.2561145472344952E-3</v>
      </c>
      <c r="AA13" s="65">
        <f>'1-3_Daten kt_Vorb'!AA13/'1-3_Daten kt_Vorb'!AA$14</f>
        <v>3.1620316397453279E-3</v>
      </c>
      <c r="AB13" s="65">
        <f>'1-3_Daten kt_Vorb'!AB13/'1-3_Daten kt_Vorb'!AB$14</f>
        <v>3.2461428079061418E-3</v>
      </c>
      <c r="AC13" s="65">
        <f>'1-3_Daten kt_Vorb'!AC13/'1-3_Daten kt_Vorb'!AC$14</f>
        <v>3.708886538216629E-3</v>
      </c>
      <c r="AD13" s="65">
        <f>'1-3_Daten kt_Vorb'!AD13/'1-3_Daten kt_Vorb'!AD$14</f>
        <v>3.8589325102333142E-3</v>
      </c>
      <c r="AE13" s="65">
        <f>'1-3_Daten kt_Vorb'!AE13/'1-3_Daten kt_Vorb'!AE$14</f>
        <v>3.4639029825971946E-3</v>
      </c>
      <c r="AF13" s="65">
        <f>'1-3_Daten kt_Vorb'!AF13/'1-3_Daten kt_Vorb'!AF$14</f>
        <v>3.7170004608630988E-3</v>
      </c>
      <c r="AG13" s="65">
        <f>'1-3_Daten kt_Vorb'!AG13/'1-3_Daten kt_Vorb'!AG$14</f>
        <v>3.857509340897972E-3</v>
      </c>
    </row>
    <row r="14" spans="1:33" s="28" customFormat="1">
      <c r="A14" s="36"/>
      <c r="B14" s="44" t="s">
        <v>69</v>
      </c>
      <c r="C14" s="45"/>
      <c r="D14" s="34" t="s">
        <v>31</v>
      </c>
      <c r="E14" s="66">
        <f>'1-3_Daten kt_Vorb'!E14/'1-3_Daten kt_Vorb'!E$14</f>
        <v>1</v>
      </c>
      <c r="F14" s="66">
        <f>'1-3_Daten kt_Vorb'!F14/'1-3_Daten kt_Vorb'!F$14</f>
        <v>1</v>
      </c>
      <c r="G14" s="66">
        <f>'1-3_Daten kt_Vorb'!G14/'1-3_Daten kt_Vorb'!G$14</f>
        <v>1</v>
      </c>
      <c r="H14" s="66">
        <f>'1-3_Daten kt_Vorb'!H14/'1-3_Daten kt_Vorb'!H$14</f>
        <v>1</v>
      </c>
      <c r="I14" s="66">
        <f>'1-3_Daten kt_Vorb'!I14/'1-3_Daten kt_Vorb'!I$14</f>
        <v>1</v>
      </c>
      <c r="J14" s="66">
        <f>'1-3_Daten kt_Vorb'!J14/'1-3_Daten kt_Vorb'!J$14</f>
        <v>1</v>
      </c>
      <c r="K14" s="66">
        <f>'1-3_Daten kt_Vorb'!K14/'1-3_Daten kt_Vorb'!K$14</f>
        <v>1</v>
      </c>
      <c r="L14" s="66">
        <f>'1-3_Daten kt_Vorb'!L14/'1-3_Daten kt_Vorb'!L$14</f>
        <v>1</v>
      </c>
      <c r="M14" s="66">
        <f>'1-3_Daten kt_Vorb'!M14/'1-3_Daten kt_Vorb'!M$14</f>
        <v>1</v>
      </c>
      <c r="N14" s="66">
        <f>'1-3_Daten kt_Vorb'!N14/'1-3_Daten kt_Vorb'!N$14</f>
        <v>1</v>
      </c>
      <c r="O14" s="66">
        <f>'1-3_Daten kt_Vorb'!O14/'1-3_Daten kt_Vorb'!O$14</f>
        <v>1</v>
      </c>
      <c r="P14" s="66">
        <f>'1-3_Daten kt_Vorb'!P14/'1-3_Daten kt_Vorb'!P$14</f>
        <v>1</v>
      </c>
      <c r="Q14" s="66">
        <f>'1-3_Daten kt_Vorb'!Q14/'1-3_Daten kt_Vorb'!Q$14</f>
        <v>1</v>
      </c>
      <c r="R14" s="66">
        <f>'1-3_Daten kt_Vorb'!R14/'1-3_Daten kt_Vorb'!R$14</f>
        <v>1</v>
      </c>
      <c r="S14" s="66">
        <f>'1-3_Daten kt_Vorb'!S14/'1-3_Daten kt_Vorb'!S$14</f>
        <v>1</v>
      </c>
      <c r="T14" s="66">
        <f>'1-3_Daten kt_Vorb'!T14/'1-3_Daten kt_Vorb'!T$14</f>
        <v>1</v>
      </c>
      <c r="U14" s="66">
        <f>'1-3_Daten kt_Vorb'!U14/'1-3_Daten kt_Vorb'!U$14</f>
        <v>1</v>
      </c>
      <c r="V14" s="66">
        <f>'1-3_Daten kt_Vorb'!V14/'1-3_Daten kt_Vorb'!V$14</f>
        <v>1</v>
      </c>
      <c r="W14" s="66">
        <f>'1-3_Daten kt_Vorb'!W14/'1-3_Daten kt_Vorb'!W$14</f>
        <v>1</v>
      </c>
      <c r="X14" s="66">
        <f>'1-3_Daten kt_Vorb'!X14/'1-3_Daten kt_Vorb'!X$14</f>
        <v>1</v>
      </c>
      <c r="Y14" s="66">
        <f>'1-3_Daten kt_Vorb'!Y14/'1-3_Daten kt_Vorb'!Y$14</f>
        <v>1</v>
      </c>
      <c r="Z14" s="66">
        <f>'1-3_Daten kt_Vorb'!Z14/'1-3_Daten kt_Vorb'!Z$14</f>
        <v>1</v>
      </c>
      <c r="AA14" s="66">
        <f>'1-3_Daten kt_Vorb'!AA14/'1-3_Daten kt_Vorb'!AA$14</f>
        <v>1</v>
      </c>
      <c r="AB14" s="66">
        <f>'1-3_Daten kt_Vorb'!AB14/'1-3_Daten kt_Vorb'!AB$14</f>
        <v>1</v>
      </c>
      <c r="AC14" s="66">
        <f>'1-3_Daten kt_Vorb'!AC14/'1-3_Daten kt_Vorb'!AC$14</f>
        <v>1</v>
      </c>
      <c r="AD14" s="66">
        <f>'1-3_Daten kt_Vorb'!AD14/'1-3_Daten kt_Vorb'!AD$14</f>
        <v>1</v>
      </c>
      <c r="AE14" s="66">
        <f>'1-3_Daten kt_Vorb'!AE14/'1-3_Daten kt_Vorb'!AE$14</f>
        <v>1</v>
      </c>
      <c r="AF14" s="66">
        <f>'1-3_Daten kt_Vorb'!AF14/'1-3_Daten kt_Vorb'!AF$14</f>
        <v>1</v>
      </c>
      <c r="AG14" s="66">
        <f>'1-3_Daten kt_Vorb'!AG14/'1-3_Daten kt_Vorb'!AG$14</f>
        <v>1</v>
      </c>
    </row>
    <row r="15" spans="1:33">
      <c r="B15" s="31"/>
      <c r="D15" s="24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3" ht="14.25">
      <c r="A16" s="48" t="s">
        <v>74</v>
      </c>
      <c r="B16" s="48"/>
      <c r="D16" s="24"/>
    </row>
    <row r="17" spans="1:33">
      <c r="B17" s="32" t="s">
        <v>24</v>
      </c>
      <c r="C17" s="33" t="s">
        <v>26</v>
      </c>
      <c r="D17" s="34" t="s">
        <v>28</v>
      </c>
      <c r="E17" s="35">
        <f t="shared" ref="E17:AG17" si="0">E$5</f>
        <v>33238</v>
      </c>
      <c r="F17" s="35">
        <f t="shared" si="0"/>
        <v>33603</v>
      </c>
      <c r="G17" s="35">
        <f t="shared" si="0"/>
        <v>33969</v>
      </c>
      <c r="H17" s="35">
        <f t="shared" si="0"/>
        <v>34334</v>
      </c>
      <c r="I17" s="35">
        <f t="shared" si="0"/>
        <v>34699</v>
      </c>
      <c r="J17" s="35">
        <f t="shared" si="0"/>
        <v>35064</v>
      </c>
      <c r="K17" s="35">
        <f t="shared" si="0"/>
        <v>35430</v>
      </c>
      <c r="L17" s="35">
        <f t="shared" si="0"/>
        <v>35795</v>
      </c>
      <c r="M17" s="35">
        <f t="shared" si="0"/>
        <v>36160</v>
      </c>
      <c r="N17" s="35">
        <f t="shared" si="0"/>
        <v>36525</v>
      </c>
      <c r="O17" s="35">
        <f t="shared" si="0"/>
        <v>36891</v>
      </c>
      <c r="P17" s="35">
        <f t="shared" si="0"/>
        <v>37256</v>
      </c>
      <c r="Q17" s="35">
        <f t="shared" si="0"/>
        <v>37621</v>
      </c>
      <c r="R17" s="35">
        <f t="shared" si="0"/>
        <v>37986</v>
      </c>
      <c r="S17" s="35">
        <f t="shared" si="0"/>
        <v>38352</v>
      </c>
      <c r="T17" s="35">
        <f t="shared" si="0"/>
        <v>38717</v>
      </c>
      <c r="U17" s="35">
        <f t="shared" si="0"/>
        <v>39082</v>
      </c>
      <c r="V17" s="35">
        <f t="shared" si="0"/>
        <v>39447</v>
      </c>
      <c r="W17" s="35">
        <f t="shared" si="0"/>
        <v>39813</v>
      </c>
      <c r="X17" s="35">
        <f t="shared" si="0"/>
        <v>40178</v>
      </c>
      <c r="Y17" s="35">
        <f t="shared" si="0"/>
        <v>40543</v>
      </c>
      <c r="Z17" s="35">
        <f t="shared" si="0"/>
        <v>40908</v>
      </c>
      <c r="AA17" s="35">
        <f t="shared" si="0"/>
        <v>41274</v>
      </c>
      <c r="AB17" s="35">
        <f t="shared" si="0"/>
        <v>41639</v>
      </c>
      <c r="AC17" s="35">
        <f t="shared" si="0"/>
        <v>42004</v>
      </c>
      <c r="AD17" s="35">
        <f t="shared" si="0"/>
        <v>42369</v>
      </c>
      <c r="AE17" s="35">
        <f t="shared" si="0"/>
        <v>42735</v>
      </c>
      <c r="AF17" s="35">
        <f t="shared" si="0"/>
        <v>43100</v>
      </c>
      <c r="AG17" s="35">
        <f t="shared" si="0"/>
        <v>43465</v>
      </c>
    </row>
    <row r="18" spans="1:33">
      <c r="B18" s="30" t="s">
        <v>37</v>
      </c>
      <c r="C18" s="38" t="s">
        <v>27</v>
      </c>
      <c r="D18" s="24" t="s">
        <v>31</v>
      </c>
      <c r="E18" s="65">
        <f>'1-3_Daten kt_Vorb'!E20/'1-3_Daten kt_Vorb'!E$29</f>
        <v>2.3121326236400504E-3</v>
      </c>
      <c r="F18" s="65">
        <f>'1-3_Daten kt_Vorb'!F20/'1-3_Daten kt_Vorb'!F$29</f>
        <v>2.5226723339824399E-3</v>
      </c>
      <c r="G18" s="65">
        <f>'1-3_Daten kt_Vorb'!G20/'1-3_Daten kt_Vorb'!G$29</f>
        <v>2.6566062647988622E-3</v>
      </c>
      <c r="H18" s="65">
        <f>'1-3_Daten kt_Vorb'!H20/'1-3_Daten kt_Vorb'!H$29</f>
        <v>2.7472156857994115E-3</v>
      </c>
      <c r="I18" s="65">
        <f>'1-3_Daten kt_Vorb'!I20/'1-3_Daten kt_Vorb'!I$29</f>
        <v>2.9281051098598359E-3</v>
      </c>
      <c r="J18" s="65">
        <f>'1-3_Daten kt_Vorb'!J20/'1-3_Daten kt_Vorb'!J$29</f>
        <v>3.7498224045941163E-3</v>
      </c>
      <c r="K18" s="65">
        <f>'1-3_Daten kt_Vorb'!K20/'1-3_Daten kt_Vorb'!K$29</f>
        <v>4.1575409198915973E-3</v>
      </c>
      <c r="L18" s="65">
        <f>'1-3_Daten kt_Vorb'!L20/'1-3_Daten kt_Vorb'!L$29</f>
        <v>4.6919780356048813E-3</v>
      </c>
      <c r="M18" s="65">
        <f>'1-3_Daten kt_Vorb'!M20/'1-3_Daten kt_Vorb'!M$29</f>
        <v>5.1391473016834735E-3</v>
      </c>
      <c r="N18" s="65">
        <f>'1-3_Daten kt_Vorb'!N20/'1-3_Daten kt_Vorb'!N$29</f>
        <v>5.3417963835059572E-3</v>
      </c>
      <c r="O18" s="65">
        <f>'1-3_Daten kt_Vorb'!O20/'1-3_Daten kt_Vorb'!O$29</f>
        <v>5.4914911533624671E-3</v>
      </c>
      <c r="P18" s="65">
        <f>'1-3_Daten kt_Vorb'!P20/'1-3_Daten kt_Vorb'!P$29</f>
        <v>5.4147993496736933E-3</v>
      </c>
      <c r="Q18" s="65">
        <f>'1-3_Daten kt_Vorb'!Q20/'1-3_Daten kt_Vorb'!Q$29</f>
        <v>5.9452536440315141E-3</v>
      </c>
      <c r="R18" s="65">
        <f>'1-3_Daten kt_Vorb'!R20/'1-3_Daten kt_Vorb'!R$29</f>
        <v>1.0400299368678749E-2</v>
      </c>
      <c r="S18" s="65">
        <f>'1-3_Daten kt_Vorb'!S20/'1-3_Daten kt_Vorb'!S$29</f>
        <v>1.1077578504974619E-2</v>
      </c>
      <c r="T18" s="65">
        <f>'1-3_Daten kt_Vorb'!T20/'1-3_Daten kt_Vorb'!T$29</f>
        <v>1.2481795398032505E-2</v>
      </c>
      <c r="U18" s="65">
        <f>'1-3_Daten kt_Vorb'!U20/'1-3_Daten kt_Vorb'!U$29</f>
        <v>1.5041549962763034E-2</v>
      </c>
      <c r="V18" s="65">
        <f>'1-3_Daten kt_Vorb'!V20/'1-3_Daten kt_Vorb'!V$29</f>
        <v>2.0581375088371146E-2</v>
      </c>
      <c r="W18" s="65">
        <f>'1-3_Daten kt_Vorb'!W20/'1-3_Daten kt_Vorb'!W$29</f>
        <v>2.3895664196865903E-2</v>
      </c>
      <c r="X18" s="65">
        <f>'1-3_Daten kt_Vorb'!X20/'1-3_Daten kt_Vorb'!X$29</f>
        <v>2.5907935912415154E-2</v>
      </c>
      <c r="Y18" s="65">
        <f>'1-3_Daten kt_Vorb'!Y20/'1-3_Daten kt_Vorb'!Y$29</f>
        <v>2.9017830528201189E-2</v>
      </c>
      <c r="Z18" s="65">
        <f>'1-3_Daten kt_Vorb'!Z20/'1-3_Daten kt_Vorb'!Z$29</f>
        <v>3.2813787238852136E-2</v>
      </c>
      <c r="AA18" s="65">
        <f>'1-3_Daten kt_Vorb'!AA20/'1-3_Daten kt_Vorb'!AA$29</f>
        <v>4.1482679966616892E-2</v>
      </c>
      <c r="AB18" s="65">
        <f>'1-3_Daten kt_Vorb'!AB20/'1-3_Daten kt_Vorb'!AB$29</f>
        <v>4.2602688352508612E-2</v>
      </c>
      <c r="AC18" s="65">
        <f>'1-3_Daten kt_Vorb'!AC20/'1-3_Daten kt_Vorb'!AC$29</f>
        <v>4.4266506265906079E-2</v>
      </c>
      <c r="AD18" s="65">
        <f>'1-3_Daten kt_Vorb'!AD20/'1-3_Daten kt_Vorb'!AD$29</f>
        <v>4.5977753946477615E-2</v>
      </c>
      <c r="AE18" s="65">
        <f>'1-3_Daten kt_Vorb'!AE20/'1-3_Daten kt_Vorb'!AE$29</f>
        <v>4.9079020369135445E-2</v>
      </c>
      <c r="AF18" s="65">
        <f>'1-3_Daten kt_Vorb'!AF20/'1-3_Daten kt_Vorb'!AF$29</f>
        <v>4.9637933245528995E-2</v>
      </c>
      <c r="AG18" s="65">
        <f>'1-3_Daten kt_Vorb'!AG20/'1-3_Daten kt_Vorb'!AG$29</f>
        <v>5.0891540116163786E-2</v>
      </c>
    </row>
    <row r="19" spans="1:33">
      <c r="B19" s="30" t="s">
        <v>38</v>
      </c>
      <c r="C19" s="38" t="s">
        <v>27</v>
      </c>
      <c r="D19" s="24" t="s">
        <v>31</v>
      </c>
      <c r="E19" s="65">
        <f>'1-3_Daten kt_Vorb'!E21/'1-3_Daten kt_Vorb'!E$29</f>
        <v>2.0756739439243195E-3</v>
      </c>
      <c r="F19" s="65">
        <f>'1-3_Daten kt_Vorb'!F21/'1-3_Daten kt_Vorb'!F$29</f>
        <v>1.9212280607941428E-3</v>
      </c>
      <c r="G19" s="65">
        <f>'1-3_Daten kt_Vorb'!G21/'1-3_Daten kt_Vorb'!G$29</f>
        <v>1.8913408730915596E-3</v>
      </c>
      <c r="H19" s="65">
        <f>'1-3_Daten kt_Vorb'!H21/'1-3_Daten kt_Vorb'!H$29</f>
        <v>1.8027309477836317E-3</v>
      </c>
      <c r="I19" s="65">
        <f>'1-3_Daten kt_Vorb'!I21/'1-3_Daten kt_Vorb'!I$29</f>
        <v>1.8910675946320851E-3</v>
      </c>
      <c r="J19" s="65">
        <f>'1-3_Daten kt_Vorb'!J21/'1-3_Daten kt_Vorb'!J$29</f>
        <v>2.1241502891246192E-3</v>
      </c>
      <c r="K19" s="65">
        <f>'1-3_Daten kt_Vorb'!K21/'1-3_Daten kt_Vorb'!K$29</f>
        <v>2.2726506342787109E-3</v>
      </c>
      <c r="L19" s="65">
        <f>'1-3_Daten kt_Vorb'!L21/'1-3_Daten kt_Vorb'!L$29</f>
        <v>2.3323594853966265E-3</v>
      </c>
      <c r="M19" s="65">
        <f>'1-3_Daten kt_Vorb'!M21/'1-3_Daten kt_Vorb'!M$29</f>
        <v>2.4928781328572816E-3</v>
      </c>
      <c r="N19" s="65">
        <f>'1-3_Daten kt_Vorb'!N21/'1-3_Daten kt_Vorb'!N$29</f>
        <v>2.415432797195693E-3</v>
      </c>
      <c r="O19" s="65">
        <f>'1-3_Daten kt_Vorb'!O21/'1-3_Daten kt_Vorb'!O$29</f>
        <v>2.5522328313934564E-3</v>
      </c>
      <c r="P19" s="65">
        <f>'1-3_Daten kt_Vorb'!P21/'1-3_Daten kt_Vorb'!P$29</f>
        <v>2.5931041800209718E-3</v>
      </c>
      <c r="Q19" s="65">
        <f>'1-3_Daten kt_Vorb'!Q21/'1-3_Daten kt_Vorb'!Q$29</f>
        <v>2.6733065518305715E-3</v>
      </c>
      <c r="R19" s="65">
        <f>'1-3_Daten kt_Vorb'!R21/'1-3_Daten kt_Vorb'!R$29</f>
        <v>2.7140211908359049E-3</v>
      </c>
      <c r="S19" s="65">
        <f>'1-3_Daten kt_Vorb'!S21/'1-3_Daten kt_Vorb'!S$29</f>
        <v>3.2235968412522389E-3</v>
      </c>
      <c r="T19" s="65">
        <f>'1-3_Daten kt_Vorb'!T21/'1-3_Daten kt_Vorb'!T$29</f>
        <v>3.4637518977975027E-3</v>
      </c>
      <c r="U19" s="65">
        <f>'1-3_Daten kt_Vorb'!U21/'1-3_Daten kt_Vorb'!U$29</f>
        <v>4.0690539868614402E-3</v>
      </c>
      <c r="V19" s="65">
        <f>'1-3_Daten kt_Vorb'!V21/'1-3_Daten kt_Vorb'!V$29</f>
        <v>4.0735292774732434E-3</v>
      </c>
      <c r="W19" s="65">
        <f>'1-3_Daten kt_Vorb'!W21/'1-3_Daten kt_Vorb'!W$29</f>
        <v>4.3101588684705417E-3</v>
      </c>
      <c r="X19" s="65">
        <f>'1-3_Daten kt_Vorb'!X21/'1-3_Daten kt_Vorb'!X$29</f>
        <v>4.1662840183205197E-3</v>
      </c>
      <c r="Y19" s="65">
        <f>'1-3_Daten kt_Vorb'!Y21/'1-3_Daten kt_Vorb'!Y$29</f>
        <v>4.6350156944575758E-3</v>
      </c>
      <c r="Z19" s="65">
        <f>'1-3_Daten kt_Vorb'!Z21/'1-3_Daten kt_Vorb'!Z$29</f>
        <v>4.8735015972309137E-3</v>
      </c>
      <c r="AA19" s="65">
        <f>'1-3_Daten kt_Vorb'!AA21/'1-3_Daten kt_Vorb'!AA$29</f>
        <v>4.772470522937583E-3</v>
      </c>
      <c r="AB19" s="65">
        <f>'1-3_Daten kt_Vorb'!AB21/'1-3_Daten kt_Vorb'!AB$29</f>
        <v>4.7516128384295451E-3</v>
      </c>
      <c r="AC19" s="65">
        <f>'1-3_Daten kt_Vorb'!AC21/'1-3_Daten kt_Vorb'!AC$29</f>
        <v>4.8515890277118978E-3</v>
      </c>
      <c r="AD19" s="65">
        <f>'1-3_Daten kt_Vorb'!AD21/'1-3_Daten kt_Vorb'!AD$29</f>
        <v>4.9872351610994389E-3</v>
      </c>
      <c r="AE19" s="65">
        <f>'1-3_Daten kt_Vorb'!AE21/'1-3_Daten kt_Vorb'!AE$29</f>
        <v>5.1266275683771196E-3</v>
      </c>
      <c r="AF19" s="65">
        <f>'1-3_Daten kt_Vorb'!AF21/'1-3_Daten kt_Vorb'!AF$29</f>
        <v>5.3917737815488281E-3</v>
      </c>
      <c r="AG19" s="65">
        <f>'1-3_Daten kt_Vorb'!AG21/'1-3_Daten kt_Vorb'!AG$29</f>
        <v>5.6051391275237818E-3</v>
      </c>
    </row>
    <row r="20" spans="1:33" ht="14.25">
      <c r="B20" s="30" t="s">
        <v>43</v>
      </c>
      <c r="C20" s="38" t="s">
        <v>27</v>
      </c>
      <c r="D20" s="24" t="s">
        <v>31</v>
      </c>
      <c r="E20" s="65">
        <f>'1-3_Daten kt_Vorb'!E22/'1-3_Daten kt_Vorb'!E$29</f>
        <v>1.3800750466126768E-2</v>
      </c>
      <c r="F20" s="65">
        <f>'1-3_Daten kt_Vorb'!F22/'1-3_Daten kt_Vorb'!F$29</f>
        <v>1.1932487485278946E-2</v>
      </c>
      <c r="G20" s="65">
        <f>'1-3_Daten kt_Vorb'!G22/'1-3_Daten kt_Vorb'!G$29</f>
        <v>1.074675995559366E-2</v>
      </c>
      <c r="H20" s="65">
        <f>'1-3_Daten kt_Vorb'!H22/'1-3_Daten kt_Vorb'!H$29</f>
        <v>9.3623948839497515E-3</v>
      </c>
      <c r="I20" s="65">
        <f>'1-3_Daten kt_Vorb'!I22/'1-3_Daten kt_Vorb'!I$29</f>
        <v>8.2346777370489628E-3</v>
      </c>
      <c r="J20" s="65">
        <f>'1-3_Daten kt_Vorb'!J22/'1-3_Daten kt_Vorb'!J$29</f>
        <v>7.7708228027742361E-3</v>
      </c>
      <c r="K20" s="65">
        <f>'1-3_Daten kt_Vorb'!K22/'1-3_Daten kt_Vorb'!K$29</f>
        <v>7.3287154479730228E-3</v>
      </c>
      <c r="L20" s="65">
        <f>'1-3_Daten kt_Vorb'!L22/'1-3_Daten kt_Vorb'!L$29</f>
        <v>6.8529206893131085E-3</v>
      </c>
      <c r="M20" s="65">
        <f>'1-3_Daten kt_Vorb'!M22/'1-3_Daten kt_Vorb'!M$29</f>
        <v>6.5800907584080953E-3</v>
      </c>
      <c r="N20" s="65">
        <f>'1-3_Daten kt_Vorb'!N22/'1-3_Daten kt_Vorb'!N$29</f>
        <v>6.0650448234462369E-3</v>
      </c>
      <c r="O20" s="65">
        <f>'1-3_Daten kt_Vorb'!O22/'1-3_Daten kt_Vorb'!O$29</f>
        <v>5.7108927367886374E-3</v>
      </c>
      <c r="P20" s="65">
        <f>'1-3_Daten kt_Vorb'!P22/'1-3_Daten kt_Vorb'!P$29</f>
        <v>5.414298154979986E-3</v>
      </c>
      <c r="Q20" s="65">
        <f>'1-3_Daten kt_Vorb'!Q22/'1-3_Daten kt_Vorb'!Q$29</f>
        <v>5.3001773257523518E-3</v>
      </c>
      <c r="R20" s="65">
        <f>'1-3_Daten kt_Vorb'!R22/'1-3_Daten kt_Vorb'!R$29</f>
        <v>5.0165417872500848E-3</v>
      </c>
      <c r="S20" s="65">
        <f>'1-3_Daten kt_Vorb'!S22/'1-3_Daten kt_Vorb'!S$29</f>
        <v>5.0483115713233738E-3</v>
      </c>
      <c r="T20" s="65">
        <f>'1-3_Daten kt_Vorb'!T22/'1-3_Daten kt_Vorb'!T$29</f>
        <v>4.8085551384789158E-3</v>
      </c>
      <c r="U20" s="65">
        <f>'1-3_Daten kt_Vorb'!U22/'1-3_Daten kt_Vorb'!U$29</f>
        <v>4.7349249356369288E-3</v>
      </c>
      <c r="V20" s="65">
        <f>'1-3_Daten kt_Vorb'!V22/'1-3_Daten kt_Vorb'!V$29</f>
        <v>4.6048832624820011E-3</v>
      </c>
      <c r="W20" s="65">
        <f>'1-3_Daten kt_Vorb'!W22/'1-3_Daten kt_Vorb'!W$29</f>
        <v>4.3089295473235359E-3</v>
      </c>
      <c r="X20" s="65">
        <f>'1-3_Daten kt_Vorb'!X22/'1-3_Daten kt_Vorb'!X$29</f>
        <v>4.3398250277821692E-3</v>
      </c>
      <c r="Y20" s="65">
        <f>'1-3_Daten kt_Vorb'!Y22/'1-3_Daten kt_Vorb'!Y$29</f>
        <v>4.107186640455081E-3</v>
      </c>
      <c r="Z20" s="65">
        <f>'1-3_Daten kt_Vorb'!Z22/'1-3_Daten kt_Vorb'!Z$29</f>
        <v>4.0933526102483742E-3</v>
      </c>
      <c r="AA20" s="65">
        <f>'1-3_Daten kt_Vorb'!AA22/'1-3_Daten kt_Vorb'!AA$29</f>
        <v>3.7992080333064501E-3</v>
      </c>
      <c r="AB20" s="65">
        <f>'1-3_Daten kt_Vorb'!AB22/'1-3_Daten kt_Vorb'!AB$29</f>
        <v>3.8222484502385681E-3</v>
      </c>
      <c r="AC20" s="65">
        <f>'1-3_Daten kt_Vorb'!AC22/'1-3_Daten kt_Vorb'!AC$29</f>
        <v>3.89520325468206E-3</v>
      </c>
      <c r="AD20" s="65">
        <f>'1-3_Daten kt_Vorb'!AD22/'1-3_Daten kt_Vorb'!AD$29</f>
        <v>3.837682539486755E-3</v>
      </c>
      <c r="AE20" s="65">
        <f>'1-3_Daten kt_Vorb'!AE22/'1-3_Daten kt_Vorb'!AE$29</f>
        <v>4.0355548425769347E-3</v>
      </c>
      <c r="AF20" s="65">
        <f>'1-3_Daten kt_Vorb'!AF22/'1-3_Daten kt_Vorb'!AF$29</f>
        <v>4.2472500197217522E-3</v>
      </c>
      <c r="AG20" s="65">
        <f>'1-3_Daten kt_Vorb'!AG22/'1-3_Daten kt_Vorb'!AG$29</f>
        <v>4.3215306025840552E-3</v>
      </c>
    </row>
    <row r="21" spans="1:33" ht="14.25">
      <c r="B21" s="30" t="s">
        <v>44</v>
      </c>
      <c r="C21" s="38" t="s">
        <v>27</v>
      </c>
      <c r="D21" s="24" t="s">
        <v>31</v>
      </c>
      <c r="E21" s="65">
        <f>'1-3_Daten kt_Vorb'!E23/'1-3_Daten kt_Vorb'!E$29</f>
        <v>3.4535786618221175E-2</v>
      </c>
      <c r="F21" s="65">
        <f>'1-3_Daten kt_Vorb'!F23/'1-3_Daten kt_Vorb'!F$29</f>
        <v>2.4223641022188633E-2</v>
      </c>
      <c r="G21" s="65">
        <f>'1-3_Daten kt_Vorb'!G23/'1-3_Daten kt_Vorb'!G$29</f>
        <v>1.7203882705524556E-2</v>
      </c>
      <c r="H21" s="65">
        <f>'1-3_Daten kt_Vorb'!H23/'1-3_Daten kt_Vorb'!H$29</f>
        <v>1.5105435055653734E-2</v>
      </c>
      <c r="I21" s="65">
        <f>'1-3_Daten kt_Vorb'!I23/'1-3_Daten kt_Vorb'!I$29</f>
        <v>1.2288316993056443E-2</v>
      </c>
      <c r="J21" s="65">
        <f>'1-3_Daten kt_Vorb'!J23/'1-3_Daten kt_Vorb'!J$29</f>
        <v>1.1140286786446648E-2</v>
      </c>
      <c r="K21" s="65">
        <f>'1-3_Daten kt_Vorb'!K23/'1-3_Daten kt_Vorb'!K$29</f>
        <v>1.1000596567242105E-2</v>
      </c>
      <c r="L21" s="65">
        <f>'1-3_Daten kt_Vorb'!L23/'1-3_Daten kt_Vorb'!L$29</f>
        <v>1.1571170940501694E-2</v>
      </c>
      <c r="M21" s="65">
        <f>'1-3_Daten kt_Vorb'!M23/'1-3_Daten kt_Vorb'!M$29</f>
        <v>1.0100080517425839E-2</v>
      </c>
      <c r="N21" s="65">
        <f>'1-3_Daten kt_Vorb'!N23/'1-3_Daten kt_Vorb'!N$29</f>
        <v>9.9660015351931679E-3</v>
      </c>
      <c r="O21" s="65">
        <f>'1-3_Daten kt_Vorb'!O23/'1-3_Daten kt_Vorb'!O$29</f>
        <v>1.0137970611679854E-2</v>
      </c>
      <c r="P21" s="65">
        <f>'1-3_Daten kt_Vorb'!P23/'1-3_Daten kt_Vorb'!P$29</f>
        <v>1.1230887629461207E-2</v>
      </c>
      <c r="Q21" s="65">
        <f>'1-3_Daten kt_Vorb'!Q23/'1-3_Daten kt_Vorb'!Q$29</f>
        <v>1.109091820084787E-2</v>
      </c>
      <c r="R21" s="65">
        <f>'1-3_Daten kt_Vorb'!R23/'1-3_Daten kt_Vorb'!R$29</f>
        <v>1.0714445268303556E-2</v>
      </c>
      <c r="S21" s="65">
        <f>'1-3_Daten kt_Vorb'!S23/'1-3_Daten kt_Vorb'!S$29</f>
        <v>1.0643566949644937E-2</v>
      </c>
      <c r="T21" s="65">
        <f>'1-3_Daten kt_Vorb'!T23/'1-3_Daten kt_Vorb'!T$29</f>
        <v>1.1082137652078109E-2</v>
      </c>
      <c r="U21" s="65">
        <f>'1-3_Daten kt_Vorb'!U23/'1-3_Daten kt_Vorb'!U$29</f>
        <v>1.3836953372485193E-2</v>
      </c>
      <c r="V21" s="65">
        <f>'1-3_Daten kt_Vorb'!V23/'1-3_Daten kt_Vorb'!V$29</f>
        <v>1.4786853026059059E-2</v>
      </c>
      <c r="W21" s="65">
        <f>'1-3_Daten kt_Vorb'!W23/'1-3_Daten kt_Vorb'!W$29</f>
        <v>1.7291396127462024E-2</v>
      </c>
      <c r="X21" s="65">
        <f>'1-3_Daten kt_Vorb'!X23/'1-3_Daten kt_Vorb'!X$29</f>
        <v>1.6421152658096707E-2</v>
      </c>
      <c r="Y21" s="65">
        <f>'1-3_Daten kt_Vorb'!Y23/'1-3_Daten kt_Vorb'!Y$29</f>
        <v>2.1123035844608944E-2</v>
      </c>
      <c r="Z21" s="65">
        <f>'1-3_Daten kt_Vorb'!Z23/'1-3_Daten kt_Vorb'!Z$29</f>
        <v>1.9848541827851264E-2</v>
      </c>
      <c r="AA21" s="65">
        <f>'1-3_Daten kt_Vorb'!AA23/'1-3_Daten kt_Vorb'!AA$29</f>
        <v>2.0250051667997739E-2</v>
      </c>
      <c r="AB21" s="65">
        <f>'1-3_Daten kt_Vorb'!AB23/'1-3_Daten kt_Vorb'!AB$29</f>
        <v>2.0987957523830467E-2</v>
      </c>
      <c r="AC21" s="65">
        <f>'1-3_Daten kt_Vorb'!AC23/'1-3_Daten kt_Vorb'!AC$29</f>
        <v>1.8088913880962999E-2</v>
      </c>
      <c r="AD21" s="65">
        <f>'1-3_Daten kt_Vorb'!AD23/'1-3_Daten kt_Vorb'!AD$29</f>
        <v>1.9338000488594086E-2</v>
      </c>
      <c r="AE21" s="65">
        <f>'1-3_Daten kt_Vorb'!AE23/'1-3_Daten kt_Vorb'!AE$29</f>
        <v>1.8659475627615774E-2</v>
      </c>
      <c r="AF21" s="65">
        <f>'1-3_Daten kt_Vorb'!AF23/'1-3_Daten kt_Vorb'!AF$29</f>
        <v>1.9290246861469632E-2</v>
      </c>
      <c r="AG21" s="65">
        <f>'1-3_Daten kt_Vorb'!AG23/'1-3_Daten kt_Vorb'!AG$29</f>
        <v>1.9314945719733773E-2</v>
      </c>
    </row>
    <row r="22" spans="1:33">
      <c r="B22" s="30" t="s">
        <v>45</v>
      </c>
      <c r="C22" s="38" t="s">
        <v>27</v>
      </c>
      <c r="D22" s="24" t="s">
        <v>31</v>
      </c>
      <c r="E22" s="65">
        <f>'1-3_Daten kt_Vorb'!E24/'1-3_Daten kt_Vorb'!E$29</f>
        <v>2.3057000239333544E-3</v>
      </c>
      <c r="F22" s="65">
        <f>'1-3_Daten kt_Vorb'!F24/'1-3_Daten kt_Vorb'!F$29</f>
        <v>1.534106561472661E-3</v>
      </c>
      <c r="G22" s="65">
        <f>'1-3_Daten kt_Vorb'!G24/'1-3_Daten kt_Vorb'!G$29</f>
        <v>1.0392245544143842E-3</v>
      </c>
      <c r="H22" s="65">
        <f>'1-3_Daten kt_Vorb'!H24/'1-3_Daten kt_Vorb'!H$29</f>
        <v>6.7097352226433492E-4</v>
      </c>
      <c r="I22" s="65">
        <f>'1-3_Daten kt_Vorb'!I24/'1-3_Daten kt_Vorb'!I$29</f>
        <v>3.3093711306793469E-4</v>
      </c>
      <c r="J22" s="65">
        <f>'1-3_Daten kt_Vorb'!J24/'1-3_Daten kt_Vorb'!J$29</f>
        <v>1.3289728259765102E-4</v>
      </c>
      <c r="K22" s="65">
        <f>'1-3_Daten kt_Vorb'!K24/'1-3_Daten kt_Vorb'!K$29</f>
        <v>6.6296179432791071E-5</v>
      </c>
      <c r="L22" s="65">
        <f>'1-3_Daten kt_Vorb'!L24/'1-3_Daten kt_Vorb'!L$29</f>
        <v>4.9884654042374701E-5</v>
      </c>
      <c r="M22" s="65">
        <f>'1-3_Daten kt_Vorb'!M24/'1-3_Daten kt_Vorb'!M$29</f>
        <v>4.6542213454695179E-5</v>
      </c>
      <c r="N22" s="65">
        <f>'1-3_Daten kt_Vorb'!N24/'1-3_Daten kt_Vorb'!N$29</f>
        <v>3.6082173216729349E-5</v>
      </c>
      <c r="O22" s="65">
        <f>'1-3_Daten kt_Vorb'!O24/'1-3_Daten kt_Vorb'!O$29</f>
        <v>3.6611271177429516E-5</v>
      </c>
      <c r="P22" s="65">
        <f>'1-3_Daten kt_Vorb'!P24/'1-3_Daten kt_Vorb'!P$29</f>
        <v>3.6940158699952114E-5</v>
      </c>
      <c r="Q22" s="65">
        <f>'1-3_Daten kt_Vorb'!Q24/'1-3_Daten kt_Vorb'!Q$29</f>
        <v>3.712867621346203E-5</v>
      </c>
      <c r="R22" s="65">
        <f>'1-3_Daten kt_Vorb'!R24/'1-3_Daten kt_Vorb'!R$29</f>
        <v>3.2048506246866478E-5</v>
      </c>
      <c r="S22" s="65">
        <f>'1-3_Daten kt_Vorb'!S24/'1-3_Daten kt_Vorb'!S$29</f>
        <v>2.860661852594081E-5</v>
      </c>
      <c r="T22" s="65">
        <f>'1-3_Daten kt_Vorb'!T24/'1-3_Daten kt_Vorb'!T$29</f>
        <v>3.4105595413390046E-5</v>
      </c>
      <c r="U22" s="65">
        <f>'1-3_Daten kt_Vorb'!U24/'1-3_Daten kt_Vorb'!U$29</f>
        <v>3.0944398144666549E-5</v>
      </c>
      <c r="V22" s="65">
        <f>'1-3_Daten kt_Vorb'!V24/'1-3_Daten kt_Vorb'!V$29</f>
        <v>2.5173653460612177E-5</v>
      </c>
      <c r="W22" s="65">
        <f>'1-3_Daten kt_Vorb'!W24/'1-3_Daten kt_Vorb'!W$29</f>
        <v>2.45982299362974E-5</v>
      </c>
      <c r="X22" s="65">
        <f>'1-3_Daten kt_Vorb'!X24/'1-3_Daten kt_Vorb'!X$29</f>
        <v>2.407235663964948E-5</v>
      </c>
      <c r="Y22" s="65">
        <f>'1-3_Daten kt_Vorb'!Y24/'1-3_Daten kt_Vorb'!Y$29</f>
        <v>2.3490008822541253E-5</v>
      </c>
      <c r="Z22" s="65">
        <f>'1-3_Daten kt_Vorb'!Z24/'1-3_Daten kt_Vorb'!Z$29</f>
        <v>2.4032032161541225E-5</v>
      </c>
      <c r="AA22" s="65">
        <f>'1-3_Daten kt_Vorb'!AA24/'1-3_Daten kt_Vorb'!AA$29</f>
        <v>2.3460623564403647E-5</v>
      </c>
      <c r="AB22" s="65">
        <f>'1-3_Daten kt_Vorb'!AB24/'1-3_Daten kt_Vorb'!AB$29</f>
        <v>2.4924500565437693E-5</v>
      </c>
      <c r="AC22" s="65">
        <f>'1-3_Daten kt_Vorb'!AC24/'1-3_Daten kt_Vorb'!AC$29</f>
        <v>2.6978851913812821E-5</v>
      </c>
      <c r="AD22" s="65">
        <f>'1-3_Daten kt_Vorb'!AD24/'1-3_Daten kt_Vorb'!AD$29</f>
        <v>2.4976221816638133E-5</v>
      </c>
      <c r="AE22" s="65">
        <f>'1-3_Daten kt_Vorb'!AE24/'1-3_Daten kt_Vorb'!AE$29</f>
        <v>2.580259951277915E-5</v>
      </c>
      <c r="AF22" s="65">
        <f>'1-3_Daten kt_Vorb'!AF24/'1-3_Daten kt_Vorb'!AF$29</f>
        <v>2.4986326647626026E-5</v>
      </c>
      <c r="AG22" s="65">
        <f>'1-3_Daten kt_Vorb'!AG24/'1-3_Daten kt_Vorb'!AG$29</f>
        <v>2.4089334601208495E-5</v>
      </c>
    </row>
    <row r="23" spans="1:33">
      <c r="B23" s="31" t="s">
        <v>39</v>
      </c>
      <c r="C23" s="38" t="s">
        <v>27</v>
      </c>
      <c r="D23" s="24" t="s">
        <v>31</v>
      </c>
      <c r="E23" s="65">
        <f>'1-3_Daten kt_Vorb'!E25/'1-3_Daten kt_Vorb'!E$29</f>
        <v>0.27933966633348267</v>
      </c>
      <c r="F23" s="65">
        <f>'1-3_Daten kt_Vorb'!F25/'1-3_Daten kt_Vorb'!F$29</f>
        <v>0.28735969733568378</v>
      </c>
      <c r="G23" s="65">
        <f>'1-3_Daten kt_Vorb'!G25/'1-3_Daten kt_Vorb'!G$29</f>
        <v>0.27684602012297632</v>
      </c>
      <c r="H23" s="65">
        <f>'1-3_Daten kt_Vorb'!H25/'1-3_Daten kt_Vorb'!H$29</f>
        <v>0.28655101304262243</v>
      </c>
      <c r="I23" s="65">
        <f>'1-3_Daten kt_Vorb'!I25/'1-3_Daten kt_Vorb'!I$29</f>
        <v>0.26943750734458938</v>
      </c>
      <c r="J23" s="65">
        <f>'1-3_Daten kt_Vorb'!J25/'1-3_Daten kt_Vorb'!J$29</f>
        <v>0.26490563062677114</v>
      </c>
      <c r="K23" s="65">
        <f>'1-3_Daten kt_Vorb'!K25/'1-3_Daten kt_Vorb'!K$29</f>
        <v>0.26020203987404239</v>
      </c>
      <c r="L23" s="65">
        <f>'1-3_Daten kt_Vorb'!L25/'1-3_Daten kt_Vorb'!L$29</f>
        <v>0.26616232528064981</v>
      </c>
      <c r="M23" s="65">
        <f>'1-3_Daten kt_Vorb'!M25/'1-3_Daten kt_Vorb'!M$29</f>
        <v>0.25291524408038096</v>
      </c>
      <c r="N23" s="65">
        <f>'1-3_Daten kt_Vorb'!N25/'1-3_Daten kt_Vorb'!N$29</f>
        <v>0.26641578432735424</v>
      </c>
      <c r="O23" s="65">
        <f>'1-3_Daten kt_Vorb'!O25/'1-3_Daten kt_Vorb'!O$29</f>
        <v>0.25838122107844436</v>
      </c>
      <c r="P23" s="65">
        <f>'1-3_Daten kt_Vorb'!P25/'1-3_Daten kt_Vorb'!P$29</f>
        <v>0.24150644752543135</v>
      </c>
      <c r="Q23" s="65">
        <f>'1-3_Daten kt_Vorb'!Q25/'1-3_Daten kt_Vorb'!Q$29</f>
        <v>0.23885229313446921</v>
      </c>
      <c r="R23" s="65">
        <f>'1-3_Daten kt_Vorb'!R25/'1-3_Daten kt_Vorb'!R$29</f>
        <v>0.22610012043307137</v>
      </c>
      <c r="S23" s="65">
        <f>'1-3_Daten kt_Vorb'!S25/'1-3_Daten kt_Vorb'!S$29</f>
        <v>0.20505931510160824</v>
      </c>
      <c r="T23" s="65">
        <f>'1-3_Daten kt_Vorb'!T25/'1-3_Daten kt_Vorb'!T$29</f>
        <v>0.18881746926719292</v>
      </c>
      <c r="U23" s="65">
        <f>'1-3_Daten kt_Vorb'!U25/'1-3_Daten kt_Vorb'!U$29</f>
        <v>0.17210870052808167</v>
      </c>
      <c r="V23" s="65">
        <f>'1-3_Daten kt_Vorb'!V25/'1-3_Daten kt_Vorb'!V$29</f>
        <v>0.15879381514050789</v>
      </c>
      <c r="W23" s="65">
        <f>'1-3_Daten kt_Vorb'!W25/'1-3_Daten kt_Vorb'!W$29</f>
        <v>0.15507160394511929</v>
      </c>
      <c r="X23" s="65">
        <f>'1-3_Daten kt_Vorb'!X25/'1-3_Daten kt_Vorb'!X$29</f>
        <v>0.14060684481680585</v>
      </c>
      <c r="Y23" s="65">
        <f>'1-3_Daten kt_Vorb'!Y25/'1-3_Daten kt_Vorb'!Y$29</f>
        <v>0.1406183388244629</v>
      </c>
      <c r="Z23" s="65">
        <f>'1-3_Daten kt_Vorb'!Z25/'1-3_Daten kt_Vorb'!Z$29</f>
        <v>0.14052587393930302</v>
      </c>
      <c r="AA23" s="65">
        <f>'1-3_Daten kt_Vorb'!AA25/'1-3_Daten kt_Vorb'!AA$29</f>
        <v>0.15263104730456828</v>
      </c>
      <c r="AB23" s="65">
        <f>'1-3_Daten kt_Vorb'!AB25/'1-3_Daten kt_Vorb'!AB$29</f>
        <v>0.14583606893586198</v>
      </c>
      <c r="AC23" s="65">
        <f>'1-3_Daten kt_Vorb'!AC25/'1-3_Daten kt_Vorb'!AC$29</f>
        <v>0.13547196054697566</v>
      </c>
      <c r="AD23" s="65">
        <f>'1-3_Daten kt_Vorb'!AD25/'1-3_Daten kt_Vorb'!AD$29</f>
        <v>0.13979166279988661</v>
      </c>
      <c r="AE23" s="65">
        <f>'1-3_Daten kt_Vorb'!AE25/'1-3_Daten kt_Vorb'!AE$29</f>
        <v>0.13322249276861392</v>
      </c>
      <c r="AF23" s="65">
        <f>'1-3_Daten kt_Vorb'!AF25/'1-3_Daten kt_Vorb'!AF$29</f>
        <v>0.13518460874768382</v>
      </c>
      <c r="AG23" s="65">
        <f>'1-3_Daten kt_Vorb'!AG25/'1-3_Daten kt_Vorb'!AG$29</f>
        <v>0.12381620231479935</v>
      </c>
    </row>
    <row r="24" spans="1:33">
      <c r="B24" s="31" t="s">
        <v>40</v>
      </c>
      <c r="C24" s="38" t="s">
        <v>27</v>
      </c>
      <c r="D24" s="24" t="s">
        <v>31</v>
      </c>
      <c r="E24" s="65">
        <f>'1-3_Daten kt_Vorb'!E26/'1-3_Daten kt_Vorb'!E$29</f>
        <v>2.900048295477466E-3</v>
      </c>
      <c r="F24" s="65">
        <f>'1-3_Daten kt_Vorb'!F26/'1-3_Daten kt_Vorb'!F$29</f>
        <v>2.9957724231656495E-3</v>
      </c>
      <c r="G24" s="65">
        <f>'1-3_Daten kt_Vorb'!G26/'1-3_Daten kt_Vorb'!G$29</f>
        <v>3.3268550647208733E-3</v>
      </c>
      <c r="H24" s="65">
        <f>'1-3_Daten kt_Vorb'!H26/'1-3_Daten kt_Vorb'!H$29</f>
        <v>3.6306293815124013E-3</v>
      </c>
      <c r="I24" s="65">
        <f>'1-3_Daten kt_Vorb'!I26/'1-3_Daten kt_Vorb'!I$29</f>
        <v>4.1081153916545272E-3</v>
      </c>
      <c r="J24" s="65">
        <f>'1-3_Daten kt_Vorb'!J26/'1-3_Daten kt_Vorb'!J$29</f>
        <v>4.2539068345449384E-3</v>
      </c>
      <c r="K24" s="65">
        <f>'1-3_Daten kt_Vorb'!K26/'1-3_Daten kt_Vorb'!K$29</f>
        <v>4.2015369664451891E-3</v>
      </c>
      <c r="L24" s="65">
        <f>'1-3_Daten kt_Vorb'!L26/'1-3_Daten kt_Vorb'!L$29</f>
        <v>4.637296729788353E-3</v>
      </c>
      <c r="M24" s="65">
        <f>'1-3_Daten kt_Vorb'!M26/'1-3_Daten kt_Vorb'!M$29</f>
        <v>5.1186441595615821E-3</v>
      </c>
      <c r="N24" s="65">
        <f>'1-3_Daten kt_Vorb'!N26/'1-3_Daten kt_Vorb'!N$29</f>
        <v>5.6140167284344077E-3</v>
      </c>
      <c r="O24" s="65">
        <f>'1-3_Daten kt_Vorb'!O26/'1-3_Daten kt_Vorb'!O$29</f>
        <v>6.3847331974895847E-3</v>
      </c>
      <c r="P24" s="65">
        <f>'1-3_Daten kt_Vorb'!P26/'1-3_Daten kt_Vorb'!P$29</f>
        <v>6.5245763186494053E-3</v>
      </c>
      <c r="Q24" s="65">
        <f>'1-3_Daten kt_Vorb'!Q26/'1-3_Daten kt_Vorb'!Q$29</f>
        <v>6.4211134585688209E-3</v>
      </c>
      <c r="R24" s="65">
        <f>'1-3_Daten kt_Vorb'!R26/'1-3_Daten kt_Vorb'!R$29</f>
        <v>7.4451928462662591E-3</v>
      </c>
      <c r="S24" s="65">
        <f>'1-3_Daten kt_Vorb'!S26/'1-3_Daten kt_Vorb'!S$29</f>
        <v>7.9314578674714899E-3</v>
      </c>
      <c r="T24" s="65">
        <f>'1-3_Daten kt_Vorb'!T26/'1-3_Daten kt_Vorb'!T$29</f>
        <v>8.5779301245726882E-3</v>
      </c>
      <c r="U24" s="65">
        <f>'1-3_Daten kt_Vorb'!U26/'1-3_Daten kt_Vorb'!U$29</f>
        <v>8.8266276140442166E-3</v>
      </c>
      <c r="V24" s="65">
        <f>'1-3_Daten kt_Vorb'!V26/'1-3_Daten kt_Vorb'!V$29</f>
        <v>9.1245453521409791E-3</v>
      </c>
      <c r="W24" s="65">
        <f>'1-3_Daten kt_Vorb'!W26/'1-3_Daten kt_Vorb'!W$29</f>
        <v>8.6998741744370774E-3</v>
      </c>
      <c r="X24" s="65">
        <f>'1-3_Daten kt_Vorb'!X26/'1-3_Daten kt_Vorb'!X$29</f>
        <v>8.5234100568219607E-3</v>
      </c>
      <c r="Y24" s="65">
        <f>'1-3_Daten kt_Vorb'!Y26/'1-3_Daten kt_Vorb'!Y$29</f>
        <v>8.9791047420951196E-3</v>
      </c>
      <c r="Z24" s="65">
        <f>'1-3_Daten kt_Vorb'!Z26/'1-3_Daten kt_Vorb'!Z$29</f>
        <v>9.1143169183597432E-3</v>
      </c>
      <c r="AA24" s="65">
        <f>'1-3_Daten kt_Vorb'!AA26/'1-3_Daten kt_Vorb'!AA$29</f>
        <v>8.7174365845287347E-3</v>
      </c>
      <c r="AB24" s="65">
        <f>'1-3_Daten kt_Vorb'!AB26/'1-3_Daten kt_Vorb'!AB$29</f>
        <v>8.7155323849238183E-3</v>
      </c>
      <c r="AC24" s="65">
        <f>'1-3_Daten kt_Vorb'!AC26/'1-3_Daten kt_Vorb'!AC$29</f>
        <v>9.2452380828838398E-3</v>
      </c>
      <c r="AD24" s="65">
        <f>'1-3_Daten kt_Vorb'!AD26/'1-3_Daten kt_Vorb'!AD$29</f>
        <v>9.3164250647182895E-3</v>
      </c>
      <c r="AE24" s="65">
        <f>'1-3_Daten kt_Vorb'!AE26/'1-3_Daten kt_Vorb'!AE$29</f>
        <v>9.6286130931306467E-3</v>
      </c>
      <c r="AF24" s="65">
        <f>'1-3_Daten kt_Vorb'!AF26/'1-3_Daten kt_Vorb'!AF$29</f>
        <v>9.9096038545295369E-3</v>
      </c>
      <c r="AG24" s="65">
        <f>'1-3_Daten kt_Vorb'!AG26/'1-3_Daten kt_Vorb'!AG$29</f>
        <v>9.730965347927837E-3</v>
      </c>
    </row>
    <row r="25" spans="1:33">
      <c r="B25" s="31" t="s">
        <v>41</v>
      </c>
      <c r="C25" s="38" t="s">
        <v>27</v>
      </c>
      <c r="D25" s="24" t="s">
        <v>31</v>
      </c>
      <c r="E25" s="65">
        <f>'1-3_Daten kt_Vorb'!E27/'1-3_Daten kt_Vorb'!E$29</f>
        <v>0.35854889537949997</v>
      </c>
      <c r="F25" s="65">
        <f>'1-3_Daten kt_Vorb'!F27/'1-3_Daten kt_Vorb'!F$29</f>
        <v>0.33413608788449145</v>
      </c>
      <c r="G25" s="65">
        <f>'1-3_Daten kt_Vorb'!G27/'1-3_Daten kt_Vorb'!G$29</f>
        <v>0.33630871101523341</v>
      </c>
      <c r="H25" s="65">
        <f>'1-3_Daten kt_Vorb'!H27/'1-3_Daten kt_Vorb'!H$29</f>
        <v>0.33278622333919833</v>
      </c>
      <c r="I25" s="65">
        <f>'1-3_Daten kt_Vorb'!I27/'1-3_Daten kt_Vorb'!I$29</f>
        <v>0.34793796129100024</v>
      </c>
      <c r="J25" s="65">
        <f>'1-3_Daten kt_Vorb'!J27/'1-3_Daten kt_Vorb'!J$29</f>
        <v>0.35385543350279375</v>
      </c>
      <c r="K25" s="65">
        <f>'1-3_Daten kt_Vorb'!K27/'1-3_Daten kt_Vorb'!K$29</f>
        <v>0.36451832682314622</v>
      </c>
      <c r="L25" s="65">
        <f>'1-3_Daten kt_Vorb'!L27/'1-3_Daten kt_Vorb'!L$29</f>
        <v>0.3705787603542966</v>
      </c>
      <c r="M25" s="65">
        <f>'1-3_Daten kt_Vorb'!M27/'1-3_Daten kt_Vorb'!M$29</f>
        <v>0.38884780842754185</v>
      </c>
      <c r="N25" s="65">
        <f>'1-3_Daten kt_Vorb'!N27/'1-3_Daten kt_Vorb'!N$29</f>
        <v>0.38962165274767768</v>
      </c>
      <c r="O25" s="65">
        <f>'1-3_Daten kt_Vorb'!O27/'1-3_Daten kt_Vorb'!O$29</f>
        <v>0.39974633334342413</v>
      </c>
      <c r="P25" s="65">
        <f>'1-3_Daten kt_Vorb'!P27/'1-3_Daten kt_Vorb'!P$29</f>
        <v>0.4219186571046325</v>
      </c>
      <c r="Q25" s="65">
        <f>'1-3_Daten kt_Vorb'!Q27/'1-3_Daten kt_Vorb'!Q$29</f>
        <v>0.42655096607583221</v>
      </c>
      <c r="R25" s="65">
        <f>'1-3_Daten kt_Vorb'!R27/'1-3_Daten kt_Vorb'!R$29</f>
        <v>0.44022111470386155</v>
      </c>
      <c r="S25" s="65">
        <f>'1-3_Daten kt_Vorb'!S27/'1-3_Daten kt_Vorb'!S$29</f>
        <v>0.45709312828891818</v>
      </c>
      <c r="T25" s="65">
        <f>'1-3_Daten kt_Vorb'!T27/'1-3_Daten kt_Vorb'!T$29</f>
        <v>0.47804676417410769</v>
      </c>
      <c r="U25" s="65">
        <f>'1-3_Daten kt_Vorb'!U27/'1-3_Daten kt_Vorb'!U$29</f>
        <v>0.49634152514867291</v>
      </c>
      <c r="V25" s="65">
        <f>'1-3_Daten kt_Vorb'!V27/'1-3_Daten kt_Vorb'!V$29</f>
        <v>0.51470185799118451</v>
      </c>
      <c r="W25" s="65">
        <f>'1-3_Daten kt_Vorb'!W27/'1-3_Daten kt_Vorb'!W$29</f>
        <v>0.52858208736996648</v>
      </c>
      <c r="X25" s="65">
        <f>'1-3_Daten kt_Vorb'!X27/'1-3_Daten kt_Vorb'!X$29</f>
        <v>0.55202451059324698</v>
      </c>
      <c r="Y25" s="65">
        <f>'1-3_Daten kt_Vorb'!Y27/'1-3_Daten kt_Vorb'!Y$29</f>
        <v>0.5582560562592227</v>
      </c>
      <c r="Z25" s="65">
        <f>'1-3_Daten kt_Vorb'!Z27/'1-3_Daten kt_Vorb'!Z$29</f>
        <v>0.56495911124282239</v>
      </c>
      <c r="AA25" s="65">
        <f>'1-3_Daten kt_Vorb'!AA27/'1-3_Daten kt_Vorb'!AA$29</f>
        <v>0.56048317572915884</v>
      </c>
      <c r="AB25" s="65">
        <f>'1-3_Daten kt_Vorb'!AB27/'1-3_Daten kt_Vorb'!AB$29</f>
        <v>0.57627256887214917</v>
      </c>
      <c r="AC25" s="65">
        <f>'1-3_Daten kt_Vorb'!AC27/'1-3_Daten kt_Vorb'!AC$29</f>
        <v>0.59384273830903112</v>
      </c>
      <c r="AD25" s="65">
        <f>'1-3_Daten kt_Vorb'!AD27/'1-3_Daten kt_Vorb'!AD$29</f>
        <v>0.59469430867666628</v>
      </c>
      <c r="AE25" s="65">
        <f>'1-3_Daten kt_Vorb'!AE27/'1-3_Daten kt_Vorb'!AE$29</f>
        <v>0.60234280368120308</v>
      </c>
      <c r="AF25" s="65">
        <f>'1-3_Daten kt_Vorb'!AF27/'1-3_Daten kt_Vorb'!AF$29</f>
        <v>0.60554618482826417</v>
      </c>
      <c r="AG25" s="65">
        <f>'1-3_Daten kt_Vorb'!AG27/'1-3_Daten kt_Vorb'!AG$29</f>
        <v>0.61819736691898586</v>
      </c>
    </row>
    <row r="26" spans="1:33">
      <c r="B26" s="25" t="s">
        <v>42</v>
      </c>
      <c r="C26" s="41" t="s">
        <v>27</v>
      </c>
      <c r="D26" s="26" t="s">
        <v>31</v>
      </c>
      <c r="E26" s="67">
        <f>'1-3_Daten kt_Vorb'!E28/'1-3_Daten kt_Vorb'!E$29</f>
        <v>0.30418134631569416</v>
      </c>
      <c r="F26" s="67">
        <f>'1-3_Daten kt_Vorb'!F28/'1-3_Daten kt_Vorb'!F$29</f>
        <v>0.33337430689294228</v>
      </c>
      <c r="G26" s="67">
        <f>'1-3_Daten kt_Vorb'!G28/'1-3_Daten kt_Vorb'!G$29</f>
        <v>0.34998059944364629</v>
      </c>
      <c r="H26" s="67">
        <f>'1-3_Daten kt_Vorb'!H28/'1-3_Daten kt_Vorb'!H$29</f>
        <v>0.34734338414121596</v>
      </c>
      <c r="I26" s="67">
        <f>'1-3_Daten kt_Vorb'!I28/'1-3_Daten kt_Vorb'!I$29</f>
        <v>0.35284331142509068</v>
      </c>
      <c r="J26" s="67">
        <f>'1-3_Daten kt_Vorb'!J28/'1-3_Daten kt_Vorb'!J$29</f>
        <v>0.35206704947035283</v>
      </c>
      <c r="K26" s="67">
        <f>'1-3_Daten kt_Vorb'!K28/'1-3_Daten kt_Vorb'!K$29</f>
        <v>0.34625229658754791</v>
      </c>
      <c r="L26" s="67">
        <f>'1-3_Daten kt_Vorb'!L28/'1-3_Daten kt_Vorb'!L$29</f>
        <v>0.33312330383040656</v>
      </c>
      <c r="M26" s="67">
        <f>'1-3_Daten kt_Vorb'!M28/'1-3_Daten kt_Vorb'!M$29</f>
        <v>0.3287595644086862</v>
      </c>
      <c r="N26" s="67">
        <f>'1-3_Daten kt_Vorb'!N28/'1-3_Daten kt_Vorb'!N$29</f>
        <v>0.31452418848397584</v>
      </c>
      <c r="O26" s="67">
        <f>'1-3_Daten kt_Vorb'!O28/'1-3_Daten kt_Vorb'!O$29</f>
        <v>0.31155851377624</v>
      </c>
      <c r="P26" s="67">
        <f>'1-3_Daten kt_Vorb'!P28/'1-3_Daten kt_Vorb'!P$29</f>
        <v>0.30536028957845091</v>
      </c>
      <c r="Q26" s="67">
        <f>'1-3_Daten kt_Vorb'!Q28/'1-3_Daten kt_Vorb'!Q$29</f>
        <v>0.30312884293245396</v>
      </c>
      <c r="R26" s="67">
        <f>'1-3_Daten kt_Vorb'!R28/'1-3_Daten kt_Vorb'!R$29</f>
        <v>0.29735621589548555</v>
      </c>
      <c r="S26" s="67">
        <f>'1-3_Daten kt_Vorb'!S28/'1-3_Daten kt_Vorb'!S$29</f>
        <v>0.29989443825628087</v>
      </c>
      <c r="T26" s="67">
        <f>'1-3_Daten kt_Vorb'!T28/'1-3_Daten kt_Vorb'!T$29</f>
        <v>0.29268749075232631</v>
      </c>
      <c r="U26" s="67">
        <f>'1-3_Daten kt_Vorb'!U28/'1-3_Daten kt_Vorb'!U$29</f>
        <v>0.28500972005330988</v>
      </c>
      <c r="V26" s="67">
        <f>'1-3_Daten kt_Vorb'!V28/'1-3_Daten kt_Vorb'!V$29</f>
        <v>0.27330796720832062</v>
      </c>
      <c r="W26" s="67">
        <f>'1-3_Daten kt_Vorb'!W28/'1-3_Daten kt_Vorb'!W$29</f>
        <v>0.25781568754041889</v>
      </c>
      <c r="X26" s="67">
        <f>'1-3_Daten kt_Vorb'!X28/'1-3_Daten kt_Vorb'!X$29</f>
        <v>0.24798596455987093</v>
      </c>
      <c r="Y26" s="67">
        <f>'1-3_Daten kt_Vorb'!Y28/'1-3_Daten kt_Vorb'!Y$29</f>
        <v>0.23323994145767407</v>
      </c>
      <c r="Z26" s="67">
        <f>'1-3_Daten kt_Vorb'!Z28/'1-3_Daten kt_Vorb'!Z$29</f>
        <v>0.22374748259317059</v>
      </c>
      <c r="AA26" s="67">
        <f>'1-3_Daten kt_Vorb'!AA28/'1-3_Daten kt_Vorb'!AA$29</f>
        <v>0.20784046956732113</v>
      </c>
      <c r="AB26" s="67">
        <f>'1-3_Daten kt_Vorb'!AB28/'1-3_Daten kt_Vorb'!AB$29</f>
        <v>0.1969863981414926</v>
      </c>
      <c r="AC26" s="67">
        <f>'1-3_Daten kt_Vorb'!AC28/'1-3_Daten kt_Vorb'!AC$29</f>
        <v>0.19031087177993261</v>
      </c>
      <c r="AD26" s="67">
        <f>'1-3_Daten kt_Vorb'!AD28/'1-3_Daten kt_Vorb'!AD$29</f>
        <v>0.18203195510125431</v>
      </c>
      <c r="AE26" s="67">
        <f>'1-3_Daten kt_Vorb'!AE28/'1-3_Daten kt_Vorb'!AE$29</f>
        <v>0.17787960944983439</v>
      </c>
      <c r="AF26" s="67">
        <f>'1-3_Daten kt_Vorb'!AF28/'1-3_Daten kt_Vorb'!AF$29</f>
        <v>0.17076741233460563</v>
      </c>
      <c r="AG26" s="67">
        <f>'1-3_Daten kt_Vorb'!AG28/'1-3_Daten kt_Vorb'!AG$29</f>
        <v>0.16809822051768031</v>
      </c>
    </row>
    <row r="27" spans="1:33" s="28" customFormat="1">
      <c r="A27" s="36"/>
      <c r="B27" s="44" t="s">
        <v>69</v>
      </c>
      <c r="C27" s="45" t="s">
        <v>27</v>
      </c>
      <c r="D27" s="34" t="s">
        <v>31</v>
      </c>
      <c r="E27" s="66">
        <f>'1-3_Daten kt_Vorb'!E29/'1-3_Daten kt_Vorb'!E$29</f>
        <v>1</v>
      </c>
      <c r="F27" s="66">
        <f>'1-3_Daten kt_Vorb'!F29/'1-3_Daten kt_Vorb'!F$29</f>
        <v>1</v>
      </c>
      <c r="G27" s="66">
        <f>'1-3_Daten kt_Vorb'!G29/'1-3_Daten kt_Vorb'!G$29</f>
        <v>1</v>
      </c>
      <c r="H27" s="66">
        <f>'1-3_Daten kt_Vorb'!H29/'1-3_Daten kt_Vorb'!H$29</f>
        <v>1</v>
      </c>
      <c r="I27" s="66">
        <f>'1-3_Daten kt_Vorb'!I29/'1-3_Daten kt_Vorb'!I$29</f>
        <v>1</v>
      </c>
      <c r="J27" s="66">
        <f>'1-3_Daten kt_Vorb'!J29/'1-3_Daten kt_Vorb'!J$29</f>
        <v>1</v>
      </c>
      <c r="K27" s="66">
        <f>'1-3_Daten kt_Vorb'!K29/'1-3_Daten kt_Vorb'!K$29</f>
        <v>1</v>
      </c>
      <c r="L27" s="66">
        <f>'1-3_Daten kt_Vorb'!L29/'1-3_Daten kt_Vorb'!L$29</f>
        <v>1</v>
      </c>
      <c r="M27" s="66">
        <f>'1-3_Daten kt_Vorb'!M29/'1-3_Daten kt_Vorb'!M$29</f>
        <v>1</v>
      </c>
      <c r="N27" s="66">
        <f>'1-3_Daten kt_Vorb'!N29/'1-3_Daten kt_Vorb'!N$29</f>
        <v>1</v>
      </c>
      <c r="O27" s="66">
        <f>'1-3_Daten kt_Vorb'!O29/'1-3_Daten kt_Vorb'!O$29</f>
        <v>1</v>
      </c>
      <c r="P27" s="66">
        <f>'1-3_Daten kt_Vorb'!P29/'1-3_Daten kt_Vorb'!P$29</f>
        <v>1</v>
      </c>
      <c r="Q27" s="66">
        <f>'1-3_Daten kt_Vorb'!Q29/'1-3_Daten kt_Vorb'!Q$29</f>
        <v>1</v>
      </c>
      <c r="R27" s="66">
        <f>'1-3_Daten kt_Vorb'!R29/'1-3_Daten kt_Vorb'!R$29</f>
        <v>1</v>
      </c>
      <c r="S27" s="66">
        <f>'1-3_Daten kt_Vorb'!S29/'1-3_Daten kt_Vorb'!S$29</f>
        <v>1</v>
      </c>
      <c r="T27" s="66">
        <f>'1-3_Daten kt_Vorb'!T29/'1-3_Daten kt_Vorb'!T$29</f>
        <v>1</v>
      </c>
      <c r="U27" s="66">
        <f>'1-3_Daten kt_Vorb'!U29/'1-3_Daten kt_Vorb'!U$29</f>
        <v>1</v>
      </c>
      <c r="V27" s="66">
        <f>'1-3_Daten kt_Vorb'!V29/'1-3_Daten kt_Vorb'!V$29</f>
        <v>1</v>
      </c>
      <c r="W27" s="66">
        <f>'1-3_Daten kt_Vorb'!W29/'1-3_Daten kt_Vorb'!W$29</f>
        <v>1</v>
      </c>
      <c r="X27" s="66">
        <f>'1-3_Daten kt_Vorb'!X29/'1-3_Daten kt_Vorb'!X$29</f>
        <v>1</v>
      </c>
      <c r="Y27" s="66">
        <f>'1-3_Daten kt_Vorb'!Y29/'1-3_Daten kt_Vorb'!Y$29</f>
        <v>1</v>
      </c>
      <c r="Z27" s="66">
        <f>'1-3_Daten kt_Vorb'!Z29/'1-3_Daten kt_Vorb'!Z$29</f>
        <v>1</v>
      </c>
      <c r="AA27" s="66">
        <f>'1-3_Daten kt_Vorb'!AA29/'1-3_Daten kt_Vorb'!AA$29</f>
        <v>1</v>
      </c>
      <c r="AB27" s="66">
        <f>'1-3_Daten kt_Vorb'!AB29/'1-3_Daten kt_Vorb'!AB$29</f>
        <v>1</v>
      </c>
      <c r="AC27" s="66">
        <f>'1-3_Daten kt_Vorb'!AC29/'1-3_Daten kt_Vorb'!AC$29</f>
        <v>1</v>
      </c>
      <c r="AD27" s="66">
        <f>'1-3_Daten kt_Vorb'!AD29/'1-3_Daten kt_Vorb'!AD$29</f>
        <v>1</v>
      </c>
      <c r="AE27" s="66">
        <f>'1-3_Daten kt_Vorb'!AE29/'1-3_Daten kt_Vorb'!AE$29</f>
        <v>1</v>
      </c>
      <c r="AF27" s="66">
        <f>'1-3_Daten kt_Vorb'!AF29/'1-3_Daten kt_Vorb'!AF$29</f>
        <v>1</v>
      </c>
      <c r="AG27" s="66">
        <f>'1-3_Daten kt_Vorb'!AG29/'1-3_Daten kt_Vorb'!AG$29</f>
        <v>1</v>
      </c>
    </row>
    <row r="28" spans="1:33">
      <c r="B28" s="31"/>
      <c r="D28" s="24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1:33" ht="14.25">
      <c r="A29" s="48" t="s">
        <v>75</v>
      </c>
      <c r="B29" s="48"/>
      <c r="D29" s="24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>
      <c r="B30" s="32" t="s">
        <v>24</v>
      </c>
      <c r="C30" s="33" t="s">
        <v>26</v>
      </c>
      <c r="D30" s="34" t="s">
        <v>28</v>
      </c>
      <c r="E30" s="35">
        <f t="shared" ref="E30:AG30" si="1">E$5</f>
        <v>33238</v>
      </c>
      <c r="F30" s="35">
        <f t="shared" si="1"/>
        <v>33603</v>
      </c>
      <c r="G30" s="35">
        <f t="shared" si="1"/>
        <v>33969</v>
      </c>
      <c r="H30" s="35">
        <f t="shared" si="1"/>
        <v>34334</v>
      </c>
      <c r="I30" s="35">
        <f t="shared" si="1"/>
        <v>34699</v>
      </c>
      <c r="J30" s="35">
        <f t="shared" si="1"/>
        <v>35064</v>
      </c>
      <c r="K30" s="35">
        <f t="shared" si="1"/>
        <v>35430</v>
      </c>
      <c r="L30" s="35">
        <f t="shared" si="1"/>
        <v>35795</v>
      </c>
      <c r="M30" s="35">
        <f t="shared" si="1"/>
        <v>36160</v>
      </c>
      <c r="N30" s="35">
        <f t="shared" si="1"/>
        <v>36525</v>
      </c>
      <c r="O30" s="35">
        <f t="shared" si="1"/>
        <v>36891</v>
      </c>
      <c r="P30" s="35">
        <f t="shared" si="1"/>
        <v>37256</v>
      </c>
      <c r="Q30" s="35">
        <f t="shared" si="1"/>
        <v>37621</v>
      </c>
      <c r="R30" s="35">
        <f t="shared" si="1"/>
        <v>37986</v>
      </c>
      <c r="S30" s="35">
        <f t="shared" si="1"/>
        <v>38352</v>
      </c>
      <c r="T30" s="35">
        <f t="shared" si="1"/>
        <v>38717</v>
      </c>
      <c r="U30" s="35">
        <f t="shared" si="1"/>
        <v>39082</v>
      </c>
      <c r="V30" s="35">
        <f t="shared" si="1"/>
        <v>39447</v>
      </c>
      <c r="W30" s="35">
        <f t="shared" si="1"/>
        <v>39813</v>
      </c>
      <c r="X30" s="35">
        <f t="shared" si="1"/>
        <v>40178</v>
      </c>
      <c r="Y30" s="35">
        <f t="shared" si="1"/>
        <v>40543</v>
      </c>
      <c r="Z30" s="35">
        <f t="shared" si="1"/>
        <v>40908</v>
      </c>
      <c r="AA30" s="35">
        <f t="shared" si="1"/>
        <v>41274</v>
      </c>
      <c r="AB30" s="35">
        <f t="shared" si="1"/>
        <v>41639</v>
      </c>
      <c r="AC30" s="35">
        <f t="shared" si="1"/>
        <v>42004</v>
      </c>
      <c r="AD30" s="35">
        <f t="shared" si="1"/>
        <v>42369</v>
      </c>
      <c r="AE30" s="35">
        <f t="shared" si="1"/>
        <v>42735</v>
      </c>
      <c r="AF30" s="35">
        <f t="shared" si="1"/>
        <v>43100</v>
      </c>
      <c r="AG30" s="35">
        <f t="shared" si="1"/>
        <v>43465</v>
      </c>
    </row>
    <row r="31" spans="1:33">
      <c r="A31" s="13"/>
      <c r="B31" s="30" t="s">
        <v>37</v>
      </c>
      <c r="C31" s="38" t="s">
        <v>27</v>
      </c>
      <c r="D31" s="24" t="s">
        <v>31</v>
      </c>
      <c r="E31" s="65">
        <f>'1-3_Daten kt_Vorb'!E48/'1-3_Daten kt_Vorb'!E$57</f>
        <v>4.9062431689036193E-2</v>
      </c>
      <c r="F31" s="65">
        <f>'1-3_Daten kt_Vorb'!F48/'1-3_Daten kt_Vorb'!F$57</f>
        <v>4.8132383290731523E-2</v>
      </c>
      <c r="G31" s="65">
        <f>'1-3_Daten kt_Vorb'!G48/'1-3_Daten kt_Vorb'!G$57</f>
        <v>4.4665273811080042E-2</v>
      </c>
      <c r="H31" s="65">
        <f>'1-3_Daten kt_Vorb'!H48/'1-3_Daten kt_Vorb'!H$57</f>
        <v>4.4729218304101051E-2</v>
      </c>
      <c r="I31" s="65">
        <f>'1-3_Daten kt_Vorb'!I48/'1-3_Daten kt_Vorb'!I$57</f>
        <v>4.310545041275466E-2</v>
      </c>
      <c r="J31" s="65">
        <f>'1-3_Daten kt_Vorb'!J48/'1-3_Daten kt_Vorb'!J$57</f>
        <v>4.1424451536325471E-2</v>
      </c>
      <c r="K31" s="65">
        <f>'1-3_Daten kt_Vorb'!K48/'1-3_Daten kt_Vorb'!K$57</f>
        <v>4.0160825603715145E-2</v>
      </c>
      <c r="L31" s="65">
        <f>'1-3_Daten kt_Vorb'!L48/'1-3_Daten kt_Vorb'!L$57</f>
        <v>3.9808151386095246E-2</v>
      </c>
      <c r="M31" s="65">
        <f>'1-3_Daten kt_Vorb'!M48/'1-3_Daten kt_Vorb'!M$57</f>
        <v>4.9996331517775168E-2</v>
      </c>
      <c r="N31" s="65">
        <f>'1-3_Daten kt_Vorb'!N48/'1-3_Daten kt_Vorb'!N$57</f>
        <v>5.2675852515876455E-2</v>
      </c>
      <c r="O31" s="65">
        <f>'1-3_Daten kt_Vorb'!O48/'1-3_Daten kt_Vorb'!O$57</f>
        <v>5.5225191457658078E-2</v>
      </c>
      <c r="P31" s="65">
        <f>'1-3_Daten kt_Vorb'!P48/'1-3_Daten kt_Vorb'!P$57</f>
        <v>5.5372884000608316E-2</v>
      </c>
      <c r="Q31" s="65">
        <f>'1-3_Daten kt_Vorb'!Q48/'1-3_Daten kt_Vorb'!Q$57</f>
        <v>5.7311419388728684E-2</v>
      </c>
      <c r="R31" s="65">
        <f>'1-3_Daten kt_Vorb'!R48/'1-3_Daten kt_Vorb'!R$57</f>
        <v>6.0624366292699981E-2</v>
      </c>
      <c r="S31" s="65">
        <f>'1-3_Daten kt_Vorb'!S48/'1-3_Daten kt_Vorb'!S$57</f>
        <v>6.0149079887139689E-2</v>
      </c>
      <c r="T31" s="65">
        <f>'1-3_Daten kt_Vorb'!T48/'1-3_Daten kt_Vorb'!T$57</f>
        <v>6.1256846905694447E-2</v>
      </c>
      <c r="U31" s="65">
        <f>'1-3_Daten kt_Vorb'!U48/'1-3_Daten kt_Vorb'!U$57</f>
        <v>6.2809878076679981E-2</v>
      </c>
      <c r="V31" s="65">
        <f>'1-3_Daten kt_Vorb'!V48/'1-3_Daten kt_Vorb'!V$57</f>
        <v>6.2478567216717087E-2</v>
      </c>
      <c r="W31" s="65">
        <f>'1-3_Daten kt_Vorb'!W48/'1-3_Daten kt_Vorb'!W$57</f>
        <v>5.9926581160315913E-2</v>
      </c>
      <c r="X31" s="65">
        <f>'1-3_Daten kt_Vorb'!X48/'1-3_Daten kt_Vorb'!X$57</f>
        <v>5.8593211328168741E-2</v>
      </c>
      <c r="Y31" s="65">
        <f>'1-3_Daten kt_Vorb'!Y48/'1-3_Daten kt_Vorb'!Y$57</f>
        <v>7.3692073658241028E-2</v>
      </c>
      <c r="Z31" s="65">
        <f>'1-3_Daten kt_Vorb'!Z48/'1-3_Daten kt_Vorb'!Z$57</f>
        <v>7.2376301431721177E-2</v>
      </c>
      <c r="AA31" s="65">
        <f>'1-3_Daten kt_Vorb'!AA48/'1-3_Daten kt_Vorb'!AA$57</f>
        <v>7.67220413059959E-2</v>
      </c>
      <c r="AB31" s="65">
        <f>'1-3_Daten kt_Vorb'!AB48/'1-3_Daten kt_Vorb'!AB$57</f>
        <v>7.3931636034139242E-2</v>
      </c>
      <c r="AC31" s="65">
        <f>'1-3_Daten kt_Vorb'!AC48/'1-3_Daten kt_Vorb'!AC$57</f>
        <v>6.9864075142309495E-2</v>
      </c>
      <c r="AD31" s="65">
        <f>'1-3_Daten kt_Vorb'!AD48/'1-3_Daten kt_Vorb'!AD$57</f>
        <v>6.7824293535299687E-2</v>
      </c>
      <c r="AE31" s="65">
        <f>'1-3_Daten kt_Vorb'!AE48/'1-3_Daten kt_Vorb'!AE$57</f>
        <v>6.8740597630518874E-2</v>
      </c>
      <c r="AF31" s="65">
        <f>'1-3_Daten kt_Vorb'!AF48/'1-3_Daten kt_Vorb'!AF$57</f>
        <v>6.6488775013497578E-2</v>
      </c>
      <c r="AG31" s="65">
        <f>'1-3_Daten kt_Vorb'!AG48/'1-3_Daten kt_Vorb'!AG$57</f>
        <v>6.7407436871334644E-2</v>
      </c>
    </row>
    <row r="32" spans="1:33">
      <c r="B32" s="30" t="s">
        <v>38</v>
      </c>
      <c r="C32" s="38" t="s">
        <v>27</v>
      </c>
      <c r="D32" s="24" t="s">
        <v>31</v>
      </c>
      <c r="E32" s="65">
        <f>'1-3_Daten kt_Vorb'!E49/'1-3_Daten kt_Vorb'!E$57</f>
        <v>2.0907965471426093E-2</v>
      </c>
      <c r="F32" s="65">
        <f>'1-3_Daten kt_Vorb'!F49/'1-3_Daten kt_Vorb'!F$57</f>
        <v>1.871041109899815E-2</v>
      </c>
      <c r="G32" s="65">
        <f>'1-3_Daten kt_Vorb'!G49/'1-3_Daten kt_Vorb'!G$57</f>
        <v>1.6959368389409195E-2</v>
      </c>
      <c r="H32" s="65">
        <f>'1-3_Daten kt_Vorb'!H49/'1-3_Daten kt_Vorb'!H$57</f>
        <v>1.6255765701187034E-2</v>
      </c>
      <c r="I32" s="65">
        <f>'1-3_Daten kt_Vorb'!I49/'1-3_Daten kt_Vorb'!I$57</f>
        <v>1.542581345960807E-2</v>
      </c>
      <c r="J32" s="65">
        <f>'1-3_Daten kt_Vorb'!J49/'1-3_Daten kt_Vorb'!J$57</f>
        <v>1.6077893204396239E-2</v>
      </c>
      <c r="K32" s="65">
        <f>'1-3_Daten kt_Vorb'!K49/'1-3_Daten kt_Vorb'!K$57</f>
        <v>1.4683764324839782E-2</v>
      </c>
      <c r="L32" s="65">
        <f>'1-3_Daten kt_Vorb'!L49/'1-3_Daten kt_Vorb'!L$57</f>
        <v>1.6348599846264092E-2</v>
      </c>
      <c r="M32" s="65">
        <f>'1-3_Daten kt_Vorb'!M49/'1-3_Daten kt_Vorb'!M$57</f>
        <v>1.9052393607591978E-2</v>
      </c>
      <c r="N32" s="65">
        <f>'1-3_Daten kt_Vorb'!N49/'1-3_Daten kt_Vorb'!N$57</f>
        <v>2.04976071556351E-2</v>
      </c>
      <c r="O32" s="65">
        <f>'1-3_Daten kt_Vorb'!O49/'1-3_Daten kt_Vorb'!O$57</f>
        <v>1.886111300191259E-2</v>
      </c>
      <c r="P32" s="65">
        <f>'1-3_Daten kt_Vorb'!P49/'1-3_Daten kt_Vorb'!P$57</f>
        <v>1.7689612567338919E-2</v>
      </c>
      <c r="Q32" s="65">
        <f>'1-3_Daten kt_Vorb'!Q49/'1-3_Daten kt_Vorb'!Q$57</f>
        <v>1.7289683419559155E-2</v>
      </c>
      <c r="R32" s="65">
        <f>'1-3_Daten kt_Vorb'!R49/'1-3_Daten kt_Vorb'!R$57</f>
        <v>1.7837808286693315E-2</v>
      </c>
      <c r="S32" s="65">
        <f>'1-3_Daten kt_Vorb'!S49/'1-3_Daten kt_Vorb'!S$57</f>
        <v>1.6735805762141735E-2</v>
      </c>
      <c r="T32" s="65">
        <f>'1-3_Daten kt_Vorb'!T49/'1-3_Daten kt_Vorb'!T$57</f>
        <v>1.6578607349032663E-2</v>
      </c>
      <c r="U32" s="65">
        <f>'1-3_Daten kt_Vorb'!U49/'1-3_Daten kt_Vorb'!U$57</f>
        <v>1.7210812541236093E-2</v>
      </c>
      <c r="V32" s="65">
        <f>'1-3_Daten kt_Vorb'!V49/'1-3_Daten kt_Vorb'!V$57</f>
        <v>1.7383952705358752E-2</v>
      </c>
      <c r="W32" s="65">
        <f>'1-3_Daten kt_Vorb'!W49/'1-3_Daten kt_Vorb'!W$57</f>
        <v>1.8149508428999307E-2</v>
      </c>
      <c r="X32" s="65">
        <f>'1-3_Daten kt_Vorb'!X49/'1-3_Daten kt_Vorb'!X$57</f>
        <v>1.6681438696155966E-2</v>
      </c>
      <c r="Y32" s="65">
        <f>'1-3_Daten kt_Vorb'!Y49/'1-3_Daten kt_Vorb'!Y$57</f>
        <v>2.2662703258667597E-2</v>
      </c>
      <c r="Z32" s="65">
        <f>'1-3_Daten kt_Vorb'!Z49/'1-3_Daten kt_Vorb'!Z$57</f>
        <v>2.175150373657395E-2</v>
      </c>
      <c r="AA32" s="65">
        <f>'1-3_Daten kt_Vorb'!AA49/'1-3_Daten kt_Vorb'!AA$57</f>
        <v>2.1133186090687962E-2</v>
      </c>
      <c r="AB32" s="65">
        <f>'1-3_Daten kt_Vorb'!AB49/'1-3_Daten kt_Vorb'!AB$57</f>
        <v>2.0324584374910873E-2</v>
      </c>
      <c r="AC32" s="65">
        <f>'1-3_Daten kt_Vorb'!AC49/'1-3_Daten kt_Vorb'!AC$57</f>
        <v>2.0471063903712491E-2</v>
      </c>
      <c r="AD32" s="65">
        <f>'1-3_Daten kt_Vorb'!AD49/'1-3_Daten kt_Vorb'!AD$57</f>
        <v>2.1471941767238732E-2</v>
      </c>
      <c r="AE32" s="65">
        <f>'1-3_Daten kt_Vorb'!AE49/'1-3_Daten kt_Vorb'!AE$57</f>
        <v>2.3009875435259671E-2</v>
      </c>
      <c r="AF32" s="65">
        <f>'1-3_Daten kt_Vorb'!AF49/'1-3_Daten kt_Vorb'!AF$57</f>
        <v>2.3143620093487329E-2</v>
      </c>
      <c r="AG32" s="65">
        <f>'1-3_Daten kt_Vorb'!AG49/'1-3_Daten kt_Vorb'!AG$57</f>
        <v>2.4425475613829066E-2</v>
      </c>
    </row>
    <row r="33" spans="1:33" ht="14.25">
      <c r="B33" s="30" t="s">
        <v>43</v>
      </c>
      <c r="C33" s="38" t="s">
        <v>27</v>
      </c>
      <c r="D33" s="24" t="s">
        <v>31</v>
      </c>
      <c r="E33" s="65">
        <f>'1-3_Daten kt_Vorb'!E50/'1-3_Daten kt_Vorb'!E$57</f>
        <v>2.3212136118658383E-2</v>
      </c>
      <c r="F33" s="65">
        <f>'1-3_Daten kt_Vorb'!F50/'1-3_Daten kt_Vorb'!F$57</f>
        <v>2.6283334196292155E-2</v>
      </c>
      <c r="G33" s="65">
        <f>'1-3_Daten kt_Vorb'!G50/'1-3_Daten kt_Vorb'!G$57</f>
        <v>2.8013395477788413E-2</v>
      </c>
      <c r="H33" s="65">
        <f>'1-3_Daten kt_Vorb'!H50/'1-3_Daten kt_Vorb'!H$57</f>
        <v>3.1507364512344954E-2</v>
      </c>
      <c r="I33" s="65">
        <f>'1-3_Daten kt_Vorb'!I50/'1-3_Daten kt_Vorb'!I$57</f>
        <v>3.1125500145543522E-2</v>
      </c>
      <c r="J33" s="65">
        <f>'1-3_Daten kt_Vorb'!J50/'1-3_Daten kt_Vorb'!J$57</f>
        <v>3.3300620588604946E-2</v>
      </c>
      <c r="K33" s="65">
        <f>'1-3_Daten kt_Vorb'!K50/'1-3_Daten kt_Vorb'!K$57</f>
        <v>3.2900769786708528E-2</v>
      </c>
      <c r="L33" s="65">
        <f>'1-3_Daten kt_Vorb'!L50/'1-3_Daten kt_Vorb'!L$57</f>
        <v>3.4162274560655688E-2</v>
      </c>
      <c r="M33" s="65">
        <f>'1-3_Daten kt_Vorb'!M50/'1-3_Daten kt_Vorb'!M$57</f>
        <v>4.2936734039635591E-2</v>
      </c>
      <c r="N33" s="65">
        <f>'1-3_Daten kt_Vorb'!N50/'1-3_Daten kt_Vorb'!N$57</f>
        <v>4.5651552621918827E-2</v>
      </c>
      <c r="O33" s="65">
        <f>'1-3_Daten kt_Vorb'!O50/'1-3_Daten kt_Vorb'!O$57</f>
        <v>4.1609383819227859E-2</v>
      </c>
      <c r="P33" s="65">
        <f>'1-3_Daten kt_Vorb'!P50/'1-3_Daten kt_Vorb'!P$57</f>
        <v>3.8736258883441517E-2</v>
      </c>
      <c r="Q33" s="65">
        <f>'1-3_Daten kt_Vorb'!Q50/'1-3_Daten kt_Vorb'!Q$57</f>
        <v>2.9886758590393678E-2</v>
      </c>
      <c r="R33" s="65">
        <f>'1-3_Daten kt_Vorb'!R50/'1-3_Daten kt_Vorb'!R$57</f>
        <v>2.7846811108570894E-2</v>
      </c>
      <c r="S33" s="65">
        <f>'1-3_Daten kt_Vorb'!S50/'1-3_Daten kt_Vorb'!S$57</f>
        <v>2.5732292404543042E-2</v>
      </c>
      <c r="T33" s="65">
        <f>'1-3_Daten kt_Vorb'!T50/'1-3_Daten kt_Vorb'!T$57</f>
        <v>2.454678737796737E-2</v>
      </c>
      <c r="U33" s="65">
        <f>'1-3_Daten kt_Vorb'!U50/'1-3_Daten kt_Vorb'!U$57</f>
        <v>2.3970265160582462E-2</v>
      </c>
      <c r="V33" s="65">
        <f>'1-3_Daten kt_Vorb'!V50/'1-3_Daten kt_Vorb'!V$57</f>
        <v>2.32841577160008E-2</v>
      </c>
      <c r="W33" s="65">
        <f>'1-3_Daten kt_Vorb'!W50/'1-3_Daten kt_Vorb'!W$57</f>
        <v>2.3592443957810637E-2</v>
      </c>
      <c r="X33" s="65">
        <f>'1-3_Daten kt_Vorb'!X50/'1-3_Daten kt_Vorb'!X$57</f>
        <v>2.486665566485927E-2</v>
      </c>
      <c r="Y33" s="65">
        <f>'1-3_Daten kt_Vorb'!Y50/'1-3_Daten kt_Vorb'!Y$57</f>
        <v>3.2463488655450748E-2</v>
      </c>
      <c r="Z33" s="65">
        <f>'1-3_Daten kt_Vorb'!Z50/'1-3_Daten kt_Vorb'!Z$57</f>
        <v>3.3582757638572429E-2</v>
      </c>
      <c r="AA33" s="65">
        <f>'1-3_Daten kt_Vorb'!AA50/'1-3_Daten kt_Vorb'!AA$57</f>
        <v>3.6463303145569677E-2</v>
      </c>
      <c r="AB33" s="65">
        <f>'1-3_Daten kt_Vorb'!AB50/'1-3_Daten kt_Vorb'!AB$57</f>
        <v>3.8230613195055468E-2</v>
      </c>
      <c r="AC33" s="65">
        <f>'1-3_Daten kt_Vorb'!AC50/'1-3_Daten kt_Vorb'!AC$57</f>
        <v>3.8680529622296907E-2</v>
      </c>
      <c r="AD33" s="65">
        <f>'1-3_Daten kt_Vorb'!AD50/'1-3_Daten kt_Vorb'!AD$57</f>
        <v>4.00521921104341E-2</v>
      </c>
      <c r="AE33" s="65">
        <f>'1-3_Daten kt_Vorb'!AE50/'1-3_Daten kt_Vorb'!AE$57</f>
        <v>4.3401909127428633E-2</v>
      </c>
      <c r="AF33" s="65">
        <f>'1-3_Daten kt_Vorb'!AF50/'1-3_Daten kt_Vorb'!AF$57</f>
        <v>4.6120249515099215E-2</v>
      </c>
      <c r="AG33" s="65">
        <f>'1-3_Daten kt_Vorb'!AG50/'1-3_Daten kt_Vorb'!AG$57</f>
        <v>4.8663997275422005E-2</v>
      </c>
    </row>
    <row r="34" spans="1:33" ht="14.25">
      <c r="B34" s="30" t="s">
        <v>44</v>
      </c>
      <c r="C34" s="38" t="s">
        <v>27</v>
      </c>
      <c r="D34" s="24" t="s">
        <v>31</v>
      </c>
      <c r="E34" s="65">
        <f>'1-3_Daten kt_Vorb'!E51/'1-3_Daten kt_Vorb'!E$57</f>
        <v>1.5116623697221814E-2</v>
      </c>
      <c r="F34" s="65">
        <f>'1-3_Daten kt_Vorb'!F51/'1-3_Daten kt_Vorb'!F$57</f>
        <v>1.3830043690960971E-2</v>
      </c>
      <c r="G34" s="65">
        <f>'1-3_Daten kt_Vorb'!G51/'1-3_Daten kt_Vorb'!G$57</f>
        <v>1.1288736058976286E-2</v>
      </c>
      <c r="H34" s="65">
        <f>'1-3_Daten kt_Vorb'!H51/'1-3_Daten kt_Vorb'!H$57</f>
        <v>1.1814307842885331E-2</v>
      </c>
      <c r="I34" s="65">
        <f>'1-3_Daten kt_Vorb'!I51/'1-3_Daten kt_Vorb'!I$57</f>
        <v>1.0813332499994216E-2</v>
      </c>
      <c r="J34" s="65">
        <f>'1-3_Daten kt_Vorb'!J51/'1-3_Daten kt_Vorb'!J$57</f>
        <v>1.102294802733495E-2</v>
      </c>
      <c r="K34" s="65">
        <f>'1-3_Daten kt_Vorb'!K51/'1-3_Daten kt_Vorb'!K$57</f>
        <v>1.1387112173574514E-2</v>
      </c>
      <c r="L34" s="65">
        <f>'1-3_Daten kt_Vorb'!L51/'1-3_Daten kt_Vorb'!L$57</f>
        <v>1.1510660461235597E-2</v>
      </c>
      <c r="M34" s="65">
        <f>'1-3_Daten kt_Vorb'!M51/'1-3_Daten kt_Vorb'!M$57</f>
        <v>1.2748838894769025E-2</v>
      </c>
      <c r="N34" s="65">
        <f>'1-3_Daten kt_Vorb'!N51/'1-3_Daten kt_Vorb'!N$57</f>
        <v>1.3215335679464629E-2</v>
      </c>
      <c r="O34" s="65">
        <f>'1-3_Daten kt_Vorb'!O51/'1-3_Daten kt_Vorb'!O$57</f>
        <v>1.3140543735816284E-2</v>
      </c>
      <c r="P34" s="65">
        <f>'1-3_Daten kt_Vorb'!P51/'1-3_Daten kt_Vorb'!P$57</f>
        <v>1.4047281447406955E-2</v>
      </c>
      <c r="Q34" s="65">
        <f>'1-3_Daten kt_Vorb'!Q51/'1-3_Daten kt_Vorb'!Q$57</f>
        <v>1.3608771349246327E-2</v>
      </c>
      <c r="R34" s="65">
        <f>'1-3_Daten kt_Vorb'!R51/'1-3_Daten kt_Vorb'!R$57</f>
        <v>1.2707751075504868E-2</v>
      </c>
      <c r="S34" s="65">
        <f>'1-3_Daten kt_Vorb'!S51/'1-3_Daten kt_Vorb'!S$57</f>
        <v>1.1350592085589487E-2</v>
      </c>
      <c r="T34" s="65">
        <f>'1-3_Daten kt_Vorb'!T51/'1-3_Daten kt_Vorb'!T$57</f>
        <v>1.1840522977534367E-2</v>
      </c>
      <c r="U34" s="65">
        <f>'1-3_Daten kt_Vorb'!U51/'1-3_Daten kt_Vorb'!U$57</f>
        <v>1.3550253756605929E-2</v>
      </c>
      <c r="V34" s="65">
        <f>'1-3_Daten kt_Vorb'!V51/'1-3_Daten kt_Vorb'!V$57</f>
        <v>1.1785570080034625E-2</v>
      </c>
      <c r="W34" s="65">
        <f>'1-3_Daten kt_Vorb'!W51/'1-3_Daten kt_Vorb'!W$57</f>
        <v>1.3764718266370849E-2</v>
      </c>
      <c r="X34" s="65">
        <f>'1-3_Daten kt_Vorb'!X51/'1-3_Daten kt_Vorb'!X$57</f>
        <v>1.241101320740344E-2</v>
      </c>
      <c r="Y34" s="65">
        <f>'1-3_Daten kt_Vorb'!Y51/'1-3_Daten kt_Vorb'!Y$57</f>
        <v>1.7586096643151469E-2</v>
      </c>
      <c r="Z34" s="65">
        <f>'1-3_Daten kt_Vorb'!Z51/'1-3_Daten kt_Vorb'!Z$57</f>
        <v>1.6243011141002885E-2</v>
      </c>
      <c r="AA34" s="65">
        <f>'1-3_Daten kt_Vorb'!AA51/'1-3_Daten kt_Vorb'!AA$57</f>
        <v>1.434819768588788E-2</v>
      </c>
      <c r="AB34" s="65">
        <f>'1-3_Daten kt_Vorb'!AB51/'1-3_Daten kt_Vorb'!AB$57</f>
        <v>1.4344952392386562E-2</v>
      </c>
      <c r="AC34" s="65">
        <f>'1-3_Daten kt_Vorb'!AC51/'1-3_Daten kt_Vorb'!AC$57</f>
        <v>1.2246103921950356E-2</v>
      </c>
      <c r="AD34" s="65">
        <f>'1-3_Daten kt_Vorb'!AD51/'1-3_Daten kt_Vorb'!AD$57</f>
        <v>1.2969548912713482E-2</v>
      </c>
      <c r="AE34" s="65">
        <f>'1-3_Daten kt_Vorb'!AE51/'1-3_Daten kt_Vorb'!AE$57</f>
        <v>1.2223788411707539E-2</v>
      </c>
      <c r="AF34" s="65">
        <f>'1-3_Daten kt_Vorb'!AF51/'1-3_Daten kt_Vorb'!AF$57</f>
        <v>1.2377809188779267E-2</v>
      </c>
      <c r="AG34" s="65">
        <f>'1-3_Daten kt_Vorb'!AG51/'1-3_Daten kt_Vorb'!AG$57</f>
        <v>1.2490518155010127E-2</v>
      </c>
    </row>
    <row r="35" spans="1:33">
      <c r="B35" s="30" t="s">
        <v>45</v>
      </c>
      <c r="C35" s="38" t="s">
        <v>27</v>
      </c>
      <c r="D35" s="24" t="s">
        <v>31</v>
      </c>
      <c r="E35" s="65">
        <f>'1-3_Daten kt_Vorb'!E52/'1-3_Daten kt_Vorb'!E$57</f>
        <v>9.5010664090170772E-4</v>
      </c>
      <c r="F35" s="65">
        <f>'1-3_Daten kt_Vorb'!F52/'1-3_Daten kt_Vorb'!F$57</f>
        <v>7.511288957810961E-4</v>
      </c>
      <c r="G35" s="65">
        <f>'1-3_Daten kt_Vorb'!G52/'1-3_Daten kt_Vorb'!G$57</f>
        <v>6.1871059587767941E-4</v>
      </c>
      <c r="H35" s="65">
        <f>'1-3_Daten kt_Vorb'!H52/'1-3_Daten kt_Vorb'!H$57</f>
        <v>5.5118380890344348E-4</v>
      </c>
      <c r="I35" s="65">
        <f>'1-3_Daten kt_Vorb'!I52/'1-3_Daten kt_Vorb'!I$57</f>
        <v>5.5513451524332683E-4</v>
      </c>
      <c r="J35" s="65">
        <f>'1-3_Daten kt_Vorb'!J52/'1-3_Daten kt_Vorb'!J$57</f>
        <v>4.4652140850269859E-4</v>
      </c>
      <c r="K35" s="65">
        <f>'1-3_Daten kt_Vorb'!K52/'1-3_Daten kt_Vorb'!K$57</f>
        <v>3.4517906052205865E-4</v>
      </c>
      <c r="L35" s="65">
        <f>'1-3_Daten kt_Vorb'!L52/'1-3_Daten kt_Vorb'!L$57</f>
        <v>3.8302402629717986E-4</v>
      </c>
      <c r="M35" s="65">
        <f>'1-3_Daten kt_Vorb'!M52/'1-3_Daten kt_Vorb'!M$57</f>
        <v>4.8098147720599494E-4</v>
      </c>
      <c r="N35" s="65">
        <f>'1-3_Daten kt_Vorb'!N52/'1-3_Daten kt_Vorb'!N$57</f>
        <v>4.2340750027668579E-4</v>
      </c>
      <c r="O35" s="65">
        <f>'1-3_Daten kt_Vorb'!O52/'1-3_Daten kt_Vorb'!O$57</f>
        <v>3.8105125788331185E-4</v>
      </c>
      <c r="P35" s="65">
        <f>'1-3_Daten kt_Vorb'!P52/'1-3_Daten kt_Vorb'!P$57</f>
        <v>2.8118980131619124E-4</v>
      </c>
      <c r="Q35" s="65">
        <f>'1-3_Daten kt_Vorb'!Q52/'1-3_Daten kt_Vorb'!Q$57</f>
        <v>2.5533312852195448E-4</v>
      </c>
      <c r="R35" s="65">
        <f>'1-3_Daten kt_Vorb'!R52/'1-3_Daten kt_Vorb'!R$57</f>
        <v>2.5720360649206735E-4</v>
      </c>
      <c r="S35" s="65">
        <f>'1-3_Daten kt_Vorb'!S52/'1-3_Daten kt_Vorb'!S$57</f>
        <v>1.981836299563771E-4</v>
      </c>
      <c r="T35" s="65">
        <f>'1-3_Daten kt_Vorb'!T52/'1-3_Daten kt_Vorb'!T$57</f>
        <v>1.794393727715661E-4</v>
      </c>
      <c r="U35" s="65">
        <f>'1-3_Daten kt_Vorb'!U52/'1-3_Daten kt_Vorb'!U$57</f>
        <v>1.5951794293994276E-4</v>
      </c>
      <c r="V35" s="65">
        <f>'1-3_Daten kt_Vorb'!V52/'1-3_Daten kt_Vorb'!V$57</f>
        <v>1.2681945713440657E-4</v>
      </c>
      <c r="W35" s="65">
        <f>'1-3_Daten kt_Vorb'!W52/'1-3_Daten kt_Vorb'!W$57</f>
        <v>1.28105386632815E-4</v>
      </c>
      <c r="X35" s="65">
        <f>'1-3_Daten kt_Vorb'!X52/'1-3_Daten kt_Vorb'!X$57</f>
        <v>1.3467465720011005E-4</v>
      </c>
      <c r="Y35" s="65">
        <f>'1-3_Daten kt_Vorb'!Y52/'1-3_Daten kt_Vorb'!Y$57</f>
        <v>1.4230995856118631E-4</v>
      </c>
      <c r="Z35" s="65">
        <f>'1-3_Daten kt_Vorb'!Z52/'1-3_Daten kt_Vorb'!Z$57</f>
        <v>1.3683869424299306E-4</v>
      </c>
      <c r="AA35" s="65">
        <f>'1-3_Daten kt_Vorb'!AA52/'1-3_Daten kt_Vorb'!AA$57</f>
        <v>8.9073202491165632E-5</v>
      </c>
      <c r="AB35" s="65">
        <f>'1-3_Daten kt_Vorb'!AB52/'1-3_Daten kt_Vorb'!AB$57</f>
        <v>9.7194993720428418E-5</v>
      </c>
      <c r="AC35" s="65">
        <f>'1-3_Daten kt_Vorb'!AC52/'1-3_Daten kt_Vorb'!AC$57</f>
        <v>1.0587578479627805E-4</v>
      </c>
      <c r="AD35" s="65">
        <f>'1-3_Daten kt_Vorb'!AD52/'1-3_Daten kt_Vorb'!AD$57</f>
        <v>1.0872389758354245E-4</v>
      </c>
      <c r="AE35" s="65">
        <f>'1-3_Daten kt_Vorb'!AE52/'1-3_Daten kt_Vorb'!AE$57</f>
        <v>1.1601546937636597E-4</v>
      </c>
      <c r="AF35" s="65">
        <f>'1-3_Daten kt_Vorb'!AF52/'1-3_Daten kt_Vorb'!AF$57</f>
        <v>8.108943489133091E-5</v>
      </c>
      <c r="AG35" s="65">
        <f>'1-3_Daten kt_Vorb'!AG52/'1-3_Daten kt_Vorb'!AG$57</f>
        <v>7.1906796658052148E-5</v>
      </c>
    </row>
    <row r="36" spans="1:33">
      <c r="B36" s="30" t="s">
        <v>39</v>
      </c>
      <c r="C36" s="38" t="s">
        <v>27</v>
      </c>
      <c r="D36" s="24" t="s">
        <v>31</v>
      </c>
      <c r="E36" s="65">
        <f>'1-3_Daten kt_Vorb'!E53/'1-3_Daten kt_Vorb'!E$57</f>
        <v>3.6579152071923193E-5</v>
      </c>
      <c r="F36" s="65">
        <f>'1-3_Daten kt_Vorb'!F53/'1-3_Daten kt_Vorb'!F$57</f>
        <v>3.4576037554599122E-5</v>
      </c>
      <c r="G36" s="65">
        <f>'1-3_Daten kt_Vorb'!G53/'1-3_Daten kt_Vorb'!G$57</f>
        <v>3.0746798403484385E-5</v>
      </c>
      <c r="H36" s="65">
        <f>'1-3_Daten kt_Vorb'!H53/'1-3_Daten kt_Vorb'!H$57</f>
        <v>3.2177494520286205E-5</v>
      </c>
      <c r="I36" s="65">
        <f>'1-3_Daten kt_Vorb'!I53/'1-3_Daten kt_Vorb'!I$57</f>
        <v>3.136805017551543E-5</v>
      </c>
      <c r="J36" s="65">
        <f>'1-3_Daten kt_Vorb'!J53/'1-3_Daten kt_Vorb'!J$57</f>
        <v>2.6180121259690511E-5</v>
      </c>
      <c r="K36" s="65">
        <f>'1-3_Daten kt_Vorb'!K53/'1-3_Daten kt_Vorb'!K$57</f>
        <v>2.6927313758769594E-5</v>
      </c>
      <c r="L36" s="65">
        <f>'1-3_Daten kt_Vorb'!L53/'1-3_Daten kt_Vorb'!L$57</f>
        <v>2.7375208075106944E-5</v>
      </c>
      <c r="M36" s="65">
        <f>'1-3_Daten kt_Vorb'!M53/'1-3_Daten kt_Vorb'!M$57</f>
        <v>3.3729072145362589E-5</v>
      </c>
      <c r="N36" s="65">
        <f>'1-3_Daten kt_Vorb'!N53/'1-3_Daten kt_Vorb'!N$57</f>
        <v>3.4809903961314987E-5</v>
      </c>
      <c r="O36" s="65">
        <f>'1-3_Daten kt_Vorb'!O53/'1-3_Daten kt_Vorb'!O$57</f>
        <v>3.4950083562113137E-5</v>
      </c>
      <c r="P36" s="65">
        <f>'1-3_Daten kt_Vorb'!P53/'1-3_Daten kt_Vorb'!P$57</f>
        <v>3.3649395096767182E-5</v>
      </c>
      <c r="Q36" s="65">
        <f>'1-3_Daten kt_Vorb'!Q53/'1-3_Daten kt_Vorb'!Q$57</f>
        <v>3.4415014496839711E-5</v>
      </c>
      <c r="R36" s="65">
        <f>'1-3_Daten kt_Vorb'!R53/'1-3_Daten kt_Vorb'!R$57</f>
        <v>3.6212215867552991E-5</v>
      </c>
      <c r="S36" s="65">
        <f>'1-3_Daten kt_Vorb'!S53/'1-3_Daten kt_Vorb'!S$57</f>
        <v>3.4890774022185186E-5</v>
      </c>
      <c r="T36" s="65">
        <f>'1-3_Daten kt_Vorb'!T53/'1-3_Daten kt_Vorb'!T$57</f>
        <v>3.7223359444909464E-5</v>
      </c>
      <c r="U36" s="65">
        <f>'1-3_Daten kt_Vorb'!U53/'1-3_Daten kt_Vorb'!U$57</f>
        <v>3.7000318940644441E-5</v>
      </c>
      <c r="V36" s="65">
        <f>'1-3_Daten kt_Vorb'!V53/'1-3_Daten kt_Vorb'!V$57</f>
        <v>3.2549034459401806E-5</v>
      </c>
      <c r="W36" s="65">
        <f>'1-3_Daten kt_Vorb'!W53/'1-3_Daten kt_Vorb'!W$57</f>
        <v>3.0897227717055233E-5</v>
      </c>
      <c r="X36" s="65">
        <f>'1-3_Daten kt_Vorb'!X53/'1-3_Daten kt_Vorb'!X$57</f>
        <v>2.8724459677291601E-5</v>
      </c>
      <c r="Y36" s="65">
        <f>'1-3_Daten kt_Vorb'!Y53/'1-3_Daten kt_Vorb'!Y$57</f>
        <v>3.1706210233259164E-5</v>
      </c>
      <c r="Z36" s="65">
        <f>'1-3_Daten kt_Vorb'!Z53/'1-3_Daten kt_Vorb'!Z$57</f>
        <v>3.1797060415831545E-5</v>
      </c>
      <c r="AA36" s="65">
        <f>'1-3_Daten kt_Vorb'!AA53/'1-3_Daten kt_Vorb'!AA$57</f>
        <v>3.2882277984272389E-5</v>
      </c>
      <c r="AB36" s="65">
        <f>'1-3_Daten kt_Vorb'!AB53/'1-3_Daten kt_Vorb'!AB$57</f>
        <v>3.0718829455828233E-5</v>
      </c>
      <c r="AC36" s="65">
        <f>'1-3_Daten kt_Vorb'!AC53/'1-3_Daten kt_Vorb'!AC$57</f>
        <v>2.9508937618595886E-5</v>
      </c>
      <c r="AD36" s="65">
        <f>'1-3_Daten kt_Vorb'!AD53/'1-3_Daten kt_Vorb'!AD$57</f>
        <v>2.9972324046720122E-5</v>
      </c>
      <c r="AE36" s="65">
        <f>'1-3_Daten kt_Vorb'!AE53/'1-3_Daten kt_Vorb'!AE$57</f>
        <v>3.0904054331808205E-5</v>
      </c>
      <c r="AF36" s="65">
        <f>'1-3_Daten kt_Vorb'!AF53/'1-3_Daten kt_Vorb'!AF$57</f>
        <v>3.0293390277345017E-5</v>
      </c>
      <c r="AG36" s="65">
        <f>'1-3_Daten kt_Vorb'!AG53/'1-3_Daten kt_Vorb'!AG$57</f>
        <v>2.8770468665121743E-5</v>
      </c>
    </row>
    <row r="37" spans="1:33">
      <c r="B37" s="31" t="s">
        <v>40</v>
      </c>
      <c r="C37" s="38" t="s">
        <v>27</v>
      </c>
      <c r="D37" s="24" t="s">
        <v>31</v>
      </c>
      <c r="E37" s="65">
        <f>'1-3_Daten kt_Vorb'!E54/'1-3_Daten kt_Vorb'!E$57</f>
        <v>0.3623720183336504</v>
      </c>
      <c r="F37" s="65">
        <f>'1-3_Daten kt_Vorb'!F54/'1-3_Daten kt_Vorb'!F$57</f>
        <v>0.38602067129506551</v>
      </c>
      <c r="G37" s="65">
        <f>'1-3_Daten kt_Vorb'!G54/'1-3_Daten kt_Vorb'!G$57</f>
        <v>0.4177336571659338</v>
      </c>
      <c r="H37" s="65">
        <f>'1-3_Daten kt_Vorb'!H54/'1-3_Daten kt_Vorb'!H$57</f>
        <v>0.40193252443442207</v>
      </c>
      <c r="I37" s="65">
        <f>'1-3_Daten kt_Vorb'!I54/'1-3_Daten kt_Vorb'!I$57</f>
        <v>0.43898353500444875</v>
      </c>
      <c r="J37" s="65">
        <f>'1-3_Daten kt_Vorb'!J54/'1-3_Daten kt_Vorb'!J$57</f>
        <v>0.41238226627844238</v>
      </c>
      <c r="K37" s="65">
        <f>'1-3_Daten kt_Vorb'!K54/'1-3_Daten kt_Vorb'!K$57</f>
        <v>0.42350692318987837</v>
      </c>
      <c r="L37" s="65">
        <f>'1-3_Daten kt_Vorb'!L54/'1-3_Daten kt_Vorb'!L$57</f>
        <v>0.3998923540544207</v>
      </c>
      <c r="M37" s="65">
        <f>'1-3_Daten kt_Vorb'!M54/'1-3_Daten kt_Vorb'!M$57</f>
        <v>0.23390447371807602</v>
      </c>
      <c r="N37" s="65">
        <f>'1-3_Daten kt_Vorb'!N54/'1-3_Daten kt_Vorb'!N$57</f>
        <v>0.15832556069871873</v>
      </c>
      <c r="O37" s="65">
        <f>'1-3_Daten kt_Vorb'!O54/'1-3_Daten kt_Vorb'!O$57</f>
        <v>0.15069240805524767</v>
      </c>
      <c r="P37" s="65">
        <f>'1-3_Daten kt_Vorb'!P54/'1-3_Daten kt_Vorb'!P$57</f>
        <v>0.18848743201722482</v>
      </c>
      <c r="Q37" s="65">
        <f>'1-3_Daten kt_Vorb'!Q54/'1-3_Daten kt_Vorb'!Q$57</f>
        <v>0.20250205497616872</v>
      </c>
      <c r="R37" s="65">
        <f>'1-3_Daten kt_Vorb'!R54/'1-3_Daten kt_Vorb'!R$57</f>
        <v>0.20500593365089409</v>
      </c>
      <c r="S37" s="65">
        <f>'1-3_Daten kt_Vorb'!S54/'1-3_Daten kt_Vorb'!S$57</f>
        <v>0.22445265039631304</v>
      </c>
      <c r="T37" s="65">
        <f>'1-3_Daten kt_Vorb'!T54/'1-3_Daten kt_Vorb'!T$57</f>
        <v>0.19933728019747876</v>
      </c>
      <c r="U37" s="65">
        <f>'1-3_Daten kt_Vorb'!U54/'1-3_Daten kt_Vorb'!U$57</f>
        <v>0.19750939760364716</v>
      </c>
      <c r="V37" s="65">
        <f>'1-3_Daten kt_Vorb'!V54/'1-3_Daten kt_Vorb'!V$57</f>
        <v>0.24551234988177484</v>
      </c>
      <c r="W37" s="65">
        <f>'1-3_Daten kt_Vorb'!W54/'1-3_Daten kt_Vorb'!W$57</f>
        <v>0.21339573314695975</v>
      </c>
      <c r="X37" s="65">
        <f>'1-3_Daten kt_Vorb'!X54/'1-3_Daten kt_Vorb'!X$57</f>
        <v>0.22553967844018227</v>
      </c>
      <c r="Y37" s="65">
        <f>'1-3_Daten kt_Vorb'!Y54/'1-3_Daten kt_Vorb'!Y$57</f>
        <v>5.1526188140478234E-2</v>
      </c>
      <c r="Z37" s="65">
        <f>'1-3_Daten kt_Vorb'!Z54/'1-3_Daten kt_Vorb'!Z$57</f>
        <v>3.9417717680494561E-2</v>
      </c>
      <c r="AA37" s="65">
        <f>'1-3_Daten kt_Vorb'!AA54/'1-3_Daten kt_Vorb'!AA$57</f>
        <v>3.2573663726617859E-2</v>
      </c>
      <c r="AB37" s="65">
        <f>'1-3_Daten kt_Vorb'!AB54/'1-3_Daten kt_Vorb'!AB$57</f>
        <v>3.2980597751208741E-2</v>
      </c>
      <c r="AC37" s="65">
        <f>'1-3_Daten kt_Vorb'!AC54/'1-3_Daten kt_Vorb'!AC$57</f>
        <v>2.9951335405232943E-2</v>
      </c>
      <c r="AD37" s="65">
        <f>'1-3_Daten kt_Vorb'!AD54/'1-3_Daten kt_Vorb'!AD$57</f>
        <v>3.0346786037264633E-2</v>
      </c>
      <c r="AE37" s="65">
        <f>'1-3_Daten kt_Vorb'!AE54/'1-3_Daten kt_Vorb'!AE$57</f>
        <v>2.925969769832263E-2</v>
      </c>
      <c r="AF37" s="65">
        <f>'1-3_Daten kt_Vorb'!AF54/'1-3_Daten kt_Vorb'!AF$57</f>
        <v>2.9335888567503934E-2</v>
      </c>
      <c r="AG37" s="65">
        <f>'1-3_Daten kt_Vorb'!AG54/'1-3_Daten kt_Vorb'!AG$57</f>
        <v>3.0785503582403194E-2</v>
      </c>
    </row>
    <row r="38" spans="1:33">
      <c r="B38" s="31" t="s">
        <v>41</v>
      </c>
      <c r="C38" s="38" t="s">
        <v>27</v>
      </c>
      <c r="D38" s="24" t="s">
        <v>31</v>
      </c>
      <c r="E38" s="65">
        <f>'1-3_Daten kt_Vorb'!E55/'1-3_Daten kt_Vorb'!E$57</f>
        <v>0.50607436126291305</v>
      </c>
      <c r="F38" s="65">
        <f>'1-3_Daten kt_Vorb'!F55/'1-3_Daten kt_Vorb'!F$57</f>
        <v>0.48483304846458936</v>
      </c>
      <c r="G38" s="65">
        <f>'1-3_Daten kt_Vorb'!G55/'1-3_Daten kt_Vorb'!G$57</f>
        <v>0.4609546490156966</v>
      </c>
      <c r="H38" s="65">
        <f>'1-3_Daten kt_Vorb'!H55/'1-3_Daten kt_Vorb'!H$57</f>
        <v>0.47431256192916466</v>
      </c>
      <c r="I38" s="65">
        <f>'1-3_Daten kt_Vorb'!I55/'1-3_Daten kt_Vorb'!I$57</f>
        <v>0.44167672814449921</v>
      </c>
      <c r="J38" s="65">
        <f>'1-3_Daten kt_Vorb'!J55/'1-3_Daten kt_Vorb'!J$57</f>
        <v>0.46724748391089271</v>
      </c>
      <c r="K38" s="65">
        <f>'1-3_Daten kt_Vorb'!K55/'1-3_Daten kt_Vorb'!K$57</f>
        <v>0.45961588033976891</v>
      </c>
      <c r="L38" s="65">
        <f>'1-3_Daten kt_Vorb'!L55/'1-3_Daten kt_Vorb'!L$57</f>
        <v>0.4812603207995666</v>
      </c>
      <c r="M38" s="65">
        <f>'1-3_Daten kt_Vorb'!M55/'1-3_Daten kt_Vorb'!M$57</f>
        <v>0.62027652046951898</v>
      </c>
      <c r="N38" s="65">
        <f>'1-3_Daten kt_Vorb'!N55/'1-3_Daten kt_Vorb'!N$57</f>
        <v>0.68755372717860441</v>
      </c>
      <c r="O38" s="65">
        <f>'1-3_Daten kt_Vorb'!O55/'1-3_Daten kt_Vorb'!O$57</f>
        <v>0.69861450161661431</v>
      </c>
      <c r="P38" s="65">
        <f>'1-3_Daten kt_Vorb'!P55/'1-3_Daten kt_Vorb'!P$57</f>
        <v>0.66530760285062007</v>
      </c>
      <c r="Q38" s="65">
        <f>'1-3_Daten kt_Vorb'!Q55/'1-3_Daten kt_Vorb'!Q$57</f>
        <v>0.65771288383206372</v>
      </c>
      <c r="R38" s="65">
        <f>'1-3_Daten kt_Vorb'!R55/'1-3_Daten kt_Vorb'!R$57</f>
        <v>0.65450759756590593</v>
      </c>
      <c r="S38" s="65">
        <f>'1-3_Daten kt_Vorb'!S55/'1-3_Daten kt_Vorb'!S$57</f>
        <v>0.64139393200409123</v>
      </c>
      <c r="T38" s="65">
        <f>'1-3_Daten kt_Vorb'!T55/'1-3_Daten kt_Vorb'!T$57</f>
        <v>0.66320802326888895</v>
      </c>
      <c r="U38" s="65">
        <f>'1-3_Daten kt_Vorb'!U55/'1-3_Daten kt_Vorb'!U$57</f>
        <v>0.66619913247383644</v>
      </c>
      <c r="V38" s="65">
        <f>'1-3_Daten kt_Vorb'!V55/'1-3_Daten kt_Vorb'!V$57</f>
        <v>0.62137341585596784</v>
      </c>
      <c r="W38" s="65">
        <f>'1-3_Daten kt_Vorb'!W55/'1-3_Daten kt_Vorb'!W$57</f>
        <v>0.65336762888987254</v>
      </c>
      <c r="X38" s="65">
        <f>'1-3_Daten kt_Vorb'!X55/'1-3_Daten kt_Vorb'!X$57</f>
        <v>0.64362282749585609</v>
      </c>
      <c r="Y38" s="65">
        <f>'1-3_Daten kt_Vorb'!Y55/'1-3_Daten kt_Vorb'!Y$57</f>
        <v>0.77997514916536592</v>
      </c>
      <c r="Z38" s="65">
        <f>'1-3_Daten kt_Vorb'!Z55/'1-3_Daten kt_Vorb'!Z$57</f>
        <v>0.79446569747148332</v>
      </c>
      <c r="AA38" s="65">
        <f>'1-3_Daten kt_Vorb'!AA55/'1-3_Daten kt_Vorb'!AA$57</f>
        <v>0.79628583040213741</v>
      </c>
      <c r="AB38" s="65">
        <f>'1-3_Daten kt_Vorb'!AB55/'1-3_Daten kt_Vorb'!AB$57</f>
        <v>0.79818189892130975</v>
      </c>
      <c r="AC38" s="65">
        <f>'1-3_Daten kt_Vorb'!AC55/'1-3_Daten kt_Vorb'!AC$57</f>
        <v>0.80653054017056802</v>
      </c>
      <c r="AD38" s="65">
        <f>'1-3_Daten kt_Vorb'!AD55/'1-3_Daten kt_Vorb'!AD$57</f>
        <v>0.80522154692233572</v>
      </c>
      <c r="AE38" s="65">
        <f>'1-3_Daten kt_Vorb'!AE55/'1-3_Daten kt_Vorb'!AE$57</f>
        <v>0.80043856988760165</v>
      </c>
      <c r="AF38" s="65">
        <f>'1-3_Daten kt_Vorb'!AF55/'1-3_Daten kt_Vorb'!AF$57</f>
        <v>0.79912187627825959</v>
      </c>
      <c r="AG38" s="65">
        <f>'1-3_Daten kt_Vorb'!AG55/'1-3_Daten kt_Vorb'!AG$57</f>
        <v>0.79136675968048864</v>
      </c>
    </row>
    <row r="39" spans="1:33">
      <c r="B39" s="25" t="s">
        <v>42</v>
      </c>
      <c r="C39" s="41" t="s">
        <v>27</v>
      </c>
      <c r="D39" s="26" t="s">
        <v>31</v>
      </c>
      <c r="E39" s="67">
        <f>'1-3_Daten kt_Vorb'!E56/'1-3_Daten kt_Vorb'!E$57</f>
        <v>2.2267777634120443E-2</v>
      </c>
      <c r="F39" s="67">
        <f>'1-3_Daten kt_Vorb'!F56/'1-3_Daten kt_Vorb'!F$57</f>
        <v>2.1404403030026661E-2</v>
      </c>
      <c r="G39" s="67">
        <f>'1-3_Daten kt_Vorb'!G56/'1-3_Daten kt_Vorb'!G$57</f>
        <v>1.9735462686834508E-2</v>
      </c>
      <c r="H39" s="67">
        <f>'1-3_Daten kt_Vorb'!H56/'1-3_Daten kt_Vorb'!H$57</f>
        <v>1.8864895972471232E-2</v>
      </c>
      <c r="I39" s="67">
        <f>'1-3_Daten kt_Vorb'!I56/'1-3_Daten kt_Vorb'!I$57</f>
        <v>1.8283137767732688E-2</v>
      </c>
      <c r="J39" s="67">
        <f>'1-3_Daten kt_Vorb'!J56/'1-3_Daten kt_Vorb'!J$57</f>
        <v>1.8071634924240961E-2</v>
      </c>
      <c r="K39" s="67">
        <f>'1-3_Daten kt_Vorb'!K56/'1-3_Daten kt_Vorb'!K$57</f>
        <v>1.7372618207233858E-2</v>
      </c>
      <c r="L39" s="67">
        <f>'1-3_Daten kt_Vorb'!L56/'1-3_Daten kt_Vorb'!L$57</f>
        <v>1.6607239657389715E-2</v>
      </c>
      <c r="M39" s="67">
        <f>'1-3_Daten kt_Vorb'!M56/'1-3_Daten kt_Vorb'!M$57</f>
        <v>2.0569997203281981E-2</v>
      </c>
      <c r="N39" s="67">
        <f>'1-3_Daten kt_Vorb'!N56/'1-3_Daten kt_Vorb'!N$57</f>
        <v>2.162214674554392E-2</v>
      </c>
      <c r="O39" s="67">
        <f>'1-3_Daten kt_Vorb'!O56/'1-3_Daten kt_Vorb'!O$57</f>
        <v>2.1440856972077666E-2</v>
      </c>
      <c r="P39" s="67">
        <f>'1-3_Daten kt_Vorb'!P56/'1-3_Daten kt_Vorb'!P$57</f>
        <v>2.0044089036946357E-2</v>
      </c>
      <c r="Q39" s="67">
        <f>'1-3_Daten kt_Vorb'!Q56/'1-3_Daten kt_Vorb'!Q$57</f>
        <v>2.1398680300820871E-2</v>
      </c>
      <c r="R39" s="67">
        <f>'1-3_Daten kt_Vorb'!R56/'1-3_Daten kt_Vorb'!R$57</f>
        <v>2.1176316197371255E-2</v>
      </c>
      <c r="S39" s="67">
        <f>'1-3_Daten kt_Vorb'!S56/'1-3_Daten kt_Vorb'!S$57</f>
        <v>1.9952573056203193E-2</v>
      </c>
      <c r="T39" s="67">
        <f>'1-3_Daten kt_Vorb'!T56/'1-3_Daten kt_Vorb'!T$57</f>
        <v>2.3015269191187161E-2</v>
      </c>
      <c r="U39" s="67">
        <f>'1-3_Daten kt_Vorb'!U56/'1-3_Daten kt_Vorb'!U$57</f>
        <v>1.855374212553116E-2</v>
      </c>
      <c r="V39" s="67">
        <f>'1-3_Daten kt_Vorb'!V56/'1-3_Daten kt_Vorb'!V$57</f>
        <v>1.8022618052552071E-2</v>
      </c>
      <c r="W39" s="67">
        <f>'1-3_Daten kt_Vorb'!W56/'1-3_Daten kt_Vorb'!W$57</f>
        <v>1.7644383535321221E-2</v>
      </c>
      <c r="X39" s="67">
        <f>'1-3_Daten kt_Vorb'!X56/'1-3_Daten kt_Vorb'!X$57</f>
        <v>1.8121776050496717E-2</v>
      </c>
      <c r="Y39" s="67">
        <f>'1-3_Daten kt_Vorb'!Y56/'1-3_Daten kt_Vorb'!Y$57</f>
        <v>2.1920284309850595E-2</v>
      </c>
      <c r="Z39" s="67">
        <f>'1-3_Daten kt_Vorb'!Z56/'1-3_Daten kt_Vorb'!Z$57</f>
        <v>2.1994375145492875E-2</v>
      </c>
      <c r="AA39" s="67">
        <f>'1-3_Daten kt_Vorb'!AA56/'1-3_Daten kt_Vorb'!AA$57</f>
        <v>2.2351822162627787E-2</v>
      </c>
      <c r="AB39" s="67">
        <f>'1-3_Daten kt_Vorb'!AB56/'1-3_Daten kt_Vorb'!AB$57</f>
        <v>2.187780350781315E-2</v>
      </c>
      <c r="AC39" s="67">
        <f>'1-3_Daten kt_Vorb'!AC56/'1-3_Daten kt_Vorb'!AC$57</f>
        <v>2.2120967111514876E-2</v>
      </c>
      <c r="AD39" s="67">
        <f>'1-3_Daten kt_Vorb'!AD56/'1-3_Daten kt_Vorb'!AD$57</f>
        <v>2.1974994493083311E-2</v>
      </c>
      <c r="AE39" s="67">
        <f>'1-3_Daten kt_Vorb'!AE56/'1-3_Daten kt_Vorb'!AE$57</f>
        <v>2.2778642285453028E-2</v>
      </c>
      <c r="AF39" s="67">
        <f>'1-3_Daten kt_Vorb'!AF56/'1-3_Daten kt_Vorb'!AF$57</f>
        <v>2.330039851820433E-2</v>
      </c>
      <c r="AG39" s="67">
        <f>'1-3_Daten kt_Vorb'!AG56/'1-3_Daten kt_Vorb'!AG$57</f>
        <v>2.4759631556189206E-2</v>
      </c>
    </row>
    <row r="40" spans="1:33" s="28" customFormat="1">
      <c r="A40" s="36"/>
      <c r="B40" s="44" t="s">
        <v>69</v>
      </c>
      <c r="C40" s="45"/>
      <c r="D40" s="34" t="s">
        <v>31</v>
      </c>
      <c r="E40" s="66">
        <f>'1-3_Daten kt_Vorb'!E57/'1-3_Daten kt_Vorb'!E$57</f>
        <v>1</v>
      </c>
      <c r="F40" s="66">
        <f>'1-3_Daten kt_Vorb'!F57/'1-3_Daten kt_Vorb'!F$57</f>
        <v>1</v>
      </c>
      <c r="G40" s="66">
        <f>'1-3_Daten kt_Vorb'!G57/'1-3_Daten kt_Vorb'!G$57</f>
        <v>1</v>
      </c>
      <c r="H40" s="66">
        <f>'1-3_Daten kt_Vorb'!H57/'1-3_Daten kt_Vorb'!H$57</f>
        <v>1</v>
      </c>
      <c r="I40" s="66">
        <f>'1-3_Daten kt_Vorb'!I57/'1-3_Daten kt_Vorb'!I$57</f>
        <v>1</v>
      </c>
      <c r="J40" s="66">
        <f>'1-3_Daten kt_Vorb'!J57/'1-3_Daten kt_Vorb'!J$57</f>
        <v>1</v>
      </c>
      <c r="K40" s="66">
        <f>'1-3_Daten kt_Vorb'!K57/'1-3_Daten kt_Vorb'!K$57</f>
        <v>1</v>
      </c>
      <c r="L40" s="66">
        <f>'1-3_Daten kt_Vorb'!L57/'1-3_Daten kt_Vorb'!L$57</f>
        <v>1</v>
      </c>
      <c r="M40" s="66">
        <f>'1-3_Daten kt_Vorb'!M57/'1-3_Daten kt_Vorb'!M$57</f>
        <v>1</v>
      </c>
      <c r="N40" s="66">
        <f>'1-3_Daten kt_Vorb'!N57/'1-3_Daten kt_Vorb'!N$57</f>
        <v>1</v>
      </c>
      <c r="O40" s="66">
        <f>'1-3_Daten kt_Vorb'!O57/'1-3_Daten kt_Vorb'!O$57</f>
        <v>1</v>
      </c>
      <c r="P40" s="66">
        <f>'1-3_Daten kt_Vorb'!P57/'1-3_Daten kt_Vorb'!P$57</f>
        <v>1</v>
      </c>
      <c r="Q40" s="66">
        <f>'1-3_Daten kt_Vorb'!Q57/'1-3_Daten kt_Vorb'!Q$57</f>
        <v>1</v>
      </c>
      <c r="R40" s="66">
        <f>'1-3_Daten kt_Vorb'!R57/'1-3_Daten kt_Vorb'!R$57</f>
        <v>1</v>
      </c>
      <c r="S40" s="66">
        <f>'1-3_Daten kt_Vorb'!S57/'1-3_Daten kt_Vorb'!S$57</f>
        <v>1</v>
      </c>
      <c r="T40" s="66">
        <f>'1-3_Daten kt_Vorb'!T57/'1-3_Daten kt_Vorb'!T$57</f>
        <v>1</v>
      </c>
      <c r="U40" s="66">
        <f>'1-3_Daten kt_Vorb'!U57/'1-3_Daten kt_Vorb'!U$57</f>
        <v>1</v>
      </c>
      <c r="V40" s="66">
        <f>'1-3_Daten kt_Vorb'!V57/'1-3_Daten kt_Vorb'!V$57</f>
        <v>1</v>
      </c>
      <c r="W40" s="66">
        <f>'1-3_Daten kt_Vorb'!W57/'1-3_Daten kt_Vorb'!W$57</f>
        <v>1</v>
      </c>
      <c r="X40" s="66">
        <f>'1-3_Daten kt_Vorb'!X57/'1-3_Daten kt_Vorb'!X$57</f>
        <v>1</v>
      </c>
      <c r="Y40" s="66">
        <f>'1-3_Daten kt_Vorb'!Y57/'1-3_Daten kt_Vorb'!Y$57</f>
        <v>1</v>
      </c>
      <c r="Z40" s="66">
        <f>'1-3_Daten kt_Vorb'!Z57/'1-3_Daten kt_Vorb'!Z$57</f>
        <v>1</v>
      </c>
      <c r="AA40" s="66">
        <f>'1-3_Daten kt_Vorb'!AA57/'1-3_Daten kt_Vorb'!AA$57</f>
        <v>1</v>
      </c>
      <c r="AB40" s="66">
        <f>'1-3_Daten kt_Vorb'!AB57/'1-3_Daten kt_Vorb'!AB$57</f>
        <v>1</v>
      </c>
      <c r="AC40" s="66">
        <f>'1-3_Daten kt_Vorb'!AC57/'1-3_Daten kt_Vorb'!AC$57</f>
        <v>1</v>
      </c>
      <c r="AD40" s="66">
        <f>'1-3_Daten kt_Vorb'!AD57/'1-3_Daten kt_Vorb'!AD$57</f>
        <v>1</v>
      </c>
      <c r="AE40" s="66">
        <f>'1-3_Daten kt_Vorb'!AE57/'1-3_Daten kt_Vorb'!AE$57</f>
        <v>1</v>
      </c>
      <c r="AF40" s="66">
        <f>'1-3_Daten kt_Vorb'!AF57/'1-3_Daten kt_Vorb'!AF$57</f>
        <v>1</v>
      </c>
      <c r="AG40" s="66">
        <f>'1-3_Daten kt_Vorb'!AG57/'1-3_Daten kt_Vorb'!AG$57</f>
        <v>1</v>
      </c>
    </row>
    <row r="41" spans="1:33" s="28" customFormat="1">
      <c r="A41" s="36"/>
      <c r="B41" s="39"/>
      <c r="C41" s="40"/>
      <c r="D41" s="29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</row>
    <row r="42" spans="1:33" ht="14.25">
      <c r="A42" s="49" t="s">
        <v>174</v>
      </c>
      <c r="B42" s="50"/>
      <c r="D42" s="24"/>
      <c r="E42" s="27"/>
      <c r="F42" s="27"/>
      <c r="G42" s="27"/>
      <c r="H42" s="27"/>
      <c r="I42" s="27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</row>
    <row r="43" spans="1:33">
      <c r="A43" s="36"/>
      <c r="B43" s="32" t="s">
        <v>24</v>
      </c>
      <c r="C43" s="33" t="s">
        <v>26</v>
      </c>
      <c r="D43" s="34" t="s">
        <v>28</v>
      </c>
      <c r="E43" s="35">
        <f t="shared" ref="E43:AG43" si="2">E$5</f>
        <v>33238</v>
      </c>
      <c r="F43" s="35">
        <f t="shared" si="2"/>
        <v>33603</v>
      </c>
      <c r="G43" s="35">
        <f t="shared" si="2"/>
        <v>33969</v>
      </c>
      <c r="H43" s="35">
        <f t="shared" si="2"/>
        <v>34334</v>
      </c>
      <c r="I43" s="35">
        <f t="shared" si="2"/>
        <v>34699</v>
      </c>
      <c r="J43" s="35">
        <f t="shared" si="2"/>
        <v>35064</v>
      </c>
      <c r="K43" s="35">
        <f t="shared" si="2"/>
        <v>35430</v>
      </c>
      <c r="L43" s="35">
        <f t="shared" si="2"/>
        <v>35795</v>
      </c>
      <c r="M43" s="35">
        <f t="shared" si="2"/>
        <v>36160</v>
      </c>
      <c r="N43" s="35">
        <f t="shared" si="2"/>
        <v>36525</v>
      </c>
      <c r="O43" s="35">
        <f t="shared" si="2"/>
        <v>36891</v>
      </c>
      <c r="P43" s="35">
        <f t="shared" si="2"/>
        <v>37256</v>
      </c>
      <c r="Q43" s="35">
        <f t="shared" si="2"/>
        <v>37621</v>
      </c>
      <c r="R43" s="35">
        <f t="shared" si="2"/>
        <v>37986</v>
      </c>
      <c r="S43" s="35">
        <f t="shared" si="2"/>
        <v>38352</v>
      </c>
      <c r="T43" s="35">
        <f t="shared" si="2"/>
        <v>38717</v>
      </c>
      <c r="U43" s="35">
        <f t="shared" si="2"/>
        <v>39082</v>
      </c>
      <c r="V43" s="35">
        <f t="shared" si="2"/>
        <v>39447</v>
      </c>
      <c r="W43" s="35">
        <f t="shared" si="2"/>
        <v>39813</v>
      </c>
      <c r="X43" s="35">
        <f t="shared" si="2"/>
        <v>40178</v>
      </c>
      <c r="Y43" s="35">
        <f t="shared" si="2"/>
        <v>40543</v>
      </c>
      <c r="Z43" s="35">
        <f t="shared" si="2"/>
        <v>40908</v>
      </c>
      <c r="AA43" s="35">
        <f t="shared" si="2"/>
        <v>41274</v>
      </c>
      <c r="AB43" s="35">
        <f t="shared" si="2"/>
        <v>41639</v>
      </c>
      <c r="AC43" s="35">
        <f t="shared" si="2"/>
        <v>42004</v>
      </c>
      <c r="AD43" s="35">
        <f t="shared" si="2"/>
        <v>42369</v>
      </c>
      <c r="AE43" s="35">
        <f t="shared" si="2"/>
        <v>42735</v>
      </c>
      <c r="AF43" s="35">
        <f t="shared" si="2"/>
        <v>43100</v>
      </c>
      <c r="AG43" s="35">
        <f t="shared" si="2"/>
        <v>43465</v>
      </c>
    </row>
    <row r="44" spans="1:33">
      <c r="B44" s="554" t="s">
        <v>306</v>
      </c>
      <c r="C44" s="559" t="s">
        <v>27</v>
      </c>
      <c r="D44" s="560" t="s">
        <v>31</v>
      </c>
      <c r="E44" s="561">
        <f>'1-3_Daten Mt_Vorb'!E76/'1-3_Daten Mt_Vorb'!E$82</f>
        <v>0.42413011009602691</v>
      </c>
      <c r="F44" s="562">
        <f>'1-3_Daten Mt_Vorb'!F76/'1-3_Daten Mt_Vorb'!F$82</f>
        <v>0.40669906713174675</v>
      </c>
      <c r="G44" s="562">
        <f>'1-3_Daten Mt_Vorb'!G76/'1-3_Daten Mt_Vorb'!G$82</f>
        <v>0.39182232269419459</v>
      </c>
      <c r="H44" s="562">
        <f>'1-3_Daten Mt_Vorb'!H76/'1-3_Daten Mt_Vorb'!H$82</f>
        <v>0.32388023752444606</v>
      </c>
      <c r="I44" s="562">
        <f>'1-3_Daten Mt_Vorb'!I76/'1-3_Daten Mt_Vorb'!I$82</f>
        <v>0.31562624945231538</v>
      </c>
      <c r="J44" s="562">
        <f>'1-3_Daten Mt_Vorb'!J76/'1-3_Daten Mt_Vorb'!J$82</f>
        <v>0.32171558804434819</v>
      </c>
      <c r="K44" s="562">
        <f>'1-3_Daten Mt_Vorb'!K76/'1-3_Daten Mt_Vorb'!K$82</f>
        <v>0.25112988623289728</v>
      </c>
      <c r="L44" s="562">
        <f>'1-3_Daten Mt_Vorb'!L76/'1-3_Daten Mt_Vorb'!L$82</f>
        <v>0.23920805210221055</v>
      </c>
      <c r="M44" s="562">
        <f>'1-3_Daten Mt_Vorb'!M76/'1-3_Daten Mt_Vorb'!M$82</f>
        <v>0.22544836125013307</v>
      </c>
      <c r="N44" s="562">
        <f>'1-3_Daten Mt_Vorb'!N76/'1-3_Daten Mt_Vorb'!N$82</f>
        <v>0.2362982693217455</v>
      </c>
      <c r="O44" s="562">
        <f>'1-3_Daten Mt_Vorb'!O76/'1-3_Daten Mt_Vorb'!O$82</f>
        <v>0.12997407441656872</v>
      </c>
      <c r="P44" s="562">
        <f>'1-3_Daten Mt_Vorb'!P76/'1-3_Daten Mt_Vorb'!P$82</f>
        <v>0.11434886105703725</v>
      </c>
      <c r="Q44" s="562">
        <f>'1-3_Daten Mt_Vorb'!Q76/'1-3_Daten Mt_Vorb'!Q$82</f>
        <v>0.12409505909285792</v>
      </c>
      <c r="R44" s="562">
        <f>'1-3_Daten Mt_Vorb'!R76/'1-3_Daten Mt_Vorb'!R$82</f>
        <v>6.6177429639537239E-2</v>
      </c>
      <c r="S44" s="562">
        <f>'1-3_Daten Mt_Vorb'!S76/'1-3_Daten Mt_Vorb'!S$82</f>
        <v>6.2080622687146557E-2</v>
      </c>
      <c r="T44" s="562">
        <f>'1-3_Daten Mt_Vorb'!T76/'1-3_Daten Mt_Vorb'!T$82</f>
        <v>6.1622303665457123E-2</v>
      </c>
      <c r="U44" s="562">
        <f>'1-3_Daten Mt_Vorb'!U76/'1-3_Daten Mt_Vorb'!U$82</f>
        <v>4.0406311384037628E-2</v>
      </c>
      <c r="V44" s="562">
        <f>'1-3_Daten Mt_Vorb'!V76/'1-3_Daten Mt_Vorb'!V$82</f>
        <v>2.501649287851888E-2</v>
      </c>
      <c r="W44" s="562">
        <f>'1-3_Daten Mt_Vorb'!W76/'1-3_Daten Mt_Vorb'!W$82</f>
        <v>4.4436576734435004E-2</v>
      </c>
      <c r="X44" s="562">
        <f>'1-3_Daten Mt_Vorb'!X76/'1-3_Daten Mt_Vorb'!X$82</f>
        <v>6.8783912159095476E-2</v>
      </c>
      <c r="Y44" s="562">
        <f>'1-3_Daten Mt_Vorb'!Y76/'1-3_Daten Mt_Vorb'!Y$82</f>
        <v>2.0345640877662982E-2</v>
      </c>
      <c r="Z44" s="562">
        <f>'1-3_Daten Mt_Vorb'!Z76/'1-3_Daten Mt_Vorb'!Z$82</f>
        <v>1.0078721349509935E-2</v>
      </c>
      <c r="AA44" s="562">
        <f>'1-3_Daten Mt_Vorb'!AA76/'1-3_Daten Mt_Vorb'!AA$82</f>
        <v>1.0147004855708755E-2</v>
      </c>
      <c r="AB44" s="562">
        <f>'1-3_Daten Mt_Vorb'!AB76/'1-3_Daten Mt_Vorb'!AB$82</f>
        <v>1.0093869764191642E-2</v>
      </c>
      <c r="AC44" s="562">
        <f>'1-3_Daten Mt_Vorb'!AC76/'1-3_Daten Mt_Vorb'!AC$82</f>
        <v>3.3017559223210099E-3</v>
      </c>
      <c r="AD44" s="562">
        <f>'1-3_Daten Mt_Vorb'!AD76/'1-3_Daten Mt_Vorb'!AD$82</f>
        <v>3.9631211444430409E-3</v>
      </c>
      <c r="AE44" s="562">
        <f>'1-3_Daten Mt_Vorb'!AE76/'1-3_Daten Mt_Vorb'!AE$82</f>
        <v>4.1430369849336408E-3</v>
      </c>
      <c r="AF44" s="562">
        <f>'1-3_Daten Mt_Vorb'!AF76/'1-3_Daten Mt_Vorb'!AF$82</f>
        <v>4.3153669810515249E-3</v>
      </c>
      <c r="AG44" s="562">
        <f>'1-3_Daten Mt_Vorb'!AG76/'1-3_Daten Mt_Vorb'!AG$82</f>
        <v>3.6286847947965958E-3</v>
      </c>
    </row>
    <row r="45" spans="1:33">
      <c r="B45" s="31" t="s">
        <v>307</v>
      </c>
      <c r="C45" s="38" t="s">
        <v>27</v>
      </c>
      <c r="D45" s="24" t="s">
        <v>31</v>
      </c>
      <c r="E45" s="563">
        <f>'1-3_Daten Mt_Vorb'!E77/'1-3_Daten Mt_Vorb'!E$82</f>
        <v>0.22910423319878695</v>
      </c>
      <c r="F45" s="563">
        <f>'1-3_Daten Mt_Vorb'!F77/'1-3_Daten Mt_Vorb'!F$82</f>
        <v>0.20669565197588968</v>
      </c>
      <c r="G45" s="563">
        <f>'1-3_Daten Mt_Vorb'!G77/'1-3_Daten Mt_Vorb'!G$82</f>
        <v>0.18008567159273497</v>
      </c>
      <c r="H45" s="563">
        <f>'1-3_Daten Mt_Vorb'!H77/'1-3_Daten Mt_Vorb'!H$82</f>
        <v>0.13881739113804467</v>
      </c>
      <c r="I45" s="563">
        <f>'1-3_Daten Mt_Vorb'!I77/'1-3_Daten Mt_Vorb'!I$82</f>
        <v>0.11470876650982884</v>
      </c>
      <c r="J45" s="563">
        <f>'1-3_Daten Mt_Vorb'!J77/'1-3_Daten Mt_Vorb'!J$82</f>
        <v>0.11644008797629096</v>
      </c>
      <c r="K45" s="563">
        <f>'1-3_Daten Mt_Vorb'!K77/'1-3_Daten Mt_Vorb'!K$82</f>
        <v>0.1185970792450981</v>
      </c>
      <c r="L45" s="563">
        <f>'1-3_Daten Mt_Vorb'!L77/'1-3_Daten Mt_Vorb'!L$82</f>
        <v>8.9067257546038059E-2</v>
      </c>
      <c r="M45" s="563">
        <f>'1-3_Daten Mt_Vorb'!M77/'1-3_Daten Mt_Vorb'!M$82</f>
        <v>9.4012648145195943E-2</v>
      </c>
      <c r="N45" s="563">
        <f>'1-3_Daten Mt_Vorb'!N77/'1-3_Daten Mt_Vorb'!N$82</f>
        <v>8.0419959867857063E-2</v>
      </c>
      <c r="O45" s="563">
        <f>'1-3_Daten Mt_Vorb'!O77/'1-3_Daten Mt_Vorb'!O$82</f>
        <v>5.4848974815113645E-2</v>
      </c>
      <c r="P45" s="563">
        <f>'1-3_Daten Mt_Vorb'!P77/'1-3_Daten Mt_Vorb'!P$82</f>
        <v>6.0700405894800261E-2</v>
      </c>
      <c r="Q45" s="563">
        <f>'1-3_Daten Mt_Vorb'!Q77/'1-3_Daten Mt_Vorb'!Q$82</f>
        <v>6.303065927939866E-2</v>
      </c>
      <c r="R45" s="563">
        <f>'1-3_Daten Mt_Vorb'!R77/'1-3_Daten Mt_Vorb'!R$82</f>
        <v>7.5294500670448697E-2</v>
      </c>
      <c r="S45" s="563">
        <f>'1-3_Daten Mt_Vorb'!S77/'1-3_Daten Mt_Vorb'!S$82</f>
        <v>7.9851220346322693E-2</v>
      </c>
      <c r="T45" s="563">
        <f>'1-3_Daten Mt_Vorb'!T77/'1-3_Daten Mt_Vorb'!T$82</f>
        <v>7.677608549209286E-2</v>
      </c>
      <c r="U45" s="563">
        <f>'1-3_Daten Mt_Vorb'!U77/'1-3_Daten Mt_Vorb'!U$82</f>
        <v>5.8568809991725958E-2</v>
      </c>
      <c r="V45" s="563">
        <f>'1-3_Daten Mt_Vorb'!V77/'1-3_Daten Mt_Vorb'!V$82</f>
        <v>4.4481958127383273E-2</v>
      </c>
      <c r="W45" s="563">
        <f>'1-3_Daten Mt_Vorb'!W77/'1-3_Daten Mt_Vorb'!W$82</f>
        <v>3.4504198017280073E-2</v>
      </c>
      <c r="X45" s="563">
        <f>'1-3_Daten Mt_Vorb'!X77/'1-3_Daten Mt_Vorb'!X$82</f>
        <v>2.173844078677218E-2</v>
      </c>
      <c r="Y45" s="563">
        <f>'1-3_Daten Mt_Vorb'!Y77/'1-3_Daten Mt_Vorb'!Y$82</f>
        <v>1.8963971661399726E-2</v>
      </c>
      <c r="Z45" s="563">
        <f>'1-3_Daten Mt_Vorb'!Z77/'1-3_Daten Mt_Vorb'!Z$82</f>
        <v>1.1746971590498933E-2</v>
      </c>
      <c r="AA45" s="563">
        <f>'1-3_Daten Mt_Vorb'!AA77/'1-3_Daten Mt_Vorb'!AA$82</f>
        <v>9.8777767855874228E-3</v>
      </c>
      <c r="AB45" s="563">
        <f>'1-3_Daten Mt_Vorb'!AB77/'1-3_Daten Mt_Vorb'!AB$82</f>
        <v>1.0809187377090195E-2</v>
      </c>
      <c r="AC45" s="563">
        <f>'1-3_Daten Mt_Vorb'!AC77/'1-3_Daten Mt_Vorb'!AC$82</f>
        <v>9.9414767460286151E-3</v>
      </c>
      <c r="AD45" s="563">
        <f>'1-3_Daten Mt_Vorb'!AD77/'1-3_Daten Mt_Vorb'!AD$82</f>
        <v>9.6409982819079271E-3</v>
      </c>
      <c r="AE45" s="563">
        <f>'1-3_Daten Mt_Vorb'!AE77/'1-3_Daten Mt_Vorb'!AE$82</f>
        <v>1.1193731394529678E-2</v>
      </c>
      <c r="AF45" s="563">
        <f>'1-3_Daten Mt_Vorb'!AF77/'1-3_Daten Mt_Vorb'!AF$82</f>
        <v>1.3452923511709835E-2</v>
      </c>
      <c r="AG45" s="563">
        <f>'1-3_Daten Mt_Vorb'!AG77/'1-3_Daten Mt_Vorb'!AG$82</f>
        <v>1.5571897053879735E-2</v>
      </c>
    </row>
    <row r="46" spans="1:33">
      <c r="B46" s="31" t="s">
        <v>308</v>
      </c>
      <c r="C46" s="38" t="s">
        <v>27</v>
      </c>
      <c r="D46" s="24" t="s">
        <v>31</v>
      </c>
      <c r="E46" s="563">
        <f>'1-3_Daten Mt_Vorb'!E78/'1-3_Daten Mt_Vorb'!E$82</f>
        <v>2.4016460489381195E-2</v>
      </c>
      <c r="F46" s="563">
        <f>'1-3_Daten Mt_Vorb'!F78/'1-3_Daten Mt_Vorb'!F$82</f>
        <v>2.585396468452085E-2</v>
      </c>
      <c r="G46" s="563">
        <f>'1-3_Daten Mt_Vorb'!G78/'1-3_Daten Mt_Vorb'!G$82</f>
        <v>2.5440633962122882E-2</v>
      </c>
      <c r="H46" s="563">
        <f>'1-3_Daten Mt_Vorb'!H78/'1-3_Daten Mt_Vorb'!H$82</f>
        <v>2.1322488559250667E-2</v>
      </c>
      <c r="I46" s="563">
        <f>'1-3_Daten Mt_Vorb'!I78/'1-3_Daten Mt_Vorb'!I$82</f>
        <v>1.9717455220852428E-2</v>
      </c>
      <c r="J46" s="563">
        <f>'1-3_Daten Mt_Vorb'!J78/'1-3_Daten Mt_Vorb'!J$82</f>
        <v>2.0374650185161082E-2</v>
      </c>
      <c r="K46" s="563">
        <f>'1-3_Daten Mt_Vorb'!K78/'1-3_Daten Mt_Vorb'!K$82</f>
        <v>2.3111786000571177E-2</v>
      </c>
      <c r="L46" s="563">
        <f>'1-3_Daten Mt_Vorb'!L78/'1-3_Daten Mt_Vorb'!L$82</f>
        <v>2.6527337248345641E-2</v>
      </c>
      <c r="M46" s="563">
        <f>'1-3_Daten Mt_Vorb'!M78/'1-3_Daten Mt_Vorb'!M$82</f>
        <v>2.5815812143222872E-2</v>
      </c>
      <c r="N46" s="563">
        <f>'1-3_Daten Mt_Vorb'!N78/'1-3_Daten Mt_Vorb'!N$82</f>
        <v>3.0987423446148021E-2</v>
      </c>
      <c r="O46" s="563">
        <f>'1-3_Daten Mt_Vorb'!O78/'1-3_Daten Mt_Vorb'!O$82</f>
        <v>4.0032064580053581E-2</v>
      </c>
      <c r="P46" s="563">
        <f>'1-3_Daten Mt_Vorb'!P78/'1-3_Daten Mt_Vorb'!P$82</f>
        <v>2.8919762011189006E-2</v>
      </c>
      <c r="Q46" s="563">
        <f>'1-3_Daten Mt_Vorb'!Q78/'1-3_Daten Mt_Vorb'!Q$82</f>
        <v>3.0046048053993541E-2</v>
      </c>
      <c r="R46" s="563">
        <f>'1-3_Daten Mt_Vorb'!R78/'1-3_Daten Mt_Vorb'!R$82</f>
        <v>3.5005519795989162E-2</v>
      </c>
      <c r="S46" s="563">
        <f>'1-3_Daten Mt_Vorb'!S78/'1-3_Daten Mt_Vorb'!S$82</f>
        <v>3.5149240681329283E-2</v>
      </c>
      <c r="T46" s="563">
        <f>'1-3_Daten Mt_Vorb'!T78/'1-3_Daten Mt_Vorb'!T$82</f>
        <v>3.32440918418078E-2</v>
      </c>
      <c r="U46" s="563">
        <f>'1-3_Daten Mt_Vorb'!U78/'1-3_Daten Mt_Vorb'!U$82</f>
        <v>3.0718613842260691E-2</v>
      </c>
      <c r="V46" s="563">
        <f>'1-3_Daten Mt_Vorb'!V78/'1-3_Daten Mt_Vorb'!V$82</f>
        <v>2.4732720533878646E-2</v>
      </c>
      <c r="W46" s="563">
        <f>'1-3_Daten Mt_Vorb'!W78/'1-3_Daten Mt_Vorb'!W$82</f>
        <v>2.3284201099096034E-2</v>
      </c>
      <c r="X46" s="563">
        <f>'1-3_Daten Mt_Vorb'!X78/'1-3_Daten Mt_Vorb'!X$82</f>
        <v>1.5990710314273203E-2</v>
      </c>
      <c r="Y46" s="563">
        <f>'1-3_Daten Mt_Vorb'!Y78/'1-3_Daten Mt_Vorb'!Y$82</f>
        <v>2.1166945547511706E-2</v>
      </c>
      <c r="Z46" s="563">
        <f>'1-3_Daten Mt_Vorb'!Z78/'1-3_Daten Mt_Vorb'!Z$82</f>
        <v>1.871700956126237E-2</v>
      </c>
      <c r="AA46" s="563">
        <f>'1-3_Daten Mt_Vorb'!AA78/'1-3_Daten Mt_Vorb'!AA$82</f>
        <v>1.5164133902769576E-2</v>
      </c>
      <c r="AB46" s="563">
        <f>'1-3_Daten Mt_Vorb'!AB78/'1-3_Daten Mt_Vorb'!AB$82</f>
        <v>1.3074982921268505E-2</v>
      </c>
      <c r="AC46" s="563">
        <f>'1-3_Daten Mt_Vorb'!AC78/'1-3_Daten Mt_Vorb'!AC$82</f>
        <v>1.4976619925615126E-2</v>
      </c>
      <c r="AD46" s="563">
        <f>'1-3_Daten Mt_Vorb'!AD78/'1-3_Daten Mt_Vorb'!AD$82</f>
        <v>1.2588834875708048E-2</v>
      </c>
      <c r="AE46" s="563">
        <f>'1-3_Daten Mt_Vorb'!AE78/'1-3_Daten Mt_Vorb'!AE$82</f>
        <v>1.3225911233201576E-2</v>
      </c>
      <c r="AF46" s="563">
        <f>'1-3_Daten Mt_Vorb'!AF78/'1-3_Daten Mt_Vorb'!AF$82</f>
        <v>1.4177845743973473E-2</v>
      </c>
      <c r="AG46" s="563">
        <f>'1-3_Daten Mt_Vorb'!AG78/'1-3_Daten Mt_Vorb'!AG$82</f>
        <v>1.4326671573048906E-2</v>
      </c>
    </row>
    <row r="47" spans="1:33">
      <c r="B47" s="31" t="s">
        <v>309</v>
      </c>
      <c r="C47" s="38" t="s">
        <v>27</v>
      </c>
      <c r="D47" s="24" t="s">
        <v>31</v>
      </c>
      <c r="E47" s="563">
        <f>'1-3_Daten Mt_Vorb'!E79/'1-3_Daten Mt_Vorb'!E$82</f>
        <v>0</v>
      </c>
      <c r="F47" s="563">
        <f>'1-3_Daten Mt_Vorb'!F79/'1-3_Daten Mt_Vorb'!F$82</f>
        <v>2.339458667653777E-4</v>
      </c>
      <c r="G47" s="563">
        <f>'1-3_Daten Mt_Vorb'!G79/'1-3_Daten Mt_Vorb'!G$82</f>
        <v>1.8950469352970394E-2</v>
      </c>
      <c r="H47" s="563">
        <f>'1-3_Daten Mt_Vorb'!H79/'1-3_Daten Mt_Vorb'!H$82</f>
        <v>0.15353616411552887</v>
      </c>
      <c r="I47" s="563">
        <f>'1-3_Daten Mt_Vorb'!I79/'1-3_Daten Mt_Vorb'!I$82</f>
        <v>0.1621910951789306</v>
      </c>
      <c r="J47" s="563">
        <f>'1-3_Daten Mt_Vorb'!J79/'1-3_Daten Mt_Vorb'!J$82</f>
        <v>0.15323665388056965</v>
      </c>
      <c r="K47" s="563">
        <f>'1-3_Daten Mt_Vorb'!K79/'1-3_Daten Mt_Vorb'!K$82</f>
        <v>0.21347957716228116</v>
      </c>
      <c r="L47" s="563">
        <f>'1-3_Daten Mt_Vorb'!L79/'1-3_Daten Mt_Vorb'!L$82</f>
        <v>0.25855656142525829</v>
      </c>
      <c r="M47" s="563">
        <f>'1-3_Daten Mt_Vorb'!M79/'1-3_Daten Mt_Vorb'!M$82</f>
        <v>0.29451630713577753</v>
      </c>
      <c r="N47" s="563">
        <f>'1-3_Daten Mt_Vorb'!N79/'1-3_Daten Mt_Vorb'!N$82</f>
        <v>0.3512148786601505</v>
      </c>
      <c r="O47" s="563">
        <f>'1-3_Daten Mt_Vorb'!O79/'1-3_Daten Mt_Vorb'!O$82</f>
        <v>0.46115826889236206</v>
      </c>
      <c r="P47" s="563">
        <f>'1-3_Daten Mt_Vorb'!P79/'1-3_Daten Mt_Vorb'!P$82</f>
        <v>0.53919053025822428</v>
      </c>
      <c r="Q47" s="563">
        <f>'1-3_Daten Mt_Vorb'!Q79/'1-3_Daten Mt_Vorb'!Q$82</f>
        <v>0.57983858868279281</v>
      </c>
      <c r="R47" s="563">
        <f>'1-3_Daten Mt_Vorb'!R79/'1-3_Daten Mt_Vorb'!R$82</f>
        <v>0.62100068980780709</v>
      </c>
      <c r="S47" s="563">
        <f>'1-3_Daten Mt_Vorb'!S79/'1-3_Daten Mt_Vorb'!S$82</f>
        <v>0.63380564415722551</v>
      </c>
      <c r="T47" s="563">
        <f>'1-3_Daten Mt_Vorb'!T79/'1-3_Daten Mt_Vorb'!T$82</f>
        <v>0.64398568704978076</v>
      </c>
      <c r="U47" s="563">
        <f>'1-3_Daten Mt_Vorb'!U79/'1-3_Daten Mt_Vorb'!U$82</f>
        <v>0.67283197514861204</v>
      </c>
      <c r="V47" s="563">
        <f>'1-3_Daten Mt_Vorb'!V79/'1-3_Daten Mt_Vorb'!V$82</f>
        <v>0.69851124236615802</v>
      </c>
      <c r="W47" s="563">
        <f>'1-3_Daten Mt_Vorb'!W79/'1-3_Daten Mt_Vorb'!W$82</f>
        <v>0.69142205994590256</v>
      </c>
      <c r="X47" s="563">
        <f>'1-3_Daten Mt_Vorb'!X79/'1-3_Daten Mt_Vorb'!X$82</f>
        <v>0.68582984506079359</v>
      </c>
      <c r="Y47" s="563">
        <f>'1-3_Daten Mt_Vorb'!Y79/'1-3_Daten Mt_Vorb'!Y$82</f>
        <v>0.72688808836857244</v>
      </c>
      <c r="Z47" s="563">
        <f>'1-3_Daten Mt_Vorb'!Z79/'1-3_Daten Mt_Vorb'!Z$82</f>
        <v>0.74671311769233661</v>
      </c>
      <c r="AA47" s="563">
        <f>'1-3_Daten Mt_Vorb'!AA79/'1-3_Daten Mt_Vorb'!AA$82</f>
        <v>0.74801871343132609</v>
      </c>
      <c r="AB47" s="563">
        <f>'1-3_Daten Mt_Vorb'!AB79/'1-3_Daten Mt_Vorb'!AB$82</f>
        <v>0.74634870646061036</v>
      </c>
      <c r="AC47" s="563">
        <f>'1-3_Daten Mt_Vorb'!AC79/'1-3_Daten Mt_Vorb'!AC$82</f>
        <v>0.75544116705250897</v>
      </c>
      <c r="AD47" s="563">
        <f>'1-3_Daten Mt_Vorb'!AD79/'1-3_Daten Mt_Vorb'!AD$82</f>
        <v>0.74863861801015574</v>
      </c>
      <c r="AE47" s="563">
        <f>'1-3_Daten Mt_Vorb'!AE79/'1-3_Daten Mt_Vorb'!AE$82</f>
        <v>0.74004843800150844</v>
      </c>
      <c r="AF47" s="563">
        <f>'1-3_Daten Mt_Vorb'!AF79/'1-3_Daten Mt_Vorb'!AF$82</f>
        <v>0.72104412896714709</v>
      </c>
      <c r="AG47" s="563">
        <f>'1-3_Daten Mt_Vorb'!AG79/'1-3_Daten Mt_Vorb'!AG$82</f>
        <v>0.70376260207213193</v>
      </c>
    </row>
    <row r="48" spans="1:33">
      <c r="B48" s="31" t="s">
        <v>310</v>
      </c>
      <c r="C48" s="38" t="s">
        <v>27</v>
      </c>
      <c r="D48" s="24" t="s">
        <v>31</v>
      </c>
      <c r="E48" s="563">
        <f>'1-3_Daten Mt_Vorb'!E80/'1-3_Daten Mt_Vorb'!E$82</f>
        <v>0.30232315709492191</v>
      </c>
      <c r="F48" s="563">
        <f>'1-3_Daten Mt_Vorb'!F80/'1-3_Daten Mt_Vorb'!F$82</f>
        <v>0.33919576617394764</v>
      </c>
      <c r="G48" s="563">
        <f>'1-3_Daten Mt_Vorb'!G80/'1-3_Daten Mt_Vorb'!G$82</f>
        <v>0.36312973636476353</v>
      </c>
      <c r="H48" s="563">
        <f>'1-3_Daten Mt_Vorb'!H80/'1-3_Daten Mt_Vorb'!H$82</f>
        <v>0.34543288066451733</v>
      </c>
      <c r="I48" s="563">
        <f>'1-3_Daten Mt_Vorb'!I80/'1-3_Daten Mt_Vorb'!I$82</f>
        <v>0.35387480988510212</v>
      </c>
      <c r="J48" s="563">
        <f>'1-3_Daten Mt_Vorb'!J80/'1-3_Daten Mt_Vorb'!J$82</f>
        <v>0.3555271957162805</v>
      </c>
      <c r="K48" s="563">
        <f>'1-3_Daten Mt_Vorb'!K80/'1-3_Daten Mt_Vorb'!K$82</f>
        <v>0.35715777881276478</v>
      </c>
      <c r="L48" s="563">
        <f>'1-3_Daten Mt_Vorb'!L80/'1-3_Daten Mt_Vorb'!L$82</f>
        <v>0.34880457832079076</v>
      </c>
      <c r="M48" s="563">
        <f>'1-3_Daten Mt_Vorb'!M80/'1-3_Daten Mt_Vorb'!M$82</f>
        <v>0.32184207546250482</v>
      </c>
      <c r="N48" s="563">
        <f>'1-3_Daten Mt_Vorb'!N80/'1-3_Daten Mt_Vorb'!N$82</f>
        <v>0.25561997780797779</v>
      </c>
      <c r="O48" s="563">
        <f>'1-3_Daten Mt_Vorb'!O80/'1-3_Daten Mt_Vorb'!O$82</f>
        <v>0.26349445842766572</v>
      </c>
      <c r="P48" s="563">
        <f>'1-3_Daten Mt_Vorb'!P80/'1-3_Daten Mt_Vorb'!P$82</f>
        <v>0.21861177051211025</v>
      </c>
      <c r="Q48" s="563">
        <f>'1-3_Daten Mt_Vorb'!Q80/'1-3_Daten Mt_Vorb'!Q$82</f>
        <v>0.17049083403795826</v>
      </c>
      <c r="R48" s="563">
        <f>'1-3_Daten Mt_Vorb'!R80/'1-3_Daten Mt_Vorb'!R$82</f>
        <v>0.16572972314219189</v>
      </c>
      <c r="S48" s="563">
        <f>'1-3_Daten Mt_Vorb'!S80/'1-3_Daten Mt_Vorb'!S$82</f>
        <v>0.16598986650301165</v>
      </c>
      <c r="T48" s="563">
        <f>'1-3_Daten Mt_Vorb'!T80/'1-3_Daten Mt_Vorb'!T$82</f>
        <v>0.15807645577219728</v>
      </c>
      <c r="U48" s="563">
        <f>'1-3_Daten Mt_Vorb'!U80/'1-3_Daten Mt_Vorb'!U$82</f>
        <v>0.16576920091790501</v>
      </c>
      <c r="V48" s="563">
        <f>'1-3_Daten Mt_Vorb'!V80/'1-3_Daten Mt_Vorb'!V$82</f>
        <v>0.17729468118416225</v>
      </c>
      <c r="W48" s="563">
        <f>'1-3_Daten Mt_Vorb'!W80/'1-3_Daten Mt_Vorb'!W$82</f>
        <v>0.180526708155477</v>
      </c>
      <c r="X48" s="563">
        <f>'1-3_Daten Mt_Vorb'!X80/'1-3_Daten Mt_Vorb'!X$82</f>
        <v>0.18568196637877998</v>
      </c>
      <c r="Y48" s="563">
        <f>'1-3_Daten Mt_Vorb'!Y80/'1-3_Daten Mt_Vorb'!Y$82</f>
        <v>0.19269542620451058</v>
      </c>
      <c r="Z48" s="563">
        <f>'1-3_Daten Mt_Vorb'!Z80/'1-3_Daten Mt_Vorb'!Z$82</f>
        <v>0.19808152031978599</v>
      </c>
      <c r="AA48" s="563">
        <f>'1-3_Daten Mt_Vorb'!AA80/'1-3_Daten Mt_Vorb'!AA$82</f>
        <v>0.20054305130705938</v>
      </c>
      <c r="AB48" s="563">
        <f>'1-3_Daten Mt_Vorb'!AB80/'1-3_Daten Mt_Vorb'!AB$82</f>
        <v>0.20350171111761869</v>
      </c>
      <c r="AC48" s="563">
        <f>'1-3_Daten Mt_Vorb'!AC80/'1-3_Daten Mt_Vorb'!AC$82</f>
        <v>0.20456328230791254</v>
      </c>
      <c r="AD48" s="563">
        <f>'1-3_Daten Mt_Vorb'!AD80/'1-3_Daten Mt_Vorb'!AD$82</f>
        <v>0.21296605195897211</v>
      </c>
      <c r="AE48" s="563">
        <f>'1-3_Daten Mt_Vorb'!AE80/'1-3_Daten Mt_Vorb'!AE$82</f>
        <v>0.22341466785903261</v>
      </c>
      <c r="AF48" s="563">
        <f>'1-3_Daten Mt_Vorb'!AF80/'1-3_Daten Mt_Vorb'!AF$82</f>
        <v>0.23740236775908533</v>
      </c>
      <c r="AG48" s="563">
        <f>'1-3_Daten Mt_Vorb'!AG80/'1-3_Daten Mt_Vorb'!AG$82</f>
        <v>0.25368372081559104</v>
      </c>
    </row>
    <row r="49" spans="1:33">
      <c r="B49" s="25" t="s">
        <v>311</v>
      </c>
      <c r="C49" s="41" t="s">
        <v>27</v>
      </c>
      <c r="D49" s="26" t="s">
        <v>31</v>
      </c>
      <c r="E49" s="564">
        <f>'1-3_Daten Mt_Vorb'!E81/'1-3_Daten Mt_Vorb'!E$82</f>
        <v>2.0426039120883126E-2</v>
      </c>
      <c r="F49" s="564">
        <f>'1-3_Daten Mt_Vorb'!F81/'1-3_Daten Mt_Vorb'!F$82</f>
        <v>2.1321604167129814E-2</v>
      </c>
      <c r="G49" s="564">
        <f>'1-3_Daten Mt_Vorb'!G81/'1-3_Daten Mt_Vorb'!G$82</f>
        <v>2.0571166033213628E-2</v>
      </c>
      <c r="H49" s="564">
        <f>'1-3_Daten Mt_Vorb'!H81/'1-3_Daten Mt_Vorb'!H$82</f>
        <v>1.701083799821251E-2</v>
      </c>
      <c r="I49" s="564">
        <f>'1-3_Daten Mt_Vorb'!I81/'1-3_Daten Mt_Vorb'!I$82</f>
        <v>3.3881623752970574E-2</v>
      </c>
      <c r="J49" s="564">
        <f>'1-3_Daten Mt_Vorb'!J81/'1-3_Daten Mt_Vorb'!J$82</f>
        <v>3.2705824197349784E-2</v>
      </c>
      <c r="K49" s="564">
        <f>'1-3_Daten Mt_Vorb'!K81/'1-3_Daten Mt_Vorb'!K$82</f>
        <v>3.65238925463875E-2</v>
      </c>
      <c r="L49" s="564">
        <f>'1-3_Daten Mt_Vorb'!L81/'1-3_Daten Mt_Vorb'!L$82</f>
        <v>3.7836213357356645E-2</v>
      </c>
      <c r="M49" s="564">
        <f>'1-3_Daten Mt_Vorb'!M81/'1-3_Daten Mt_Vorb'!M$82</f>
        <v>3.836479586316565E-2</v>
      </c>
      <c r="N49" s="564">
        <f>'1-3_Daten Mt_Vorb'!N81/'1-3_Daten Mt_Vorb'!N$82</f>
        <v>4.5459490896121148E-2</v>
      </c>
      <c r="O49" s="564">
        <f>'1-3_Daten Mt_Vorb'!O81/'1-3_Daten Mt_Vorb'!O$82</f>
        <v>5.0492158868236436E-2</v>
      </c>
      <c r="P49" s="564">
        <f>'1-3_Daten Mt_Vorb'!P81/'1-3_Daten Mt_Vorb'!P$82</f>
        <v>3.822867026663896E-2</v>
      </c>
      <c r="Q49" s="564">
        <f>'1-3_Daten Mt_Vorb'!Q81/'1-3_Daten Mt_Vorb'!Q$82</f>
        <v>3.2498810852998807E-2</v>
      </c>
      <c r="R49" s="564">
        <f>'1-3_Daten Mt_Vorb'!R81/'1-3_Daten Mt_Vorb'!R$82</f>
        <v>3.6792136944025861E-2</v>
      </c>
      <c r="S49" s="564">
        <f>'1-3_Daten Mt_Vorb'!S81/'1-3_Daten Mt_Vorb'!S$82</f>
        <v>2.3123405624964195E-2</v>
      </c>
      <c r="T49" s="564">
        <f>'1-3_Daten Mt_Vorb'!T81/'1-3_Daten Mt_Vorb'!T$82</f>
        <v>2.6295376178664148E-2</v>
      </c>
      <c r="U49" s="564">
        <f>'1-3_Daten Mt_Vorb'!U81/'1-3_Daten Mt_Vorb'!U$82</f>
        <v>3.1705088715458608E-2</v>
      </c>
      <c r="V49" s="564">
        <f>'1-3_Daten Mt_Vorb'!V81/'1-3_Daten Mt_Vorb'!V$82</f>
        <v>2.9962904909899002E-2</v>
      </c>
      <c r="W49" s="564">
        <f>'1-3_Daten Mt_Vorb'!W81/'1-3_Daten Mt_Vorb'!W$82</f>
        <v>2.5826256047809266E-2</v>
      </c>
      <c r="X49" s="564">
        <f>'1-3_Daten Mt_Vorb'!X81/'1-3_Daten Mt_Vorb'!X$82</f>
        <v>2.1975125300285583E-2</v>
      </c>
      <c r="Y49" s="564">
        <f>'1-3_Daten Mt_Vorb'!Y81/'1-3_Daten Mt_Vorb'!Y$82</f>
        <v>1.9939927340342476E-2</v>
      </c>
      <c r="Z49" s="564">
        <f>'1-3_Daten Mt_Vorb'!Z81/'1-3_Daten Mt_Vorb'!Z$82</f>
        <v>1.4662659486606179E-2</v>
      </c>
      <c r="AA49" s="564">
        <f>'1-3_Daten Mt_Vorb'!AA81/'1-3_Daten Mt_Vorb'!AA$82</f>
        <v>1.6249319717548769E-2</v>
      </c>
      <c r="AB49" s="564">
        <f>'1-3_Daten Mt_Vorb'!AB81/'1-3_Daten Mt_Vorb'!AB$82</f>
        <v>1.6171542359220512E-2</v>
      </c>
      <c r="AC49" s="564">
        <f>'1-3_Daten Mt_Vorb'!AC81/'1-3_Daten Mt_Vorb'!AC$82</f>
        <v>1.1775698045613823E-2</v>
      </c>
      <c r="AD49" s="564">
        <f>'1-3_Daten Mt_Vorb'!AD81/'1-3_Daten Mt_Vorb'!AD$82</f>
        <v>1.2202375728813082E-2</v>
      </c>
      <c r="AE49" s="564">
        <f>'1-3_Daten Mt_Vorb'!AE81/'1-3_Daten Mt_Vorb'!AE$82</f>
        <v>7.9742145267941919E-3</v>
      </c>
      <c r="AF49" s="564">
        <f>'1-3_Daten Mt_Vorb'!AF81/'1-3_Daten Mt_Vorb'!AF$82</f>
        <v>9.6073670370329083E-3</v>
      </c>
      <c r="AG49" s="564">
        <f>'1-3_Daten Mt_Vorb'!AG81/'1-3_Daten Mt_Vorb'!AG$82</f>
        <v>9.0264236905517655E-3</v>
      </c>
    </row>
    <row r="50" spans="1:33" s="28" customFormat="1">
      <c r="A50" s="36"/>
      <c r="B50" s="44" t="s">
        <v>69</v>
      </c>
      <c r="C50" s="45"/>
      <c r="D50" s="34" t="s">
        <v>31</v>
      </c>
      <c r="E50" s="66">
        <f>SUM(E44:E49)</f>
        <v>1</v>
      </c>
      <c r="F50" s="66">
        <f t="shared" ref="F50:AE50" si="3">SUM(F44:F49)</f>
        <v>1.0000000000000002</v>
      </c>
      <c r="G50" s="66">
        <f t="shared" si="3"/>
        <v>1</v>
      </c>
      <c r="H50" s="66">
        <f t="shared" si="3"/>
        <v>1.0000000000000002</v>
      </c>
      <c r="I50" s="66">
        <f t="shared" si="3"/>
        <v>0.99999999999999989</v>
      </c>
      <c r="J50" s="66">
        <f t="shared" si="3"/>
        <v>1</v>
      </c>
      <c r="K50" s="66">
        <f t="shared" si="3"/>
        <v>1</v>
      </c>
      <c r="L50" s="66">
        <f t="shared" si="3"/>
        <v>1</v>
      </c>
      <c r="M50" s="66">
        <f t="shared" si="3"/>
        <v>1</v>
      </c>
      <c r="N50" s="66">
        <f t="shared" si="3"/>
        <v>0.99999999999999989</v>
      </c>
      <c r="O50" s="66">
        <f t="shared" si="3"/>
        <v>1</v>
      </c>
      <c r="P50" s="66">
        <f t="shared" si="3"/>
        <v>1</v>
      </c>
      <c r="Q50" s="66">
        <f t="shared" si="3"/>
        <v>1</v>
      </c>
      <c r="R50" s="66">
        <f t="shared" si="3"/>
        <v>1</v>
      </c>
      <c r="S50" s="66">
        <f t="shared" si="3"/>
        <v>0.99999999999999978</v>
      </c>
      <c r="T50" s="66">
        <f t="shared" si="3"/>
        <v>1</v>
      </c>
      <c r="U50" s="66">
        <f t="shared" si="3"/>
        <v>1</v>
      </c>
      <c r="V50" s="66">
        <f t="shared" si="3"/>
        <v>1</v>
      </c>
      <c r="W50" s="66">
        <f t="shared" si="3"/>
        <v>1</v>
      </c>
      <c r="X50" s="66">
        <f t="shared" si="3"/>
        <v>1</v>
      </c>
      <c r="Y50" s="66">
        <f t="shared" si="3"/>
        <v>0.99999999999999978</v>
      </c>
      <c r="Z50" s="66">
        <f t="shared" si="3"/>
        <v>1</v>
      </c>
      <c r="AA50" s="66">
        <f t="shared" si="3"/>
        <v>1</v>
      </c>
      <c r="AB50" s="66">
        <f t="shared" si="3"/>
        <v>0.99999999999999989</v>
      </c>
      <c r="AC50" s="66">
        <f t="shared" si="3"/>
        <v>1</v>
      </c>
      <c r="AD50" s="66">
        <f t="shared" si="3"/>
        <v>1</v>
      </c>
      <c r="AE50" s="66">
        <f t="shared" si="3"/>
        <v>1.0000000000000002</v>
      </c>
      <c r="AF50" s="66">
        <f t="shared" ref="AF50" si="4">SUM(AF44:AF49)</f>
        <v>1</v>
      </c>
      <c r="AG50" s="66">
        <f t="shared" ref="AG50" si="5">SUM(AG44:AG49)</f>
        <v>1</v>
      </c>
    </row>
    <row r="51" spans="1:33">
      <c r="B51" s="13" t="s">
        <v>258</v>
      </c>
    </row>
    <row r="52" spans="1:33">
      <c r="B52" s="413" t="s">
        <v>222</v>
      </c>
      <c r="L52" s="387" t="s">
        <v>192</v>
      </c>
    </row>
  </sheetData>
  <phoneticPr fontId="4" type="noConversion"/>
  <hyperlinks>
    <hyperlink ref="L52" r:id="rId1" xr:uid="{00000000-0004-0000-0300-000000000000}"/>
  </hyperlinks>
  <pageMargins left="0.78740157499999996" right="0.78740157499999996" top="0.984251969" bottom="0.984251969" header="0.4921259845" footer="0.4921259845"/>
  <pageSetup paperSize="9" orientation="portrait" horizontalDpi="1200" verticalDpi="1200" r:id="rId2"/>
  <headerFooter alignWithMargins="0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AD47"/>
  <sheetViews>
    <sheetView workbookViewId="0">
      <selection activeCell="D7" sqref="D7:G7"/>
    </sheetView>
  </sheetViews>
  <sheetFormatPr baseColWidth="10" defaultColWidth="11.42578125" defaultRowHeight="12.75"/>
  <cols>
    <col min="1" max="1" width="18" style="444" bestFit="1" customWidth="1"/>
    <col min="2" max="2" width="16.7109375" style="444" customWidth="1"/>
    <col min="3" max="3" width="6.28515625" style="456" customWidth="1"/>
    <col min="4" max="8" width="15.85546875" style="444" customWidth="1"/>
    <col min="9" max="13" width="15.85546875" style="456" customWidth="1"/>
    <col min="14" max="14" width="17.42578125" style="443" customWidth="1"/>
    <col min="15" max="20" width="15.28515625" style="443" customWidth="1"/>
    <col min="21" max="16384" width="11.42578125" style="444"/>
  </cols>
  <sheetData>
    <row r="1" spans="1:28" ht="12.75" customHeight="1">
      <c r="A1" s="442" t="s">
        <v>108</v>
      </c>
      <c r="B1" s="567" t="s">
        <v>243</v>
      </c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</row>
    <row r="2" spans="1:28">
      <c r="A2" s="442" t="s">
        <v>109</v>
      </c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</row>
    <row r="3" spans="1:28">
      <c r="A3" s="442" t="s">
        <v>110</v>
      </c>
      <c r="B3" s="567" t="s">
        <v>315</v>
      </c>
      <c r="C3" s="567"/>
      <c r="D3" s="567"/>
      <c r="E3" s="567"/>
      <c r="F3" s="567"/>
      <c r="G3" s="567"/>
      <c r="H3" s="567"/>
      <c r="I3" s="567"/>
      <c r="J3" s="567"/>
      <c r="K3" s="567"/>
      <c r="L3" s="567"/>
      <c r="M3" s="567"/>
      <c r="AB3" s="444" t="str">
        <f>"Quelle: "&amp;'1-3_2_Abb_Daten'!B3</f>
        <v>Quelle: Umweltbundesamt, Nationale Treibhausgas-Inventare 1990 bis 2018 (Stand 12/2019) und Zeitnahschätzung für 2019 aus UBA Presse-Mitteilung vom 15.03.2020</v>
      </c>
    </row>
    <row r="4" spans="1:28" ht="45" customHeight="1">
      <c r="A4" s="442" t="s">
        <v>111</v>
      </c>
      <c r="B4" s="567" t="s">
        <v>316</v>
      </c>
      <c r="C4" s="567"/>
      <c r="D4" s="567"/>
      <c r="E4" s="567"/>
      <c r="F4" s="567"/>
      <c r="G4" s="567"/>
      <c r="H4" s="567"/>
      <c r="I4" s="567"/>
      <c r="J4" s="567"/>
      <c r="K4" s="567"/>
      <c r="L4" s="567"/>
      <c r="M4" s="567"/>
    </row>
    <row r="5" spans="1:28">
      <c r="A5" s="442" t="s">
        <v>112</v>
      </c>
      <c r="B5" s="568" t="s">
        <v>186</v>
      </c>
      <c r="C5" s="568"/>
      <c r="D5" s="568"/>
      <c r="E5" s="568"/>
      <c r="F5" s="568"/>
      <c r="G5" s="568"/>
      <c r="H5" s="568"/>
      <c r="I5" s="568"/>
      <c r="J5" s="568"/>
      <c r="K5" s="568"/>
      <c r="L5" s="568"/>
      <c r="M5" s="568"/>
    </row>
    <row r="6" spans="1:28">
      <c r="A6" s="445" t="s">
        <v>113</v>
      </c>
      <c r="B6" s="566"/>
      <c r="C6" s="566"/>
      <c r="D6" s="566"/>
      <c r="E6" s="566"/>
      <c r="F6" s="566"/>
      <c r="G6" s="566"/>
      <c r="H6" s="566"/>
      <c r="I6" s="566"/>
      <c r="J6" s="566"/>
      <c r="K6" s="566"/>
      <c r="L6" s="566"/>
      <c r="M6" s="566"/>
    </row>
    <row r="8" spans="1:28" hidden="1">
      <c r="A8" s="443"/>
      <c r="B8" s="443"/>
      <c r="C8" s="446"/>
      <c r="D8" s="443" t="e">
        <f>TRANSPOSE('1-3_Daten Mt_Vorb'!E14:AG14)</f>
        <v>#VALUE!</v>
      </c>
      <c r="E8" s="443">
        <f>TRANSPOSE('1-3_Daten Mt_Vorb'!E44:AG44)</f>
        <v>121.19250541037445</v>
      </c>
      <c r="F8" s="443">
        <f>TRANSPOSE('1-3_Daten Mt_Vorb'!E72:AG72)</f>
        <v>62.307156661230472</v>
      </c>
      <c r="G8" s="443"/>
      <c r="H8" s="443"/>
      <c r="I8" s="446" t="e">
        <f>TRANSPOSE('1-3_Daten Mt_Vorb'!#REF!)</f>
        <v>#REF!</v>
      </c>
      <c r="J8" s="446"/>
      <c r="K8" s="446"/>
      <c r="L8" s="447" t="e">
        <f>TRANSPOSE('1-3_Daten Mt_Vorb'!#REF!)</f>
        <v>#REF!</v>
      </c>
      <c r="M8" s="447" t="e">
        <f>TRANSPOSE('1-3_Daten Mt_Vorb'!#REF!)</f>
        <v>#REF!</v>
      </c>
      <c r="N8" s="443" t="e">
        <f>TRANSPOSE('1-3_Daten Mt_Vorb'!#REF!)</f>
        <v>#REF!</v>
      </c>
    </row>
    <row r="9" spans="1:28" ht="60">
      <c r="A9" s="443"/>
      <c r="B9" s="448"/>
      <c r="C9" s="459"/>
      <c r="D9" s="449" t="s">
        <v>245</v>
      </c>
      <c r="E9" s="449" t="s">
        <v>246</v>
      </c>
      <c r="F9" s="449" t="s">
        <v>247</v>
      </c>
      <c r="G9" s="449" t="s">
        <v>314</v>
      </c>
      <c r="H9" s="105" t="s">
        <v>187</v>
      </c>
      <c r="I9" s="105" t="s">
        <v>118</v>
      </c>
      <c r="J9" s="105" t="s">
        <v>119</v>
      </c>
      <c r="K9" s="441" t="s">
        <v>120</v>
      </c>
      <c r="L9" s="441" t="s">
        <v>159</v>
      </c>
      <c r="M9" s="449" t="s">
        <v>244</v>
      </c>
      <c r="U9" s="450"/>
      <c r="V9" s="450"/>
      <c r="W9" s="450"/>
      <c r="X9" s="450"/>
      <c r="Y9" s="450"/>
      <c r="Z9" s="450"/>
      <c r="AA9" s="450"/>
      <c r="AB9" s="450"/>
    </row>
    <row r="10" spans="1:28" ht="18" customHeight="1">
      <c r="A10" s="443"/>
      <c r="B10" s="451">
        <v>1990</v>
      </c>
      <c r="C10" s="460">
        <v>1990</v>
      </c>
      <c r="D10" s="452">
        <f t="array" ref="D10:D37">TRANSPOSE('1-3_Daten Mt_Vorb'!E14:AG14)</f>
        <v>1052.3485444345358</v>
      </c>
      <c r="E10" s="452">
        <f t="array" ref="E10:E37">TRANSPOSE('1-3_Daten Mt_Vorb'!E44:AG44)</f>
        <v>121.19250541037445</v>
      </c>
      <c r="F10" s="452">
        <f t="array" ref="F10:F37">TRANSPOSE('1-3_Daten Mt_Vorb'!E72:AG72)</f>
        <v>64.552065435185852</v>
      </c>
      <c r="G10" s="462">
        <f t="array" ref="G10:G38">TRANSPOSE('1-3_Daten Mt_Vorb'!E82:AG82)</f>
        <v>13.394667384156602</v>
      </c>
      <c r="H10" s="261" t="e">
        <v>#N/A</v>
      </c>
      <c r="I10" s="261" t="e">
        <v>#N/A</v>
      </c>
      <c r="J10" s="261" t="e">
        <v>#N/A</v>
      </c>
      <c r="K10" s="262" t="e">
        <v>#N/A</v>
      </c>
      <c r="L10" s="262" t="e">
        <v>#N/A</v>
      </c>
      <c r="M10" s="457">
        <f t="shared" ref="M10:M38" si="0">SUM(D10:G10)</f>
        <v>1251.4877826642526</v>
      </c>
    </row>
    <row r="11" spans="1:28" ht="18" customHeight="1">
      <c r="A11" s="454"/>
      <c r="B11" s="455">
        <v>1991</v>
      </c>
      <c r="C11" s="461"/>
      <c r="D11" s="453">
        <v>1014.1997152182132</v>
      </c>
      <c r="E11" s="453">
        <v>115.01917688590297</v>
      </c>
      <c r="F11" s="453">
        <v>62.307156661230472</v>
      </c>
      <c r="G11" s="463">
        <v>12.832055123778728</v>
      </c>
      <c r="H11" s="263" t="e">
        <v>#N/A</v>
      </c>
      <c r="I11" s="263" t="e">
        <v>#N/A</v>
      </c>
      <c r="J11" s="263" t="e">
        <v>#N/A</v>
      </c>
      <c r="K11" s="264" t="e">
        <v>#N/A</v>
      </c>
      <c r="L11" s="264" t="e">
        <v>#N/A</v>
      </c>
      <c r="M11" s="458">
        <f t="shared" si="0"/>
        <v>1204.3581038891252</v>
      </c>
    </row>
    <row r="12" spans="1:28" ht="18" customHeight="1">
      <c r="A12" s="454"/>
      <c r="B12" s="451">
        <v>1992</v>
      </c>
      <c r="C12" s="460"/>
      <c r="D12" s="452">
        <v>965.88981279246002</v>
      </c>
      <c r="E12" s="452">
        <v>111.43538083349134</v>
      </c>
      <c r="F12" s="452">
        <v>63.477757714196827</v>
      </c>
      <c r="G12" s="462">
        <v>13.300169740414963</v>
      </c>
      <c r="H12" s="261" t="e">
        <v>#N/A</v>
      </c>
      <c r="I12" s="261" t="e">
        <v>#N/A</v>
      </c>
      <c r="J12" s="261" t="e">
        <v>#N/A</v>
      </c>
      <c r="K12" s="262" t="e">
        <v>#N/A</v>
      </c>
      <c r="L12" s="262" t="e">
        <v>#N/A</v>
      </c>
      <c r="M12" s="457">
        <f t="shared" si="0"/>
        <v>1154.1031210805631</v>
      </c>
    </row>
    <row r="13" spans="1:28" ht="18" customHeight="1">
      <c r="A13" s="454"/>
      <c r="B13" s="455">
        <v>1993</v>
      </c>
      <c r="C13" s="461"/>
      <c r="D13" s="453">
        <v>956.23310765199631</v>
      </c>
      <c r="E13" s="453">
        <v>112.04454671728119</v>
      </c>
      <c r="F13" s="453">
        <v>60.749924209403446</v>
      </c>
      <c r="G13" s="463">
        <v>16.083863712578403</v>
      </c>
      <c r="H13" s="263" t="e">
        <v>#N/A</v>
      </c>
      <c r="I13" s="263" t="e">
        <v>#N/A</v>
      </c>
      <c r="J13" s="263" t="e">
        <v>#N/A</v>
      </c>
      <c r="K13" s="264" t="e">
        <v>#N/A</v>
      </c>
      <c r="L13" s="264" t="e">
        <v>#N/A</v>
      </c>
      <c r="M13" s="458">
        <f t="shared" si="0"/>
        <v>1145.1114422912594</v>
      </c>
    </row>
    <row r="14" spans="1:28" ht="18" customHeight="1">
      <c r="A14" s="454"/>
      <c r="B14" s="451">
        <v>1994</v>
      </c>
      <c r="C14" s="460"/>
      <c r="D14" s="452">
        <v>939.63027925402139</v>
      </c>
      <c r="E14" s="452">
        <v>108.08608715130774</v>
      </c>
      <c r="F14" s="452">
        <v>61.776745396216924</v>
      </c>
      <c r="G14" s="462">
        <v>16.486813149001595</v>
      </c>
      <c r="H14" s="261" t="e">
        <v>#N/A</v>
      </c>
      <c r="I14" s="261" t="e">
        <v>#N/A</v>
      </c>
      <c r="J14" s="261" t="e">
        <v>#N/A</v>
      </c>
      <c r="K14" s="262" t="e">
        <v>#N/A</v>
      </c>
      <c r="L14" s="262" t="e">
        <v>#N/A</v>
      </c>
      <c r="M14" s="457">
        <f t="shared" si="0"/>
        <v>1125.9799249505477</v>
      </c>
    </row>
    <row r="15" spans="1:28" ht="18" customHeight="1">
      <c r="A15" s="454"/>
      <c r="B15" s="455">
        <v>1995</v>
      </c>
      <c r="C15" s="461">
        <v>1995</v>
      </c>
      <c r="D15" s="453">
        <v>939.17670360839077</v>
      </c>
      <c r="E15" s="453">
        <v>105.61334621308427</v>
      </c>
      <c r="F15" s="453">
        <v>61.131654813092787</v>
      </c>
      <c r="G15" s="463">
        <v>17.079526772643277</v>
      </c>
      <c r="H15" s="263" t="e">
        <v>#N/A</v>
      </c>
      <c r="I15" s="263" t="e">
        <v>#N/A</v>
      </c>
      <c r="J15" s="263" t="e">
        <v>#N/A</v>
      </c>
      <c r="K15" s="264" t="e">
        <v>#N/A</v>
      </c>
      <c r="L15" s="264" t="e">
        <v>#N/A</v>
      </c>
      <c r="M15" s="458">
        <f t="shared" si="0"/>
        <v>1123.0012314072112</v>
      </c>
    </row>
    <row r="16" spans="1:28" ht="18" customHeight="1">
      <c r="A16" s="454"/>
      <c r="B16" s="451">
        <v>1996</v>
      </c>
      <c r="C16" s="460"/>
      <c r="D16" s="452">
        <v>959.12413027297225</v>
      </c>
      <c r="E16" s="452">
        <v>103.24592202910446</v>
      </c>
      <c r="F16" s="452">
        <v>62.417950696859442</v>
      </c>
      <c r="G16" s="462">
        <v>16.074409354215145</v>
      </c>
      <c r="H16" s="261" t="e">
        <v>#N/A</v>
      </c>
      <c r="I16" s="261" t="e">
        <v>#N/A</v>
      </c>
      <c r="J16" s="261" t="e">
        <v>#N/A</v>
      </c>
      <c r="K16" s="262" t="e">
        <v>#N/A</v>
      </c>
      <c r="L16" s="262" t="e">
        <v>#N/A</v>
      </c>
      <c r="M16" s="457">
        <f t="shared" si="0"/>
        <v>1140.8624123531511</v>
      </c>
    </row>
    <row r="17" spans="1:13" ht="18" customHeight="1">
      <c r="A17" s="454"/>
      <c r="B17" s="455">
        <v>1997</v>
      </c>
      <c r="C17" s="461"/>
      <c r="D17" s="453">
        <v>931.23007006036937</v>
      </c>
      <c r="E17" s="453">
        <v>98.73520615444788</v>
      </c>
      <c r="F17" s="453">
        <v>59.438833640618256</v>
      </c>
      <c r="G17" s="463">
        <v>16.270127091888451</v>
      </c>
      <c r="H17" s="263" t="e">
        <v>#N/A</v>
      </c>
      <c r="I17" s="263" t="e">
        <v>#N/A</v>
      </c>
      <c r="J17" s="263" t="e">
        <v>#N/A</v>
      </c>
      <c r="K17" s="264" t="e">
        <v>#N/A</v>
      </c>
      <c r="L17" s="264" t="e">
        <v>#N/A</v>
      </c>
      <c r="M17" s="458">
        <f t="shared" si="0"/>
        <v>1105.6742369473241</v>
      </c>
    </row>
    <row r="18" spans="1:13" ht="18" customHeight="1">
      <c r="A18" s="454"/>
      <c r="B18" s="451">
        <v>1998</v>
      </c>
      <c r="C18" s="460"/>
      <c r="D18" s="452">
        <v>923.27590872817757</v>
      </c>
      <c r="E18" s="452">
        <v>93.625797733915363</v>
      </c>
      <c r="F18" s="452">
        <v>46.61516607626389</v>
      </c>
      <c r="G18" s="462">
        <v>16.788829068641171</v>
      </c>
      <c r="H18" s="261" t="e">
        <v>#N/A</v>
      </c>
      <c r="I18" s="261" t="e">
        <v>#N/A</v>
      </c>
      <c r="J18" s="261" t="e">
        <v>#N/A</v>
      </c>
      <c r="K18" s="262" t="e">
        <v>#N/A</v>
      </c>
      <c r="L18" s="262" t="e">
        <v>#N/A</v>
      </c>
      <c r="M18" s="457">
        <f t="shared" si="0"/>
        <v>1080.3057016069981</v>
      </c>
    </row>
    <row r="19" spans="1:13" ht="18" customHeight="1">
      <c r="A19" s="454"/>
      <c r="B19" s="455">
        <v>1999</v>
      </c>
      <c r="C19" s="461"/>
      <c r="D19" s="453">
        <v>895.64293095691846</v>
      </c>
      <c r="E19" s="453">
        <v>92.729807543729422</v>
      </c>
      <c r="F19" s="453">
        <v>43.023738115465399</v>
      </c>
      <c r="G19" s="463">
        <v>15.060793389976537</v>
      </c>
      <c r="H19" s="263" t="e">
        <v>#N/A</v>
      </c>
      <c r="I19" s="263" t="e">
        <v>#N/A</v>
      </c>
      <c r="J19" s="263" t="e">
        <v>#N/A</v>
      </c>
      <c r="K19" s="264" t="e">
        <v>#N/A</v>
      </c>
      <c r="L19" s="264" t="e">
        <v>#N/A</v>
      </c>
      <c r="M19" s="458">
        <f t="shared" si="0"/>
        <v>1046.4572700060896</v>
      </c>
    </row>
    <row r="20" spans="1:13" ht="18" customHeight="1">
      <c r="A20" s="454"/>
      <c r="B20" s="451">
        <v>2000</v>
      </c>
      <c r="C20" s="460">
        <v>2000</v>
      </c>
      <c r="D20" s="452">
        <v>899.78019820870816</v>
      </c>
      <c r="E20" s="452">
        <v>88.605550985660102</v>
      </c>
      <c r="F20" s="452">
        <v>43.000796670023561</v>
      </c>
      <c r="G20" s="462">
        <v>13.277586362458816</v>
      </c>
      <c r="H20" s="261" t="e">
        <v>#N/A</v>
      </c>
      <c r="I20" s="261" t="e">
        <v>#N/A</v>
      </c>
      <c r="J20" s="261" t="e">
        <v>#N/A</v>
      </c>
      <c r="K20" s="262" t="e">
        <v>#N/A</v>
      </c>
      <c r="L20" s="262" t="e">
        <v>#N/A</v>
      </c>
      <c r="M20" s="457">
        <f t="shared" si="0"/>
        <v>1044.6641322268506</v>
      </c>
    </row>
    <row r="21" spans="1:13" ht="18" customHeight="1">
      <c r="A21" s="454"/>
      <c r="B21" s="455">
        <v>2001</v>
      </c>
      <c r="C21" s="461"/>
      <c r="D21" s="453">
        <v>916.36613518882359</v>
      </c>
      <c r="E21" s="453">
        <v>85.0447720419739</v>
      </c>
      <c r="F21" s="453">
        <v>44.371460364775366</v>
      </c>
      <c r="G21" s="463">
        <v>14.009514227529174</v>
      </c>
      <c r="H21" s="263" t="e">
        <v>#N/A</v>
      </c>
      <c r="I21" s="263" t="e">
        <v>#N/A</v>
      </c>
      <c r="J21" s="263" t="e">
        <v>#N/A</v>
      </c>
      <c r="K21" s="264" t="e">
        <v>#N/A</v>
      </c>
      <c r="L21" s="264" t="e">
        <v>#N/A</v>
      </c>
      <c r="M21" s="458">
        <f t="shared" si="0"/>
        <v>1059.7918818231021</v>
      </c>
    </row>
    <row r="22" spans="1:13" ht="18" customHeight="1">
      <c r="A22" s="454"/>
      <c r="B22" s="451">
        <v>2002</v>
      </c>
      <c r="C22" s="460"/>
      <c r="D22" s="452">
        <v>899.82105289885658</v>
      </c>
      <c r="E22" s="452">
        <v>80.969346526058985</v>
      </c>
      <c r="F22" s="452">
        <v>43.387258200620032</v>
      </c>
      <c r="G22" s="462">
        <v>14.133842326652866</v>
      </c>
      <c r="H22" s="261" t="e">
        <v>#N/A</v>
      </c>
      <c r="I22" s="261" t="e">
        <v>#N/A</v>
      </c>
      <c r="J22" s="261" t="e">
        <v>#N/A</v>
      </c>
      <c r="K22" s="262" t="e">
        <v>#N/A</v>
      </c>
      <c r="L22" s="262" t="e">
        <v>#N/A</v>
      </c>
      <c r="M22" s="457">
        <f t="shared" si="0"/>
        <v>1038.3114999521886</v>
      </c>
    </row>
    <row r="23" spans="1:13" ht="18" customHeight="1">
      <c r="A23" s="454"/>
      <c r="B23" s="455">
        <v>2003</v>
      </c>
      <c r="C23" s="461"/>
      <c r="D23" s="453">
        <v>900.86640540898236</v>
      </c>
      <c r="E23" s="453">
        <v>77.513785014906134</v>
      </c>
      <c r="F23" s="453">
        <v>43.033124558977725</v>
      </c>
      <c r="G23" s="463">
        <v>13.532408355553386</v>
      </c>
      <c r="H23" s="263" t="e">
        <v>#N/A</v>
      </c>
      <c r="I23" s="263" t="e">
        <v>#N/A</v>
      </c>
      <c r="J23" s="263" t="e">
        <v>#N/A</v>
      </c>
      <c r="K23" s="264" t="e">
        <v>#N/A</v>
      </c>
      <c r="L23" s="264" t="e">
        <v>#N/A</v>
      </c>
      <c r="M23" s="458">
        <f t="shared" si="0"/>
        <v>1034.9457233384196</v>
      </c>
    </row>
    <row r="24" spans="1:13" ht="18" customHeight="1">
      <c r="A24" s="443"/>
      <c r="B24" s="451">
        <v>2004</v>
      </c>
      <c r="C24" s="460"/>
      <c r="D24" s="452">
        <v>886.96597366976141</v>
      </c>
      <c r="E24" s="452">
        <v>72.528790022859894</v>
      </c>
      <c r="F24" s="452">
        <v>45.209793012323509</v>
      </c>
      <c r="G24" s="462">
        <v>13.971667999077463</v>
      </c>
      <c r="H24" s="261" t="e">
        <v>#N/A</v>
      </c>
      <c r="I24" s="261" t="e">
        <v>#N/A</v>
      </c>
      <c r="J24" s="261" t="e">
        <v>#N/A</v>
      </c>
      <c r="K24" s="262" t="e">
        <v>#N/A</v>
      </c>
      <c r="L24" s="262" t="e">
        <v>#N/A</v>
      </c>
      <c r="M24" s="457">
        <f t="shared" si="0"/>
        <v>1018.6762247040223</v>
      </c>
    </row>
    <row r="25" spans="1:13" ht="18" customHeight="1">
      <c r="B25" s="455">
        <v>2005</v>
      </c>
      <c r="C25" s="461">
        <v>2005</v>
      </c>
      <c r="D25" s="453">
        <v>866.38854867903785</v>
      </c>
      <c r="E25" s="453">
        <v>69.368137235746246</v>
      </c>
      <c r="F25" s="453">
        <v>43.278881966429466</v>
      </c>
      <c r="G25" s="463">
        <v>14.163181308742162</v>
      </c>
      <c r="H25" s="263" t="e">
        <v>#N/A</v>
      </c>
      <c r="I25" s="263" t="e">
        <v>#N/A</v>
      </c>
      <c r="J25" s="263" t="e">
        <v>#N/A</v>
      </c>
      <c r="K25" s="264" t="e">
        <v>#N/A</v>
      </c>
      <c r="L25" s="264" t="e">
        <v>#N/A</v>
      </c>
      <c r="M25" s="458">
        <f t="shared" si="0"/>
        <v>993.19874918995583</v>
      </c>
    </row>
    <row r="26" spans="1:13" ht="18" customHeight="1">
      <c r="B26" s="451">
        <v>2006</v>
      </c>
      <c r="C26" s="460"/>
      <c r="D26" s="452">
        <v>877.99739097723716</v>
      </c>
      <c r="E26" s="452">
        <v>65.595351811802345</v>
      </c>
      <c r="F26" s="452">
        <v>42.827006234615084</v>
      </c>
      <c r="G26" s="462">
        <v>14.100152429538269</v>
      </c>
      <c r="H26" s="261" t="e">
        <v>#N/A</v>
      </c>
      <c r="I26" s="261" t="e">
        <v>#N/A</v>
      </c>
      <c r="J26" s="261" t="e">
        <v>#N/A</v>
      </c>
      <c r="K26" s="262" t="e">
        <v>#N/A</v>
      </c>
      <c r="L26" s="262" t="e">
        <v>#N/A</v>
      </c>
      <c r="M26" s="457">
        <f t="shared" si="0"/>
        <v>1000.5199014531928</v>
      </c>
    </row>
    <row r="27" spans="1:13" ht="18" customHeight="1">
      <c r="B27" s="455">
        <v>2007</v>
      </c>
      <c r="C27" s="461"/>
      <c r="D27" s="453">
        <v>851.38330486948132</v>
      </c>
      <c r="E27" s="453">
        <v>63.569231895362279</v>
      </c>
      <c r="F27" s="453">
        <v>44.707957067371936</v>
      </c>
      <c r="G27" s="463">
        <v>14.178246564459428</v>
      </c>
      <c r="H27" s="263" t="e">
        <v>#N/A</v>
      </c>
      <c r="I27" s="263" t="e">
        <v>#N/A</v>
      </c>
      <c r="J27" s="263" t="e">
        <v>#N/A</v>
      </c>
      <c r="K27" s="264" t="e">
        <v>#N/A</v>
      </c>
      <c r="L27" s="264" t="e">
        <v>#N/A</v>
      </c>
      <c r="M27" s="458">
        <f t="shared" si="0"/>
        <v>973.83874039667489</v>
      </c>
    </row>
    <row r="28" spans="1:13" ht="18" customHeight="1">
      <c r="B28" s="451">
        <v>2008</v>
      </c>
      <c r="C28" s="460"/>
      <c r="D28" s="452">
        <v>854.70633435386151</v>
      </c>
      <c r="E28" s="452">
        <v>62.652956874547982</v>
      </c>
      <c r="F28" s="452">
        <v>45.106704872989148</v>
      </c>
      <c r="G28" s="462">
        <v>14.20616977547243</v>
      </c>
      <c r="H28" s="261" t="e">
        <v>#N/A</v>
      </c>
      <c r="I28" s="261">
        <v>973.61933896999994</v>
      </c>
      <c r="J28" s="261" t="e">
        <v>#N/A</v>
      </c>
      <c r="K28" s="262" t="e">
        <v>#N/A</v>
      </c>
      <c r="L28" s="262" t="e">
        <v>#N/A</v>
      </c>
      <c r="M28" s="457">
        <f t="shared" si="0"/>
        <v>976.67216587687096</v>
      </c>
    </row>
    <row r="29" spans="1:13" ht="18" customHeight="1">
      <c r="B29" s="455">
        <v>2009</v>
      </c>
      <c r="C29" s="461"/>
      <c r="D29" s="453">
        <v>790.19571733599582</v>
      </c>
      <c r="E29" s="453">
        <v>60.18494018915829</v>
      </c>
      <c r="F29" s="453">
        <v>44.221498261132417</v>
      </c>
      <c r="G29" s="463">
        <v>14.657983391057797</v>
      </c>
      <c r="H29" s="263" t="e">
        <v>#N/A</v>
      </c>
      <c r="I29" s="263">
        <v>973.61933896999994</v>
      </c>
      <c r="J29" s="263" t="e">
        <v>#N/A</v>
      </c>
      <c r="K29" s="264" t="e">
        <v>#N/A</v>
      </c>
      <c r="L29" s="264" t="e">
        <v>#N/A</v>
      </c>
      <c r="M29" s="458">
        <f t="shared" si="0"/>
        <v>909.26013917734429</v>
      </c>
    </row>
    <row r="30" spans="1:13" ht="18" customHeight="1">
      <c r="B30" s="451">
        <v>2010</v>
      </c>
      <c r="C30" s="460">
        <v>2010</v>
      </c>
      <c r="D30" s="452">
        <v>832.66973513501034</v>
      </c>
      <c r="E30" s="452">
        <v>59.181199695361641</v>
      </c>
      <c r="F30" s="452">
        <v>36.235584012908269</v>
      </c>
      <c r="G30" s="462">
        <v>14.25147478732584</v>
      </c>
      <c r="H30" s="261" t="e">
        <v>#N/A</v>
      </c>
      <c r="I30" s="261">
        <v>973.61933896999994</v>
      </c>
      <c r="J30" s="261" t="e">
        <v>#N/A</v>
      </c>
      <c r="K30" s="262" t="e">
        <v>#N/A</v>
      </c>
      <c r="L30" s="262" t="e">
        <v>#N/A</v>
      </c>
      <c r="M30" s="457">
        <f t="shared" si="0"/>
        <v>942.33799363060609</v>
      </c>
    </row>
    <row r="31" spans="1:13" ht="18" customHeight="1">
      <c r="B31" s="455">
        <v>2011</v>
      </c>
      <c r="C31" s="461"/>
      <c r="D31" s="453">
        <v>809.42694983374406</v>
      </c>
      <c r="E31" s="453">
        <v>58.067168289255065</v>
      </c>
      <c r="F31" s="453">
        <v>37.539205796572013</v>
      </c>
      <c r="G31" s="463">
        <v>14.401320263413925</v>
      </c>
      <c r="H31" s="263" t="e">
        <v>#N/A</v>
      </c>
      <c r="I31" s="263">
        <v>973.61933896999994</v>
      </c>
      <c r="J31" s="263" t="e">
        <v>#N/A</v>
      </c>
      <c r="K31" s="264" t="e">
        <v>#N/A</v>
      </c>
      <c r="L31" s="264" t="e">
        <v>#N/A</v>
      </c>
      <c r="M31" s="458">
        <f t="shared" si="0"/>
        <v>919.43464418298504</v>
      </c>
    </row>
    <row r="32" spans="1:13" ht="18" customHeight="1">
      <c r="B32" s="451">
        <v>2012</v>
      </c>
      <c r="C32" s="460"/>
      <c r="D32" s="452">
        <v>813.89312080286811</v>
      </c>
      <c r="E32" s="452">
        <v>58.804785457491533</v>
      </c>
      <c r="F32" s="452">
        <v>36.863342003215173</v>
      </c>
      <c r="G32" s="462">
        <v>14.586153658607072</v>
      </c>
      <c r="H32" s="261" t="e">
        <v>#N/A</v>
      </c>
      <c r="I32" s="261">
        <v>973.61933896999994</v>
      </c>
      <c r="J32" s="261" t="e">
        <v>#N/A</v>
      </c>
      <c r="K32" s="262" t="e">
        <v>#N/A</v>
      </c>
      <c r="L32" s="262" t="e">
        <v>#N/A</v>
      </c>
      <c r="M32" s="457">
        <f t="shared" si="0"/>
        <v>924.14740192218187</v>
      </c>
    </row>
    <row r="33" spans="1:30" ht="18" customHeight="1">
      <c r="B33" s="455">
        <v>2013</v>
      </c>
      <c r="C33" s="461"/>
      <c r="D33" s="453">
        <v>831.31627897768703</v>
      </c>
      <c r="E33" s="453">
        <v>58.21938578763428</v>
      </c>
      <c r="F33" s="453">
        <v>37.406737406948643</v>
      </c>
      <c r="G33" s="463">
        <v>14.627857348011318</v>
      </c>
      <c r="H33" s="263" t="e">
        <v>#N/A</v>
      </c>
      <c r="I33" s="263" t="e">
        <v>#N/A</v>
      </c>
      <c r="J33" s="263" t="e">
        <v>#N/A</v>
      </c>
      <c r="K33" s="264" t="e">
        <v>#N/A</v>
      </c>
      <c r="L33" s="264" t="e">
        <v>#N/A</v>
      </c>
      <c r="M33" s="458">
        <f t="shared" si="0"/>
        <v>941.5702595202813</v>
      </c>
    </row>
    <row r="34" spans="1:30" ht="18" customHeight="1">
      <c r="B34" s="451">
        <v>2014</v>
      </c>
      <c r="C34" s="460"/>
      <c r="D34" s="452">
        <v>792.68487399721744</v>
      </c>
      <c r="E34" s="452">
        <v>56.991083874353507</v>
      </c>
      <c r="F34" s="452">
        <v>38.05034255340761</v>
      </c>
      <c r="G34" s="462">
        <v>14.662438259811868</v>
      </c>
      <c r="H34" s="261" t="e">
        <v>#N/A</v>
      </c>
      <c r="I34" s="261" t="e">
        <v>#N/A</v>
      </c>
      <c r="J34" s="261" t="e">
        <v>#N/A</v>
      </c>
      <c r="K34" s="262" t="e">
        <v>#N/A</v>
      </c>
      <c r="L34" s="262" t="e">
        <v>#N/A</v>
      </c>
      <c r="M34" s="457">
        <f t="shared" si="0"/>
        <v>902.3887386847905</v>
      </c>
    </row>
    <row r="35" spans="1:30" ht="18" customHeight="1">
      <c r="B35" s="455">
        <v>2015</v>
      </c>
      <c r="C35" s="461">
        <v>2015</v>
      </c>
      <c r="D35" s="453">
        <v>795.81635871505455</v>
      </c>
      <c r="E35" s="453">
        <v>56.767559463646265</v>
      </c>
      <c r="F35" s="453">
        <v>38.66706907920846</v>
      </c>
      <c r="G35" s="463">
        <v>15.069048634997715</v>
      </c>
      <c r="H35" s="263" t="e">
        <v>#N/A</v>
      </c>
      <c r="I35" s="263" t="e">
        <v>#N/A</v>
      </c>
      <c r="J35" s="263" t="e">
        <v>#N/A</v>
      </c>
      <c r="K35" s="264" t="e">
        <v>#N/A</v>
      </c>
      <c r="L35" s="264" t="e">
        <v>#N/A</v>
      </c>
      <c r="M35" s="458">
        <f t="shared" si="0"/>
        <v>906.32003589290696</v>
      </c>
    </row>
    <row r="36" spans="1:30" ht="18" customHeight="1">
      <c r="B36" s="451">
        <v>2016</v>
      </c>
      <c r="C36" s="460"/>
      <c r="D36" s="452">
        <v>800.51028847649798</v>
      </c>
      <c r="E36" s="452">
        <v>55.506916934850238</v>
      </c>
      <c r="F36" s="452">
        <v>37.834299397396762</v>
      </c>
      <c r="G36" s="462">
        <v>15.200974545731389</v>
      </c>
      <c r="H36" s="261" t="e">
        <v>#N/A</v>
      </c>
      <c r="I36" s="261" t="e">
        <v>#N/A</v>
      </c>
      <c r="J36" s="261" t="e">
        <v>#N/A</v>
      </c>
      <c r="K36" s="262" t="e">
        <v>#N/A</v>
      </c>
      <c r="L36" s="262" t="e">
        <v>#N/A</v>
      </c>
      <c r="M36" s="457">
        <f t="shared" si="0"/>
        <v>909.0524793544763</v>
      </c>
    </row>
    <row r="37" spans="1:30" ht="18" customHeight="1">
      <c r="B37" s="455">
        <v>2017</v>
      </c>
      <c r="C37" s="461"/>
      <c r="D37" s="453">
        <v>786.65455141135919</v>
      </c>
      <c r="E37" s="453">
        <v>54.73829330730301</v>
      </c>
      <c r="F37" s="453">
        <v>37.54090648418213</v>
      </c>
      <c r="G37" s="463">
        <v>15.362529253965306</v>
      </c>
      <c r="H37" s="263" t="e">
        <v>#N/A</v>
      </c>
      <c r="I37" s="263" t="e">
        <v>#N/A</v>
      </c>
      <c r="J37" s="263" t="e">
        <v>#N/A</v>
      </c>
      <c r="K37" s="264" t="e">
        <v>#N/A</v>
      </c>
      <c r="L37" s="264" t="e">
        <v>#N/A</v>
      </c>
      <c r="M37" s="458">
        <f t="shared" si="0"/>
        <v>894.29628045680965</v>
      </c>
    </row>
    <row r="38" spans="1:30" ht="18" customHeight="1">
      <c r="B38" s="451">
        <v>2018</v>
      </c>
      <c r="C38" s="451"/>
      <c r="D38" s="452">
        <v>759.9861646169237</v>
      </c>
      <c r="E38" s="452">
        <v>53.80215769710837</v>
      </c>
      <c r="F38" s="452">
        <v>35.607868732114568</v>
      </c>
      <c r="G38" s="462">
        <v>14.846160108822504</v>
      </c>
      <c r="H38" s="261" t="e">
        <v>#N/A</v>
      </c>
      <c r="I38" s="261" t="e">
        <v>#N/A</v>
      </c>
      <c r="J38" s="261" t="e">
        <v>#N/A</v>
      </c>
      <c r="K38" s="262" t="e">
        <v>#N/A</v>
      </c>
      <c r="L38" s="262" t="e">
        <v>#N/A</v>
      </c>
      <c r="M38" s="457">
        <f t="shared" si="0"/>
        <v>864.24235115496901</v>
      </c>
    </row>
    <row r="39" spans="1:30" ht="18" customHeight="1">
      <c r="B39" s="455" t="s">
        <v>313</v>
      </c>
      <c r="C39" s="461" t="s">
        <v>313</v>
      </c>
      <c r="D39" s="453">
        <v>705.61878492320466</v>
      </c>
      <c r="E39" s="453">
        <v>50.156120698501752</v>
      </c>
      <c r="F39" s="453">
        <v>34.282022276596976</v>
      </c>
      <c r="G39" s="463">
        <v>14.562518051599458</v>
      </c>
      <c r="H39" s="535" t="e">
        <v>#N/A</v>
      </c>
      <c r="I39" s="535" t="e">
        <v>#N/A</v>
      </c>
      <c r="J39" s="535" t="e">
        <v>#N/A</v>
      </c>
      <c r="K39" s="536" t="e">
        <v>#N/A</v>
      </c>
      <c r="L39" s="536" t="e">
        <v>#N/A</v>
      </c>
      <c r="M39" s="458">
        <f>SUM(D39:G39)</f>
        <v>804.61944594990291</v>
      </c>
    </row>
    <row r="40" spans="1:30" ht="23.25" customHeight="1">
      <c r="B40" s="451">
        <v>2020</v>
      </c>
      <c r="C40" s="460" t="s">
        <v>248</v>
      </c>
      <c r="D40" s="452" t="e">
        <v>#N/A</v>
      </c>
      <c r="E40" s="452" t="e">
        <v>#N/A</v>
      </c>
      <c r="F40" s="452" t="e">
        <v>#N/A</v>
      </c>
      <c r="G40" s="462" t="e">
        <v>#N/A</v>
      </c>
      <c r="H40" s="537" t="e">
        <v>#N/A</v>
      </c>
      <c r="I40" s="537" t="e">
        <v>#N/A</v>
      </c>
      <c r="J40" s="537">
        <f>M10*(1-0.4)</f>
        <v>750.89266959855149</v>
      </c>
      <c r="K40" s="538" t="e">
        <v>#N/A</v>
      </c>
      <c r="L40" s="538" t="e">
        <v>#N/A</v>
      </c>
      <c r="M40" s="457" t="e">
        <f t="shared" ref="M40:M46" si="1">SUM(D40:F40)</f>
        <v>#N/A</v>
      </c>
    </row>
    <row r="41" spans="1:30" ht="15.75" customHeight="1">
      <c r="B41" s="455"/>
      <c r="C41" s="461"/>
      <c r="D41" s="453" t="e">
        <v>#N/A</v>
      </c>
      <c r="E41" s="453" t="e">
        <v>#N/A</v>
      </c>
      <c r="F41" s="453" t="e">
        <v>#N/A</v>
      </c>
      <c r="G41" s="463" t="e">
        <v>#N/A</v>
      </c>
      <c r="H41" s="535" t="e">
        <v>#N/A</v>
      </c>
      <c r="I41" s="535" t="e">
        <v>#N/A</v>
      </c>
      <c r="J41" s="535" t="e">
        <v>#N/A</v>
      </c>
      <c r="K41" s="536" t="e">
        <v>#N/A</v>
      </c>
      <c r="L41" s="536" t="e">
        <v>#N/A</v>
      </c>
      <c r="M41" s="458" t="e">
        <f t="shared" si="1"/>
        <v>#N/A</v>
      </c>
    </row>
    <row r="42" spans="1:30" ht="24.75" customHeight="1">
      <c r="B42" s="451">
        <v>2030</v>
      </c>
      <c r="C42" s="460" t="s">
        <v>249</v>
      </c>
      <c r="D42" s="452" t="e">
        <v>#N/A</v>
      </c>
      <c r="E42" s="452" t="e">
        <v>#N/A</v>
      </c>
      <c r="F42" s="452" t="e">
        <v>#N/A</v>
      </c>
      <c r="G42" s="462" t="e">
        <v>#N/A</v>
      </c>
      <c r="H42" s="537" t="e">
        <v>#N/A</v>
      </c>
      <c r="I42" s="537" t="e">
        <v>#N/A</v>
      </c>
      <c r="J42" s="537">
        <f>M10*(1-0.55)</f>
        <v>563.16950219891362</v>
      </c>
      <c r="K42" s="538" t="e">
        <v>#N/A</v>
      </c>
      <c r="L42" s="538" t="e">
        <v>#N/A</v>
      </c>
      <c r="M42" s="457" t="e">
        <f t="shared" si="1"/>
        <v>#N/A</v>
      </c>
    </row>
    <row r="43" spans="1:30" ht="15.75" customHeight="1">
      <c r="B43" s="455"/>
      <c r="C43" s="461"/>
      <c r="D43" s="453" t="e">
        <v>#N/A</v>
      </c>
      <c r="E43" s="453" t="e">
        <v>#N/A</v>
      </c>
      <c r="F43" s="453" t="e">
        <v>#N/A</v>
      </c>
      <c r="G43" s="463" t="e">
        <v>#N/A</v>
      </c>
      <c r="H43" s="535" t="e">
        <v>#N/A</v>
      </c>
      <c r="I43" s="535" t="e">
        <v>#N/A</v>
      </c>
      <c r="J43" s="535" t="e">
        <v>#N/A</v>
      </c>
      <c r="K43" s="536" t="e">
        <v>#N/A</v>
      </c>
      <c r="L43" s="536" t="e">
        <v>#N/A</v>
      </c>
      <c r="M43" s="458" t="e">
        <f t="shared" si="1"/>
        <v>#N/A</v>
      </c>
    </row>
    <row r="44" spans="1:30" ht="23.25" customHeight="1">
      <c r="B44" s="451">
        <v>2040</v>
      </c>
      <c r="C44" s="460" t="s">
        <v>250</v>
      </c>
      <c r="D44" s="452" t="e">
        <v>#N/A</v>
      </c>
      <c r="E44" s="452" t="e">
        <v>#N/A</v>
      </c>
      <c r="F44" s="452" t="e">
        <v>#N/A</v>
      </c>
      <c r="G44" s="462" t="e">
        <v>#N/A</v>
      </c>
      <c r="H44" s="537" t="e">
        <v>#N/A</v>
      </c>
      <c r="I44" s="537" t="e">
        <v>#N/A</v>
      </c>
      <c r="J44" s="537">
        <f>M10*(1-0.7)</f>
        <v>375.4463347992758</v>
      </c>
      <c r="K44" s="538" t="e">
        <v>#N/A</v>
      </c>
      <c r="L44" s="538" t="e">
        <v>#N/A</v>
      </c>
      <c r="M44" s="457" t="e">
        <f t="shared" si="1"/>
        <v>#N/A</v>
      </c>
    </row>
    <row r="45" spans="1:30" ht="15.75" customHeight="1">
      <c r="B45" s="455"/>
      <c r="C45" s="461"/>
      <c r="D45" s="453" t="e">
        <v>#N/A</v>
      </c>
      <c r="E45" s="453" t="e">
        <v>#N/A</v>
      </c>
      <c r="F45" s="453" t="e">
        <v>#N/A</v>
      </c>
      <c r="G45" s="463" t="e">
        <v>#N/A</v>
      </c>
      <c r="H45" s="535" t="e">
        <v>#N/A</v>
      </c>
      <c r="I45" s="535" t="e">
        <v>#N/A</v>
      </c>
      <c r="J45" s="535" t="e">
        <v>#N/A</v>
      </c>
      <c r="K45" s="536" t="e">
        <v>#N/A</v>
      </c>
      <c r="L45" s="536" t="e">
        <v>#N/A</v>
      </c>
      <c r="M45" s="458" t="e">
        <f t="shared" si="1"/>
        <v>#N/A</v>
      </c>
    </row>
    <row r="46" spans="1:30" ht="19.5" customHeight="1">
      <c r="B46" s="451">
        <v>2050</v>
      </c>
      <c r="C46" s="460" t="s">
        <v>251</v>
      </c>
      <c r="D46" s="452" t="e">
        <v>#N/A</v>
      </c>
      <c r="E46" s="452" t="e">
        <v>#N/A</v>
      </c>
      <c r="F46" s="452" t="e">
        <v>#N/A</v>
      </c>
      <c r="G46" s="462" t="e">
        <v>#N/A</v>
      </c>
      <c r="H46" s="537" t="e">
        <v>#N/A</v>
      </c>
      <c r="I46" s="537" t="e">
        <v>#N/A</v>
      </c>
      <c r="J46" s="537" t="e">
        <v>#N/A</v>
      </c>
      <c r="K46" s="538">
        <f>M10*(1-0.8)-L46</f>
        <v>187.72316739963776</v>
      </c>
      <c r="L46" s="538">
        <f>M10*(1-0.95)</f>
        <v>62.574389133212684</v>
      </c>
      <c r="M46" s="457" t="e">
        <f t="shared" si="1"/>
        <v>#N/A</v>
      </c>
    </row>
    <row r="47" spans="1:30" s="443" customFormat="1">
      <c r="A47" s="444"/>
      <c r="B47" s="444"/>
      <c r="C47" s="456"/>
      <c r="D47" s="444"/>
      <c r="E47" s="444"/>
      <c r="F47" s="444"/>
      <c r="G47" s="444"/>
      <c r="H47" s="444"/>
      <c r="I47" s="456"/>
      <c r="J47" s="456"/>
      <c r="K47" s="456"/>
      <c r="L47" s="456"/>
      <c r="M47" s="456"/>
      <c r="U47" s="444"/>
      <c r="V47" s="444"/>
      <c r="W47" s="444"/>
      <c r="X47" s="444"/>
      <c r="Y47" s="444"/>
      <c r="Z47" s="444"/>
      <c r="AA47" s="444"/>
      <c r="AB47" s="444"/>
      <c r="AC47" s="444"/>
      <c r="AD47" s="444"/>
    </row>
  </sheetData>
  <mergeCells count="6">
    <mergeCell ref="B6:M6"/>
    <mergeCell ref="B1:M1"/>
    <mergeCell ref="B2:M2"/>
    <mergeCell ref="B3:M3"/>
    <mergeCell ref="B4:M4"/>
    <mergeCell ref="B5:M5"/>
  </mergeCells>
  <conditionalFormatting sqref="U9:AB9">
    <cfRule type="cellIs" dxfId="10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  <pageSetUpPr fitToPage="1"/>
  </sheetPr>
  <dimension ref="A1:Y29"/>
  <sheetViews>
    <sheetView showGridLines="0" topLeftCell="A4" zoomScale="145" zoomScaleNormal="145" workbookViewId="0">
      <selection activeCell="P19" sqref="P19"/>
    </sheetView>
  </sheetViews>
  <sheetFormatPr baseColWidth="10" defaultColWidth="11.42578125" defaultRowHeight="12.75"/>
  <cols>
    <col min="1" max="1" width="3.28515625" style="259" customWidth="1"/>
    <col min="2" max="2" width="5.7109375" style="131" customWidth="1"/>
    <col min="3" max="3" width="4.28515625" style="131" customWidth="1"/>
    <col min="4" max="4" width="1.7109375" style="131" customWidth="1"/>
    <col min="5" max="5" width="14" style="131" customWidth="1"/>
    <col min="6" max="6" width="1.7109375" style="131" customWidth="1"/>
    <col min="7" max="7" width="14" style="131" customWidth="1"/>
    <col min="8" max="8" width="1.7109375" style="131" customWidth="1"/>
    <col min="9" max="9" width="14" style="131" customWidth="1"/>
    <col min="10" max="10" width="1.7109375" style="131" customWidth="1"/>
    <col min="11" max="11" width="16.42578125" style="131" customWidth="1"/>
    <col min="12" max="12" width="1.7109375" style="131" customWidth="1"/>
    <col min="13" max="13" width="15.7109375" style="131" customWidth="1"/>
    <col min="14" max="14" width="20.5703125" style="131" customWidth="1"/>
    <col min="15" max="15" width="4" style="131" customWidth="1"/>
    <col min="16" max="16" width="15.140625" style="131" customWidth="1"/>
    <col min="17" max="17" width="2.5703125" style="132" customWidth="1"/>
    <col min="18" max="20" width="11.7109375" style="132" customWidth="1"/>
    <col min="21" max="21" width="4" style="132" customWidth="1"/>
    <col min="22" max="23" width="11.7109375" style="132" customWidth="1"/>
    <col min="24" max="24" width="19.140625" style="132" customWidth="1"/>
    <col min="25" max="25" width="2.5703125" style="132" customWidth="1"/>
    <col min="26" max="16384" width="11.42578125" style="132"/>
  </cols>
  <sheetData>
    <row r="1" spans="1:25" ht="20.25" customHeight="1">
      <c r="A1" s="256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25" ht="20.25" customHeight="1">
      <c r="A2" s="257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4"/>
      <c r="Q2" s="569" t="s">
        <v>104</v>
      </c>
      <c r="R2" s="570"/>
      <c r="S2" s="570"/>
      <c r="T2" s="570"/>
      <c r="U2" s="570"/>
      <c r="V2" s="570"/>
      <c r="W2" s="570"/>
      <c r="X2" s="570"/>
      <c r="Y2" s="571"/>
    </row>
    <row r="3" spans="1:25" ht="18.75" customHeight="1">
      <c r="A3" s="257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4"/>
      <c r="Q3" s="136"/>
      <c r="R3" s="137"/>
      <c r="S3" s="138"/>
      <c r="T3" s="137"/>
      <c r="U3" s="137"/>
      <c r="V3" s="138"/>
      <c r="W3" s="137"/>
      <c r="X3" s="137"/>
      <c r="Y3" s="139"/>
    </row>
    <row r="4" spans="1:25" ht="15.95" customHeight="1">
      <c r="A4" s="257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N4" s="134"/>
      <c r="Q4" s="136"/>
      <c r="R4" s="137"/>
      <c r="S4" s="137"/>
      <c r="T4" s="137"/>
      <c r="U4" s="137"/>
      <c r="V4" s="137"/>
      <c r="W4" s="137"/>
      <c r="X4" s="137"/>
      <c r="Y4" s="139"/>
    </row>
    <row r="5" spans="1:25" ht="7.5" customHeight="1">
      <c r="A5" s="257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34"/>
      <c r="Q5" s="141"/>
      <c r="R5" s="142"/>
      <c r="S5" s="142"/>
      <c r="T5" s="142"/>
      <c r="U5" s="142"/>
      <c r="V5" s="142"/>
      <c r="W5" s="142"/>
      <c r="X5" s="142"/>
      <c r="Y5" s="143"/>
    </row>
    <row r="6" spans="1:25" ht="16.5" customHeight="1">
      <c r="A6" s="257"/>
      <c r="C6" s="144"/>
      <c r="N6" s="134"/>
      <c r="Q6" s="141"/>
      <c r="R6" s="142"/>
      <c r="S6" s="142"/>
      <c r="T6" s="142"/>
      <c r="U6" s="142"/>
      <c r="V6" s="142"/>
      <c r="W6" s="142"/>
      <c r="X6" s="142"/>
      <c r="Y6" s="143"/>
    </row>
    <row r="7" spans="1:25" ht="16.5" customHeight="1">
      <c r="A7" s="257"/>
      <c r="C7" s="144"/>
      <c r="N7" s="134"/>
      <c r="Q7" s="141"/>
      <c r="R7" s="142"/>
      <c r="S7" s="142"/>
      <c r="T7" s="142"/>
      <c r="U7" s="142"/>
      <c r="V7" s="142"/>
      <c r="W7" s="142"/>
      <c r="X7" s="142"/>
      <c r="Y7" s="143"/>
    </row>
    <row r="8" spans="1:25" ht="16.5" customHeight="1">
      <c r="A8" s="257"/>
      <c r="C8" s="144"/>
      <c r="N8" s="134"/>
      <c r="Q8" s="141"/>
      <c r="R8" s="142"/>
      <c r="S8" s="142"/>
      <c r="T8" s="142"/>
      <c r="U8" s="142"/>
      <c r="V8" s="142"/>
      <c r="W8" s="142"/>
      <c r="X8" s="142"/>
      <c r="Y8" s="143"/>
    </row>
    <row r="9" spans="1:25" ht="16.5" customHeight="1">
      <c r="A9" s="257"/>
      <c r="C9" s="144"/>
      <c r="N9" s="134"/>
      <c r="Q9" s="141"/>
      <c r="R9" s="142"/>
      <c r="S9" s="142"/>
      <c r="T9" s="142"/>
      <c r="U9" s="142"/>
      <c r="V9" s="142"/>
      <c r="W9" s="142"/>
      <c r="X9" s="142"/>
      <c r="Y9" s="143"/>
    </row>
    <row r="10" spans="1:25" ht="16.5" customHeight="1">
      <c r="A10" s="257"/>
      <c r="C10" s="144"/>
      <c r="N10" s="134"/>
      <c r="Q10" s="141"/>
      <c r="R10" s="142"/>
      <c r="S10" s="142"/>
      <c r="T10" s="142"/>
      <c r="U10" s="142"/>
      <c r="V10" s="142"/>
      <c r="W10" s="142"/>
      <c r="X10" s="142"/>
      <c r="Y10" s="143"/>
    </row>
    <row r="11" spans="1:25" ht="16.5" customHeight="1">
      <c r="A11" s="257"/>
      <c r="C11" s="144"/>
      <c r="N11" s="134"/>
      <c r="Q11" s="141"/>
      <c r="R11" s="145" t="s">
        <v>105</v>
      </c>
      <c r="S11" s="142"/>
      <c r="T11" s="142"/>
      <c r="U11" s="142"/>
      <c r="V11" s="142"/>
      <c r="W11" s="142"/>
      <c r="X11" s="142"/>
      <c r="Y11" s="143"/>
    </row>
    <row r="12" spans="1:25" ht="16.5" customHeight="1">
      <c r="A12" s="257"/>
      <c r="C12" s="144"/>
      <c r="N12" s="134"/>
      <c r="Q12" s="141"/>
      <c r="R12" s="142"/>
      <c r="S12" s="142"/>
      <c r="T12" s="142"/>
      <c r="U12" s="142"/>
      <c r="V12" s="142"/>
      <c r="W12" s="142"/>
      <c r="X12" s="142"/>
      <c r="Y12" s="143"/>
    </row>
    <row r="13" spans="1:25" ht="17.25" customHeight="1">
      <c r="A13" s="257"/>
      <c r="C13" s="144"/>
      <c r="N13" s="134"/>
      <c r="Q13" s="141"/>
      <c r="R13" s="145" t="s">
        <v>106</v>
      </c>
      <c r="S13" s="142"/>
      <c r="T13" s="142"/>
      <c r="U13" s="142"/>
      <c r="V13" s="142"/>
      <c r="W13" s="142"/>
      <c r="X13" s="142"/>
      <c r="Y13" s="143"/>
    </row>
    <row r="14" spans="1:25" ht="16.5" customHeight="1">
      <c r="A14" s="257"/>
      <c r="C14" s="144"/>
      <c r="N14" s="134"/>
      <c r="Q14" s="141"/>
      <c r="R14" s="142"/>
      <c r="S14" s="142"/>
      <c r="T14" s="142"/>
      <c r="U14" s="142"/>
      <c r="V14" s="142"/>
      <c r="W14" s="142"/>
      <c r="X14" s="142"/>
      <c r="Y14" s="143"/>
    </row>
    <row r="15" spans="1:25" ht="16.5" customHeight="1">
      <c r="A15" s="257"/>
      <c r="B15" s="147"/>
      <c r="C15" s="146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8"/>
      <c r="O15" s="147"/>
      <c r="P15" s="147"/>
      <c r="Q15" s="141"/>
      <c r="R15" s="142"/>
      <c r="S15" s="145" t="s">
        <v>107</v>
      </c>
      <c r="T15" s="142"/>
      <c r="U15" s="142"/>
      <c r="V15" s="145" t="s">
        <v>107</v>
      </c>
      <c r="W15" s="142"/>
      <c r="X15" s="142"/>
      <c r="Y15" s="143"/>
    </row>
    <row r="16" spans="1:25" ht="16.5" customHeight="1">
      <c r="A16" s="257"/>
      <c r="B16" s="147"/>
      <c r="C16" s="146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8"/>
      <c r="O16" s="147"/>
      <c r="P16" s="147"/>
      <c r="Q16" s="141"/>
      <c r="R16" s="142"/>
      <c r="S16" s="142"/>
      <c r="T16" s="142"/>
      <c r="U16" s="142"/>
      <c r="V16" s="142"/>
      <c r="W16" s="142"/>
      <c r="X16" s="142"/>
      <c r="Y16" s="143"/>
    </row>
    <row r="17" spans="1:25" ht="16.5" customHeight="1">
      <c r="A17" s="257"/>
      <c r="B17" s="147"/>
      <c r="C17" s="146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8"/>
      <c r="O17" s="147"/>
      <c r="P17" s="147"/>
      <c r="Q17" s="141"/>
      <c r="R17" s="142"/>
      <c r="S17" s="142"/>
      <c r="T17" s="142"/>
      <c r="U17" s="142"/>
      <c r="V17" s="142"/>
      <c r="W17" s="142"/>
      <c r="X17" s="142"/>
      <c r="Y17" s="143"/>
    </row>
    <row r="18" spans="1:25" ht="22.5" customHeight="1">
      <c r="A18" s="257"/>
      <c r="B18" s="147"/>
      <c r="C18" s="146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8"/>
      <c r="O18" s="147"/>
      <c r="P18" s="147"/>
      <c r="Q18" s="141"/>
      <c r="R18" s="142"/>
      <c r="S18" s="142"/>
      <c r="T18" s="142"/>
      <c r="U18" s="142"/>
      <c r="V18" s="142"/>
      <c r="W18" s="142"/>
      <c r="X18" s="142"/>
      <c r="Y18" s="143"/>
    </row>
    <row r="19" spans="1:25" ht="79.5" customHeight="1">
      <c r="A19" s="257"/>
      <c r="B19" s="150"/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60"/>
      <c r="O19" s="147"/>
      <c r="P19" s="147"/>
      <c r="Q19" s="151"/>
      <c r="R19" s="152"/>
      <c r="S19" s="152"/>
      <c r="T19" s="152"/>
      <c r="U19" s="152"/>
      <c r="V19" s="152"/>
      <c r="W19" s="152"/>
      <c r="X19" s="152"/>
      <c r="Y19" s="153"/>
    </row>
    <row r="20" spans="1:25" ht="44.25" customHeight="1">
      <c r="A20" s="258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5"/>
      <c r="O20" s="147"/>
      <c r="P20" s="147"/>
    </row>
    <row r="21" spans="1:25" ht="6.75" customHeight="1"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</row>
    <row r="22" spans="1:25" ht="6" customHeight="1">
      <c r="B22" s="156"/>
      <c r="C22" s="156"/>
      <c r="D22" s="156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</row>
    <row r="23" spans="1:25" ht="4.5" customHeight="1">
      <c r="B23" s="156"/>
      <c r="C23" s="156"/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</row>
    <row r="24" spans="1:25" ht="6" customHeight="1">
      <c r="B24" s="156"/>
      <c r="C24" s="156"/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</row>
    <row r="25" spans="1:25" ht="6.75" customHeight="1"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</row>
    <row r="26" spans="1:25" ht="4.5" customHeight="1">
      <c r="B26" s="147"/>
      <c r="C26" s="147"/>
      <c r="D26" s="147"/>
      <c r="E26" s="147"/>
      <c r="F26" s="147"/>
      <c r="G26" s="147"/>
      <c r="H26" s="158"/>
      <c r="I26" s="158"/>
      <c r="J26" s="158"/>
      <c r="K26" s="158"/>
      <c r="L26" s="158"/>
      <c r="M26" s="147"/>
      <c r="N26" s="147"/>
      <c r="O26" s="147"/>
      <c r="P26" s="147"/>
    </row>
    <row r="27" spans="1:25" ht="18" customHeight="1">
      <c r="B27" s="159"/>
      <c r="C27" s="159"/>
      <c r="D27" s="159"/>
      <c r="E27" s="159"/>
      <c r="F27" s="159"/>
      <c r="G27" s="158"/>
      <c r="H27" s="158"/>
      <c r="I27" s="158"/>
      <c r="J27" s="158"/>
      <c r="K27" s="158"/>
      <c r="L27" s="158"/>
      <c r="M27" s="147"/>
      <c r="N27" s="147"/>
      <c r="O27" s="147"/>
      <c r="P27" s="147"/>
    </row>
    <row r="28" spans="1:25">
      <c r="B28" s="159"/>
      <c r="C28" s="159"/>
      <c r="D28" s="159"/>
      <c r="E28" s="159"/>
      <c r="F28" s="159"/>
      <c r="G28" s="158"/>
      <c r="H28" s="158"/>
      <c r="I28" s="158"/>
      <c r="J28" s="158"/>
      <c r="K28" s="158"/>
      <c r="L28" s="158"/>
      <c r="M28" s="147"/>
      <c r="N28" s="147"/>
      <c r="O28" s="147"/>
      <c r="P28" s="147"/>
    </row>
    <row r="29" spans="1:25">
      <c r="B29" s="159"/>
      <c r="C29" s="159"/>
      <c r="D29" s="159"/>
      <c r="E29" s="159"/>
      <c r="F29" s="159"/>
      <c r="G29" s="158"/>
      <c r="H29" s="158"/>
      <c r="I29" s="158"/>
      <c r="J29" s="158"/>
      <c r="K29" s="158"/>
      <c r="L29" s="158"/>
      <c r="M29" s="147"/>
      <c r="N29" s="147"/>
      <c r="O29" s="147"/>
      <c r="P29" s="147"/>
    </row>
  </sheetData>
  <sheetProtection selectLockedCells="1"/>
  <mergeCells count="1">
    <mergeCell ref="Q2:Y2"/>
  </mergeCells>
  <printOptions horizontalCentered="1"/>
  <pageMargins left="0" right="0" top="0.78740157480314965" bottom="0.78740157480314965" header="0.31496062992125984" footer="0.31496062992125984"/>
  <pageSetup paperSize="9" scale="4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B1:AH35"/>
  <sheetViews>
    <sheetView showGridLines="0" zoomScale="90" zoomScaleNormal="90" workbookViewId="0">
      <selection activeCell="AJ12" sqref="AJ12"/>
    </sheetView>
  </sheetViews>
  <sheetFormatPr baseColWidth="10" defaultColWidth="11.42578125" defaultRowHeight="15"/>
  <cols>
    <col min="1" max="1" width="3.140625" style="161" customWidth="1"/>
    <col min="2" max="2" width="13.7109375" style="161" customWidth="1"/>
    <col min="3" max="3" width="12.28515625" style="161" customWidth="1"/>
    <col min="4" max="4" width="12.28515625" style="161" hidden="1" customWidth="1"/>
    <col min="5" max="5" width="10" style="162" customWidth="1"/>
    <col min="6" max="33" width="9.5703125" style="162" customWidth="1"/>
    <col min="34" max="34" width="3.42578125" style="161" customWidth="1"/>
    <col min="35" max="16384" width="11.42578125" style="161"/>
  </cols>
  <sheetData>
    <row r="1" spans="2:34" ht="4.5" customHeight="1"/>
    <row r="2" spans="2:34" ht="14.25" customHeight="1">
      <c r="B2" s="163"/>
    </row>
    <row r="3" spans="2:34" ht="22.5" customHeight="1">
      <c r="B3" s="572" t="s">
        <v>166</v>
      </c>
      <c r="C3" s="572"/>
      <c r="D3" s="572"/>
      <c r="E3" s="572"/>
      <c r="F3" s="572"/>
      <c r="G3" s="572"/>
      <c r="H3" s="572"/>
      <c r="I3" s="572"/>
      <c r="J3" s="572"/>
      <c r="K3" s="572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</row>
    <row r="4" spans="2:34" ht="18.75" customHeight="1">
      <c r="B4" s="573" t="s">
        <v>29</v>
      </c>
      <c r="C4" s="573"/>
      <c r="D4" s="167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</row>
    <row r="5" spans="2:34" ht="18.75" customHeight="1">
      <c r="B5" s="167" t="s">
        <v>91</v>
      </c>
      <c r="C5" s="168" t="s">
        <v>28</v>
      </c>
      <c r="D5" s="168"/>
      <c r="E5" s="169">
        <v>1990</v>
      </c>
      <c r="F5" s="169">
        <v>1991</v>
      </c>
      <c r="G5" s="169">
        <v>1992</v>
      </c>
      <c r="H5" s="169">
        <v>1993</v>
      </c>
      <c r="I5" s="169">
        <v>1994</v>
      </c>
      <c r="J5" s="169">
        <v>1995</v>
      </c>
      <c r="K5" s="169">
        <v>1996</v>
      </c>
      <c r="L5" s="169">
        <v>1997</v>
      </c>
      <c r="M5" s="169">
        <v>1998</v>
      </c>
      <c r="N5" s="169">
        <v>1999</v>
      </c>
      <c r="O5" s="169">
        <v>2000</v>
      </c>
      <c r="P5" s="169">
        <v>2001</v>
      </c>
      <c r="Q5" s="169">
        <v>2002</v>
      </c>
      <c r="R5" s="169">
        <v>2003</v>
      </c>
      <c r="S5" s="169">
        <v>2004</v>
      </c>
      <c r="T5" s="169">
        <v>2005</v>
      </c>
      <c r="U5" s="169">
        <v>2006</v>
      </c>
      <c r="V5" s="169">
        <v>2007</v>
      </c>
      <c r="W5" s="169">
        <v>2008</v>
      </c>
      <c r="X5" s="169">
        <v>2009</v>
      </c>
      <c r="Y5" s="169">
        <v>2010</v>
      </c>
      <c r="Z5" s="169">
        <v>2011</v>
      </c>
      <c r="AA5" s="169">
        <v>2012</v>
      </c>
      <c r="AB5" s="169">
        <v>2013</v>
      </c>
      <c r="AC5" s="169">
        <v>2014</v>
      </c>
      <c r="AD5" s="169">
        <v>2015</v>
      </c>
      <c r="AE5" s="169">
        <v>2016</v>
      </c>
      <c r="AF5" s="169">
        <v>2017</v>
      </c>
      <c r="AG5" s="169">
        <v>2018</v>
      </c>
    </row>
    <row r="6" spans="2:34" ht="18.75" customHeight="1">
      <c r="B6" s="170" t="s">
        <v>130</v>
      </c>
      <c r="C6" s="171" t="s">
        <v>25</v>
      </c>
      <c r="D6" s="171"/>
      <c r="E6" s="172">
        <f>'1-3_Daten kt_Vorb'!E14</f>
        <v>1052348.5444345358</v>
      </c>
      <c r="F6" s="172">
        <f>'1-3_Daten kt_Vorb'!F14</f>
        <v>1014199.7152182134</v>
      </c>
      <c r="G6" s="172">
        <f>'1-3_Daten kt_Vorb'!G14</f>
        <v>965889.81279246008</v>
      </c>
      <c r="H6" s="172">
        <f>'1-3_Daten kt_Vorb'!H14</f>
        <v>956233.10765199619</v>
      </c>
      <c r="I6" s="172">
        <f>'1-3_Daten kt_Vorb'!I14</f>
        <v>939630.27925402124</v>
      </c>
      <c r="J6" s="172">
        <f>'1-3_Daten kt_Vorb'!J14</f>
        <v>939176.70360839064</v>
      </c>
      <c r="K6" s="172">
        <f>'1-3_Daten kt_Vorb'!K14</f>
        <v>959124.13027297216</v>
      </c>
      <c r="L6" s="172">
        <f>'1-3_Daten kt_Vorb'!L14</f>
        <v>931230.07006036933</v>
      </c>
      <c r="M6" s="172">
        <f>'1-3_Daten kt_Vorb'!M14</f>
        <v>923275.90872817754</v>
      </c>
      <c r="N6" s="172">
        <f>'1-3_Daten kt_Vorb'!N14</f>
        <v>895642.9309569184</v>
      </c>
      <c r="O6" s="172">
        <f>'1-3_Daten kt_Vorb'!O14</f>
        <v>899780.19820870832</v>
      </c>
      <c r="P6" s="172">
        <f>'1-3_Daten kt_Vorb'!P14</f>
        <v>916366.13518882357</v>
      </c>
      <c r="Q6" s="172">
        <f>'1-3_Daten kt_Vorb'!Q14</f>
        <v>899821.05289885658</v>
      </c>
      <c r="R6" s="172">
        <f>'1-3_Daten kt_Vorb'!R14</f>
        <v>900866.4054089823</v>
      </c>
      <c r="S6" s="172">
        <f>'1-3_Daten kt_Vorb'!S14</f>
        <v>886965.97366976156</v>
      </c>
      <c r="T6" s="172">
        <f>'1-3_Daten kt_Vorb'!T14</f>
        <v>866388.5486790376</v>
      </c>
      <c r="U6" s="172">
        <f>'1-3_Daten kt_Vorb'!U14</f>
        <v>877997.39097723726</v>
      </c>
      <c r="V6" s="172">
        <f>'1-3_Daten kt_Vorb'!V14</f>
        <v>851383.30486948113</v>
      </c>
      <c r="W6" s="173">
        <f>'1-3_Daten kt_Vorb'!W14</f>
        <v>854706.33435386152</v>
      </c>
      <c r="X6" s="173">
        <f>'1-3_Daten kt_Vorb'!X14</f>
        <v>790195.71733599575</v>
      </c>
      <c r="Y6" s="173">
        <f>'1-3_Daten kt_Vorb'!Y14</f>
        <v>832669.73513501009</v>
      </c>
      <c r="Z6" s="173">
        <f>'1-3_Daten kt_Vorb'!Z14</f>
        <v>809426.94983374397</v>
      </c>
      <c r="AA6" s="173">
        <f>'1-3_Daten kt_Vorb'!AA14</f>
        <v>813893.12080286792</v>
      </c>
      <c r="AB6" s="173">
        <f>'1-3_Daten kt_Vorb'!AB14</f>
        <v>831316.27897768677</v>
      </c>
      <c r="AC6" s="173">
        <f>'1-3_Daten kt_Vorb'!AC14</f>
        <v>792684.87399721739</v>
      </c>
      <c r="AD6" s="173">
        <f>'1-3_Daten kt_Vorb'!AD14</f>
        <v>795816.35871505446</v>
      </c>
      <c r="AE6" s="173">
        <f>'1-3_Daten kt_Vorb'!AE14</f>
        <v>800510.2884764981</v>
      </c>
      <c r="AF6" s="173">
        <f>'1-3_Daten kt_Vorb'!AF14</f>
        <v>786654.55141135922</v>
      </c>
      <c r="AG6" s="173">
        <f>'1-3_Daten kt_Vorb'!AG14</f>
        <v>755362.34245554067</v>
      </c>
    </row>
    <row r="7" spans="2:34" ht="18.75" customHeight="1">
      <c r="B7" s="174" t="s">
        <v>122</v>
      </c>
      <c r="C7" s="175" t="s">
        <v>123</v>
      </c>
      <c r="D7" s="175"/>
      <c r="E7" s="176">
        <f>'1-3_Daten kt_Vorb'!E44</f>
        <v>121192.50541037445</v>
      </c>
      <c r="F7" s="176">
        <f>'1-3_Daten kt_Vorb'!F44</f>
        <v>115019.17688590297</v>
      </c>
      <c r="G7" s="176">
        <f>'1-3_Daten kt_Vorb'!G44</f>
        <v>111435.38083349133</v>
      </c>
      <c r="H7" s="176">
        <f>'1-3_Daten kt_Vorb'!H44</f>
        <v>112044.54671728119</v>
      </c>
      <c r="I7" s="176">
        <f>'1-3_Daten kt_Vorb'!I44</f>
        <v>108086.08715130774</v>
      </c>
      <c r="J7" s="176">
        <f>'1-3_Daten kt_Vorb'!J44</f>
        <v>105613.34621308427</v>
      </c>
      <c r="K7" s="176">
        <f>'1-3_Daten kt_Vorb'!K44</f>
        <v>103245.92202910446</v>
      </c>
      <c r="L7" s="176">
        <f>'1-3_Daten kt_Vorb'!L44</f>
        <v>98735.206154447864</v>
      </c>
      <c r="M7" s="176">
        <f>'1-3_Daten kt_Vorb'!M44</f>
        <v>93625.797733915359</v>
      </c>
      <c r="N7" s="176">
        <f>'1-3_Daten kt_Vorb'!N44</f>
        <v>92729.807543729417</v>
      </c>
      <c r="O7" s="176">
        <f>'1-3_Daten kt_Vorb'!O44</f>
        <v>88605.550985660098</v>
      </c>
      <c r="P7" s="176">
        <f>'1-3_Daten kt_Vorb'!P44</f>
        <v>85044.77204197392</v>
      </c>
      <c r="Q7" s="176">
        <f>'1-3_Daten kt_Vorb'!Q44</f>
        <v>80969.346526058987</v>
      </c>
      <c r="R7" s="176">
        <f>'1-3_Daten kt_Vorb'!R44</f>
        <v>77513.785014906141</v>
      </c>
      <c r="S7" s="176">
        <f>'1-3_Daten kt_Vorb'!S44</f>
        <v>72528.790022859903</v>
      </c>
      <c r="T7" s="176">
        <f>'1-3_Daten kt_Vorb'!T44</f>
        <v>69368.137235746239</v>
      </c>
      <c r="U7" s="176">
        <f>'1-3_Daten kt_Vorb'!U44</f>
        <v>65595.351811802349</v>
      </c>
      <c r="V7" s="176">
        <f>'1-3_Daten kt_Vorb'!V44</f>
        <v>63569.231895362274</v>
      </c>
      <c r="W7" s="177">
        <f>'1-3_Daten kt_Vorb'!W44</f>
        <v>62652.956874547977</v>
      </c>
      <c r="X7" s="177">
        <f>'1-3_Daten kt_Vorb'!X44</f>
        <v>60184.940189158289</v>
      </c>
      <c r="Y7" s="177">
        <f>'1-3_Daten kt_Vorb'!Y44</f>
        <v>59181.19969536164</v>
      </c>
      <c r="Z7" s="177">
        <f>'1-3_Daten kt_Vorb'!Z44</f>
        <v>58067.16828925506</v>
      </c>
      <c r="AA7" s="177">
        <f>'1-3_Daten kt_Vorb'!AA44</f>
        <v>58804.785457491547</v>
      </c>
      <c r="AB7" s="177">
        <f>'1-3_Daten kt_Vorb'!AB44</f>
        <v>58219.385787634281</v>
      </c>
      <c r="AC7" s="177">
        <f>'1-3_Daten kt_Vorb'!AC44</f>
        <v>56991.083874353506</v>
      </c>
      <c r="AD7" s="177">
        <f>'1-3_Daten kt_Vorb'!AD44</f>
        <v>56767.559463646256</v>
      </c>
      <c r="AE7" s="177">
        <f>'1-3_Daten kt_Vorb'!AE44</f>
        <v>55506.91693485024</v>
      </c>
      <c r="AF7" s="177">
        <f>'1-3_Daten kt_Vorb'!AF44</f>
        <v>54738.293307303014</v>
      </c>
      <c r="AG7" s="177">
        <f>'1-3_Daten kt_Vorb'!AG44</f>
        <v>52641.891524279803</v>
      </c>
    </row>
    <row r="8" spans="2:34" ht="18.75" customHeight="1">
      <c r="B8" s="170" t="s">
        <v>124</v>
      </c>
      <c r="C8" s="171" t="s">
        <v>123</v>
      </c>
      <c r="D8" s="171"/>
      <c r="E8" s="172">
        <f>'1-3_Daten kt_Vorb'!E72</f>
        <v>64552.065435185854</v>
      </c>
      <c r="F8" s="172">
        <f>'1-3_Daten kt_Vorb'!F72</f>
        <v>62307.156661230474</v>
      </c>
      <c r="G8" s="172">
        <f>'1-3_Daten kt_Vorb'!G72</f>
        <v>63477.757714196836</v>
      </c>
      <c r="H8" s="172">
        <f>'1-3_Daten kt_Vorb'!H72</f>
        <v>60749.924209403434</v>
      </c>
      <c r="I8" s="172">
        <f>'1-3_Daten kt_Vorb'!I72</f>
        <v>61776.745396216917</v>
      </c>
      <c r="J8" s="172">
        <f>'1-3_Daten kt_Vorb'!J72</f>
        <v>61131.654813092777</v>
      </c>
      <c r="K8" s="172">
        <f>'1-3_Daten kt_Vorb'!K72</f>
        <v>62417.950696859429</v>
      </c>
      <c r="L8" s="172">
        <f>'1-3_Daten kt_Vorb'!L72</f>
        <v>59438.833640618264</v>
      </c>
      <c r="M8" s="172">
        <f>'1-3_Daten kt_Vorb'!M72</f>
        <v>46615.166076263886</v>
      </c>
      <c r="N8" s="172">
        <f>'1-3_Daten kt_Vorb'!N72</f>
        <v>43023.738115465399</v>
      </c>
      <c r="O8" s="172">
        <f>'1-3_Daten kt_Vorb'!O72</f>
        <v>43000.796670023556</v>
      </c>
      <c r="P8" s="172">
        <f>'1-3_Daten kt_Vorb'!P72</f>
        <v>44371.460364775368</v>
      </c>
      <c r="Q8" s="172">
        <f>'1-3_Daten kt_Vorb'!Q72</f>
        <v>43387.258200620032</v>
      </c>
      <c r="R8" s="172">
        <f>'1-3_Daten kt_Vorb'!R72</f>
        <v>43033.124558977725</v>
      </c>
      <c r="S8" s="172">
        <f>'1-3_Daten kt_Vorb'!S72</f>
        <v>45209.793012323506</v>
      </c>
      <c r="T8" s="172">
        <f>'1-3_Daten kt_Vorb'!T72</f>
        <v>43278.881966429464</v>
      </c>
      <c r="U8" s="172">
        <f>'1-3_Daten kt_Vorb'!U72</f>
        <v>42827.006234615081</v>
      </c>
      <c r="V8" s="172">
        <f>'1-3_Daten kt_Vorb'!V72</f>
        <v>44707.957067371935</v>
      </c>
      <c r="W8" s="173">
        <f>'1-3_Daten kt_Vorb'!W72</f>
        <v>45106.704872989154</v>
      </c>
      <c r="X8" s="173">
        <f>'1-3_Daten kt_Vorb'!X72</f>
        <v>44221.498261132423</v>
      </c>
      <c r="Y8" s="173">
        <f>'1-3_Daten kt_Vorb'!Y72</f>
        <v>36235.584012908279</v>
      </c>
      <c r="Z8" s="173">
        <f>'1-3_Daten kt_Vorb'!Z72</f>
        <v>37539.205796572016</v>
      </c>
      <c r="AA8" s="173">
        <f>'1-3_Daten kt_Vorb'!AA72</f>
        <v>36863.342003215177</v>
      </c>
      <c r="AB8" s="173">
        <f>'1-3_Daten kt_Vorb'!AB72</f>
        <v>37406.73740694864</v>
      </c>
      <c r="AC8" s="173">
        <f>'1-3_Daten kt_Vorb'!AC72</f>
        <v>38050.342553407616</v>
      </c>
      <c r="AD8" s="173">
        <f>'1-3_Daten kt_Vorb'!AD72</f>
        <v>38667.069079208464</v>
      </c>
      <c r="AE8" s="173">
        <f>'1-3_Daten kt_Vorb'!AE72</f>
        <v>37834.29939739676</v>
      </c>
      <c r="AF8" s="173">
        <f>'1-3_Daten kt_Vorb'!AF72</f>
        <v>37540.906484182131</v>
      </c>
      <c r="AG8" s="173">
        <f>'1-3_Daten kt_Vorb'!AG72</f>
        <v>35518.286479110233</v>
      </c>
    </row>
    <row r="9" spans="2:34" ht="18.75" customHeight="1">
      <c r="B9" s="174" t="s">
        <v>317</v>
      </c>
      <c r="C9" s="175" t="s">
        <v>123</v>
      </c>
      <c r="D9" s="175"/>
      <c r="E9" s="176">
        <f>'1-3_Daten kt_Vorb'!E82</f>
        <v>13394.667384156601</v>
      </c>
      <c r="F9" s="176">
        <f>'1-3_Daten kt_Vorb'!F82</f>
        <v>12832.055123778728</v>
      </c>
      <c r="G9" s="176">
        <f>'1-3_Daten kt_Vorb'!G82</f>
        <v>13300.169740414965</v>
      </c>
      <c r="H9" s="176">
        <f>'1-3_Daten kt_Vorb'!H82</f>
        <v>16083.863712578406</v>
      </c>
      <c r="I9" s="176">
        <f>'1-3_Daten kt_Vorb'!I82</f>
        <v>16486.813149001591</v>
      </c>
      <c r="J9" s="176">
        <f>'1-3_Daten kt_Vorb'!J82</f>
        <v>17079.526772643279</v>
      </c>
      <c r="K9" s="176">
        <f>'1-3_Daten kt_Vorb'!K82</f>
        <v>16074.409354215148</v>
      </c>
      <c r="L9" s="176">
        <f>'1-3_Daten kt_Vorb'!L82</f>
        <v>16270.127091888449</v>
      </c>
      <c r="M9" s="176">
        <f>'1-3_Daten kt_Vorb'!M82</f>
        <v>16788.829068641167</v>
      </c>
      <c r="N9" s="176">
        <f>'1-3_Daten kt_Vorb'!N82</f>
        <v>15060.793389976538</v>
      </c>
      <c r="O9" s="176">
        <f>'1-3_Daten kt_Vorb'!O82</f>
        <v>13277.586362458818</v>
      </c>
      <c r="P9" s="176">
        <f>'1-3_Daten kt_Vorb'!P82</f>
        <v>14009.514227529175</v>
      </c>
      <c r="Q9" s="176">
        <f>'1-3_Daten kt_Vorb'!Q82</f>
        <v>14133.842326652866</v>
      </c>
      <c r="R9" s="176">
        <f>'1-3_Daten kt_Vorb'!R82</f>
        <v>13532.408355553385</v>
      </c>
      <c r="S9" s="176">
        <f>'1-3_Daten kt_Vorb'!S82</f>
        <v>13971.667999077461</v>
      </c>
      <c r="T9" s="176">
        <f>'1-3_Daten kt_Vorb'!T82</f>
        <v>14163.181308742163</v>
      </c>
      <c r="U9" s="176">
        <f>'1-3_Daten kt_Vorb'!U82</f>
        <v>14100.152429538268</v>
      </c>
      <c r="V9" s="176">
        <f>'1-3_Daten kt_Vorb'!V82</f>
        <v>14178.246564459429</v>
      </c>
      <c r="W9" s="176">
        <f>'1-3_Daten kt_Vorb'!W82</f>
        <v>14206.169775472428</v>
      </c>
      <c r="X9" s="176">
        <f>'1-3_Daten kt_Vorb'!X82</f>
        <v>14657.983391057798</v>
      </c>
      <c r="Y9" s="176">
        <f>'1-3_Daten kt_Vorb'!Y82</f>
        <v>14251.474787325838</v>
      </c>
      <c r="Z9" s="176">
        <f>'1-3_Daten kt_Vorb'!Z82</f>
        <v>14401.320263413925</v>
      </c>
      <c r="AA9" s="176">
        <f>'1-3_Daten kt_Vorb'!AA82</f>
        <v>14586.153658607072</v>
      </c>
      <c r="AB9" s="176">
        <f>'1-3_Daten kt_Vorb'!AB82</f>
        <v>14627.857348011315</v>
      </c>
      <c r="AC9" s="176">
        <f>'1-3_Daten kt_Vorb'!AC82</f>
        <v>14662.438259811868</v>
      </c>
      <c r="AD9" s="176">
        <f>'1-3_Daten kt_Vorb'!AD82</f>
        <v>15069.048634997716</v>
      </c>
      <c r="AE9" s="176">
        <f>'1-3_Daten kt_Vorb'!AE82</f>
        <v>15200.974545731393</v>
      </c>
      <c r="AF9" s="176">
        <f>'1-3_Daten kt_Vorb'!AF82</f>
        <v>15362.529253965307</v>
      </c>
      <c r="AG9" s="176">
        <f>'1-3_Daten kt_Vorb'!AG82</f>
        <v>14846.160108822505</v>
      </c>
    </row>
    <row r="10" spans="2:34" ht="18.75" customHeight="1">
      <c r="B10" s="180" t="s">
        <v>69</v>
      </c>
      <c r="C10" s="191" t="s">
        <v>125</v>
      </c>
      <c r="D10" s="191"/>
      <c r="E10" s="294">
        <f t="shared" ref="E10:AE10" si="0">SUM(E6:E9)</f>
        <v>1251487.7826642524</v>
      </c>
      <c r="F10" s="294">
        <f t="shared" si="0"/>
        <v>1204358.1038891254</v>
      </c>
      <c r="G10" s="294">
        <f t="shared" si="0"/>
        <v>1154103.1210805632</v>
      </c>
      <c r="H10" s="294">
        <f t="shared" si="0"/>
        <v>1145111.4422912591</v>
      </c>
      <c r="I10" s="294">
        <f t="shared" si="0"/>
        <v>1125979.9249505475</v>
      </c>
      <c r="J10" s="294">
        <f t="shared" si="0"/>
        <v>1123001.2314072109</v>
      </c>
      <c r="K10" s="294">
        <f t="shared" si="0"/>
        <v>1140862.4123531515</v>
      </c>
      <c r="L10" s="294">
        <f t="shared" si="0"/>
        <v>1105674.2369473239</v>
      </c>
      <c r="M10" s="294">
        <f t="shared" si="0"/>
        <v>1080305.701606998</v>
      </c>
      <c r="N10" s="294">
        <f t="shared" si="0"/>
        <v>1046457.2700060897</v>
      </c>
      <c r="O10" s="294">
        <f t="shared" si="0"/>
        <v>1044664.1322268507</v>
      </c>
      <c r="P10" s="294">
        <f t="shared" si="0"/>
        <v>1059791.881823102</v>
      </c>
      <c r="Q10" s="294">
        <f t="shared" si="0"/>
        <v>1038311.4999521885</v>
      </c>
      <c r="R10" s="294">
        <f t="shared" si="0"/>
        <v>1034945.7233384196</v>
      </c>
      <c r="S10" s="294">
        <f t="shared" si="0"/>
        <v>1018676.2247040225</v>
      </c>
      <c r="T10" s="294">
        <f t="shared" si="0"/>
        <v>993198.74918995542</v>
      </c>
      <c r="U10" s="294">
        <f t="shared" si="0"/>
        <v>1000519.901453193</v>
      </c>
      <c r="V10" s="294">
        <f t="shared" si="0"/>
        <v>973838.74039667472</v>
      </c>
      <c r="W10" s="295">
        <f t="shared" si="0"/>
        <v>976672.16587687109</v>
      </c>
      <c r="X10" s="295">
        <f t="shared" si="0"/>
        <v>909260.13917734427</v>
      </c>
      <c r="Y10" s="295">
        <f t="shared" si="0"/>
        <v>942337.99363060587</v>
      </c>
      <c r="Z10" s="295">
        <f t="shared" si="0"/>
        <v>919434.64418298507</v>
      </c>
      <c r="AA10" s="295">
        <f t="shared" si="0"/>
        <v>924147.40192218171</v>
      </c>
      <c r="AB10" s="295">
        <f t="shared" si="0"/>
        <v>941570.25952028111</v>
      </c>
      <c r="AC10" s="295">
        <f t="shared" si="0"/>
        <v>902388.73868479044</v>
      </c>
      <c r="AD10" s="295">
        <f t="shared" si="0"/>
        <v>906320.03589290683</v>
      </c>
      <c r="AE10" s="295">
        <f t="shared" si="0"/>
        <v>909052.47935447656</v>
      </c>
      <c r="AF10" s="295">
        <f t="shared" ref="AF10:AG10" si="1">SUM(AF6:AF9)</f>
        <v>894296.28045680968</v>
      </c>
      <c r="AG10" s="295">
        <f t="shared" si="1"/>
        <v>858368.68056775327</v>
      </c>
      <c r="AH10" s="388"/>
    </row>
    <row r="11" spans="2:34" ht="18.75" customHeight="1">
      <c r="B11" s="292" t="s">
        <v>131</v>
      </c>
      <c r="C11" s="293" t="s">
        <v>71</v>
      </c>
      <c r="D11" s="293"/>
      <c r="E11" s="296">
        <f>E10/$E$10</f>
        <v>1</v>
      </c>
      <c r="F11" s="296">
        <f t="shared" ref="F11:Z11" si="2">F10/$E$10</f>
        <v>0.96234107961102566</v>
      </c>
      <c r="G11" s="296">
        <f t="shared" si="2"/>
        <v>0.92218488831239709</v>
      </c>
      <c r="H11" s="296">
        <f t="shared" si="2"/>
        <v>0.91500009680755157</v>
      </c>
      <c r="I11" s="296">
        <f t="shared" si="2"/>
        <v>0.89971307794430466</v>
      </c>
      <c r="J11" s="296">
        <f t="shared" si="2"/>
        <v>0.89733295599297769</v>
      </c>
      <c r="K11" s="296">
        <f t="shared" si="2"/>
        <v>0.91160491389249187</v>
      </c>
      <c r="L11" s="296">
        <f t="shared" si="2"/>
        <v>0.88348783924481411</v>
      </c>
      <c r="M11" s="296">
        <f t="shared" si="2"/>
        <v>0.86321713769124431</v>
      </c>
      <c r="N11" s="296">
        <f t="shared" si="2"/>
        <v>0.83617058392557386</v>
      </c>
      <c r="O11" s="296">
        <f t="shared" si="2"/>
        <v>0.83473777906397018</v>
      </c>
      <c r="P11" s="296">
        <f t="shared" si="2"/>
        <v>0.84682559151072567</v>
      </c>
      <c r="Q11" s="296">
        <f t="shared" si="2"/>
        <v>0.82966171490844298</v>
      </c>
      <c r="R11" s="296">
        <f t="shared" si="2"/>
        <v>0.82697229463571476</v>
      </c>
      <c r="S11" s="296">
        <f t="shared" si="2"/>
        <v>0.81397216881765733</v>
      </c>
      <c r="T11" s="296">
        <f t="shared" si="2"/>
        <v>0.79361441873253147</v>
      </c>
      <c r="U11" s="296">
        <f t="shared" si="2"/>
        <v>0.7994643777690088</v>
      </c>
      <c r="V11" s="296">
        <f t="shared" si="2"/>
        <v>0.77814482401378338</v>
      </c>
      <c r="W11" s="297">
        <f t="shared" si="2"/>
        <v>0.78040886967163581</v>
      </c>
      <c r="X11" s="297">
        <f t="shared" si="2"/>
        <v>0.72654336044867285</v>
      </c>
      <c r="Y11" s="297">
        <f t="shared" si="2"/>
        <v>0.75297418535280669</v>
      </c>
      <c r="Z11" s="297">
        <f t="shared" si="2"/>
        <v>0.73467328800096632</v>
      </c>
      <c r="AA11" s="297">
        <f>AA10/$E$10</f>
        <v>0.73843901212906271</v>
      </c>
      <c r="AB11" s="297">
        <f>AB10/$E$10</f>
        <v>0.75236072821726008</v>
      </c>
      <c r="AC11" s="297">
        <f>AC10/$E$10</f>
        <v>0.72105277509279697</v>
      </c>
      <c r="AD11" s="297">
        <f t="shared" ref="AD11" si="3">AD10/$E$10</f>
        <v>0.72419407400324032</v>
      </c>
      <c r="AE11" s="297">
        <f t="shared" ref="AE11" si="4">AE10/$E$10</f>
        <v>0.72637743008503342</v>
      </c>
      <c r="AF11" s="297">
        <f t="shared" ref="AF11:AG11" si="5">AF10/$E$10</f>
        <v>0.71458650483424679</v>
      </c>
      <c r="AG11" s="297">
        <f t="shared" si="5"/>
        <v>0.6858785938288583</v>
      </c>
    </row>
    <row r="12" spans="2:34" ht="29.25" customHeight="1">
      <c r="B12" s="180" t="s">
        <v>30</v>
      </c>
      <c r="C12" s="191" t="s">
        <v>31</v>
      </c>
      <c r="D12" s="191"/>
      <c r="E12" s="298">
        <f>E10/$E$10-1</f>
        <v>0</v>
      </c>
      <c r="F12" s="298">
        <f t="shared" ref="F12:Y12" si="6">F10/$E$10-1</f>
        <v>-3.7658920388974337E-2</v>
      </c>
      <c r="G12" s="298">
        <f t="shared" si="6"/>
        <v>-7.7815111687602911E-2</v>
      </c>
      <c r="H12" s="298">
        <f t="shared" si="6"/>
        <v>-8.4999903192448434E-2</v>
      </c>
      <c r="I12" s="298">
        <f t="shared" si="6"/>
        <v>-0.10028692205569534</v>
      </c>
      <c r="J12" s="298">
        <f t="shared" si="6"/>
        <v>-0.10266704400702231</v>
      </c>
      <c r="K12" s="298">
        <f t="shared" si="6"/>
        <v>-8.8395086107508125E-2</v>
      </c>
      <c r="L12" s="298">
        <f t="shared" si="6"/>
        <v>-0.11651216075518589</v>
      </c>
      <c r="M12" s="298">
        <f t="shared" si="6"/>
        <v>-0.13678286230875569</v>
      </c>
      <c r="N12" s="298">
        <f t="shared" si="6"/>
        <v>-0.16382941607442614</v>
      </c>
      <c r="O12" s="298">
        <f t="shared" si="6"/>
        <v>-0.16526222093602982</v>
      </c>
      <c r="P12" s="298">
        <f t="shared" si="6"/>
        <v>-0.15317440848927433</v>
      </c>
      <c r="Q12" s="298">
        <f t="shared" si="6"/>
        <v>-0.17033828509155702</v>
      </c>
      <c r="R12" s="298">
        <f t="shared" si="6"/>
        <v>-0.17302770536428524</v>
      </c>
      <c r="S12" s="298">
        <f t="shared" si="6"/>
        <v>-0.18602783118234267</v>
      </c>
      <c r="T12" s="298">
        <f t="shared" si="6"/>
        <v>-0.20638558126746853</v>
      </c>
      <c r="U12" s="298">
        <f t="shared" si="6"/>
        <v>-0.2005356222309912</v>
      </c>
      <c r="V12" s="298">
        <f t="shared" si="6"/>
        <v>-0.22185517598621662</v>
      </c>
      <c r="W12" s="299">
        <f t="shared" si="6"/>
        <v>-0.21959113032836419</v>
      </c>
      <c r="X12" s="299">
        <f t="shared" si="6"/>
        <v>-0.27345663955132715</v>
      </c>
      <c r="Y12" s="299">
        <f t="shared" si="6"/>
        <v>-0.24702581464719331</v>
      </c>
      <c r="Z12" s="299">
        <f>Z10/$E$10-1</f>
        <v>-0.26532671199903368</v>
      </c>
      <c r="AA12" s="299">
        <f>AA10/$E$10-1</f>
        <v>-0.26156098787093729</v>
      </c>
      <c r="AB12" s="299">
        <f>AB10/$E$10-1</f>
        <v>-0.24763927178273992</v>
      </c>
      <c r="AC12" s="299">
        <f>AC10/$E$10-1</f>
        <v>-0.27894722490720303</v>
      </c>
      <c r="AD12" s="299">
        <f t="shared" ref="AD12" si="7">AD10/$E$10-1</f>
        <v>-0.27580592599675968</v>
      </c>
      <c r="AE12" s="299">
        <f t="shared" ref="AE12" si="8">AE10/$E$10-1</f>
        <v>-0.27362256991496658</v>
      </c>
      <c r="AF12" s="299">
        <f t="shared" ref="AF12:AG12" si="9">AF10/$E$10-1</f>
        <v>-0.28541349516575321</v>
      </c>
      <c r="AG12" s="299">
        <f t="shared" si="9"/>
        <v>-0.3141214061711417</v>
      </c>
    </row>
    <row r="13" spans="2:34" ht="9.75" customHeight="1">
      <c r="B13" s="181"/>
      <c r="C13" s="185"/>
      <c r="D13" s="185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</row>
    <row r="14" spans="2:34" ht="18.75" customHeight="1">
      <c r="B14" s="573" t="s">
        <v>32</v>
      </c>
      <c r="C14" s="573"/>
      <c r="D14" s="167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</row>
    <row r="15" spans="2:34" ht="18.75" customHeight="1">
      <c r="B15" s="167" t="s">
        <v>91</v>
      </c>
      <c r="C15" s="168" t="s">
        <v>28</v>
      </c>
      <c r="D15" s="168"/>
      <c r="E15" s="169">
        <f t="shared" ref="E15:AB15" si="10">E5</f>
        <v>1990</v>
      </c>
      <c r="F15" s="169">
        <f t="shared" si="10"/>
        <v>1991</v>
      </c>
      <c r="G15" s="169">
        <f t="shared" si="10"/>
        <v>1992</v>
      </c>
      <c r="H15" s="169">
        <f t="shared" si="10"/>
        <v>1993</v>
      </c>
      <c r="I15" s="169">
        <f t="shared" si="10"/>
        <v>1994</v>
      </c>
      <c r="J15" s="169">
        <f t="shared" si="10"/>
        <v>1995</v>
      </c>
      <c r="K15" s="169">
        <f t="shared" si="10"/>
        <v>1996</v>
      </c>
      <c r="L15" s="169">
        <f t="shared" si="10"/>
        <v>1997</v>
      </c>
      <c r="M15" s="169">
        <f t="shared" si="10"/>
        <v>1998</v>
      </c>
      <c r="N15" s="169">
        <f t="shared" si="10"/>
        <v>1999</v>
      </c>
      <c r="O15" s="169">
        <f t="shared" si="10"/>
        <v>2000</v>
      </c>
      <c r="P15" s="169">
        <f t="shared" si="10"/>
        <v>2001</v>
      </c>
      <c r="Q15" s="169">
        <f t="shared" si="10"/>
        <v>2002</v>
      </c>
      <c r="R15" s="169">
        <f t="shared" si="10"/>
        <v>2003</v>
      </c>
      <c r="S15" s="169">
        <f t="shared" si="10"/>
        <v>2004</v>
      </c>
      <c r="T15" s="169">
        <f t="shared" si="10"/>
        <v>2005</v>
      </c>
      <c r="U15" s="169">
        <f t="shared" si="10"/>
        <v>2006</v>
      </c>
      <c r="V15" s="169">
        <f t="shared" si="10"/>
        <v>2007</v>
      </c>
      <c r="W15" s="169">
        <f t="shared" si="10"/>
        <v>2008</v>
      </c>
      <c r="X15" s="169">
        <f t="shared" si="10"/>
        <v>2009</v>
      </c>
      <c r="Y15" s="169">
        <f t="shared" si="10"/>
        <v>2010</v>
      </c>
      <c r="Z15" s="169">
        <f t="shared" si="10"/>
        <v>2011</v>
      </c>
      <c r="AA15" s="169">
        <f t="shared" si="10"/>
        <v>2012</v>
      </c>
      <c r="AB15" s="169">
        <f t="shared" si="10"/>
        <v>2013</v>
      </c>
      <c r="AC15" s="169">
        <f>AC5</f>
        <v>2014</v>
      </c>
      <c r="AD15" s="169">
        <f t="shared" ref="AD15" si="11">AD5</f>
        <v>2015</v>
      </c>
      <c r="AE15" s="169">
        <f t="shared" ref="AE15" si="12">AE5</f>
        <v>2016</v>
      </c>
      <c r="AF15" s="169">
        <f t="shared" ref="AF15:AG15" si="13">AF5</f>
        <v>2017</v>
      </c>
      <c r="AG15" s="169">
        <f t="shared" si="13"/>
        <v>2018</v>
      </c>
    </row>
    <row r="16" spans="2:34" ht="18.75" customHeight="1">
      <c r="B16" s="170" t="s">
        <v>126</v>
      </c>
      <c r="C16" s="171" t="s">
        <v>25</v>
      </c>
      <c r="D16" s="171"/>
      <c r="E16" s="172">
        <v>2887.114531731555</v>
      </c>
      <c r="F16" s="172">
        <v>2657.631999156491</v>
      </c>
      <c r="G16" s="172">
        <v>2503.8192925280277</v>
      </c>
      <c r="H16" s="172">
        <v>2400.9880511240567</v>
      </c>
      <c r="I16" s="172">
        <v>2265.2320618329222</v>
      </c>
      <c r="J16" s="172">
        <v>2213.5542888768946</v>
      </c>
      <c r="K16" s="172">
        <v>2126.157933837319</v>
      </c>
      <c r="L16" s="172">
        <v>2050.1683066376636</v>
      </c>
      <c r="M16" s="172">
        <v>2021.1513866073469</v>
      </c>
      <c r="N16" s="172">
        <v>1986.0911564473024</v>
      </c>
      <c r="O16" s="172">
        <v>1912.10092235058</v>
      </c>
      <c r="P16" s="172">
        <v>1849.7235420573754</v>
      </c>
      <c r="Q16" s="172">
        <v>1788.2222467743384</v>
      </c>
      <c r="R16" s="172">
        <v>1743.0829413240247</v>
      </c>
      <c r="S16" s="172">
        <v>1695.1926495467801</v>
      </c>
      <c r="T16" s="172">
        <v>1640.6155470110671</v>
      </c>
      <c r="U16" s="172">
        <v>1651.87547438518</v>
      </c>
      <c r="V16" s="172">
        <v>1600.8445506096211</v>
      </c>
      <c r="W16" s="173">
        <v>1551.7849032860363</v>
      </c>
      <c r="X16" s="173">
        <v>1455.299321812251</v>
      </c>
      <c r="Y16" s="173">
        <v>1472.8261042035319</v>
      </c>
      <c r="Z16" s="173">
        <v>1454.6757746059507</v>
      </c>
      <c r="AA16" s="173">
        <v>1438.2141375776205</v>
      </c>
      <c r="AB16" s="173">
        <v>1438.2820618742251</v>
      </c>
      <c r="AC16" s="173">
        <v>1392.6957766746366</v>
      </c>
      <c r="AD16" s="173">
        <v>1364.0848989808371</v>
      </c>
      <c r="AE16" s="173">
        <v>1333.103048434534</v>
      </c>
      <c r="AF16" s="173">
        <v>1283.8769635393721</v>
      </c>
      <c r="AG16" s="173">
        <v>1197.5898074800216</v>
      </c>
    </row>
    <row r="17" spans="2:33" ht="18.75" customHeight="1">
      <c r="B17" s="174" t="s">
        <v>33</v>
      </c>
      <c r="C17" s="175" t="s">
        <v>25</v>
      </c>
      <c r="D17" s="175"/>
      <c r="E17" s="176">
        <v>4032.8253021872956</v>
      </c>
      <c r="F17" s="176">
        <v>3496.4392250712267</v>
      </c>
      <c r="G17" s="176">
        <v>3168.6719362287117</v>
      </c>
      <c r="H17" s="176">
        <v>2974.5931862661218</v>
      </c>
      <c r="I17" s="176">
        <v>2541.8261811029024</v>
      </c>
      <c r="J17" s="176">
        <v>2407.0557201406455</v>
      </c>
      <c r="K17" s="176">
        <v>2305.3741129007144</v>
      </c>
      <c r="L17" s="176">
        <v>2244.1043773154393</v>
      </c>
      <c r="M17" s="176">
        <v>2181.1780890889845</v>
      </c>
      <c r="N17" s="176">
        <v>2015.1968741541093</v>
      </c>
      <c r="O17" s="176">
        <v>1840.6207107221189</v>
      </c>
      <c r="P17" s="176">
        <v>1744.372356527969</v>
      </c>
      <c r="Q17" s="176">
        <v>1649.2592719077898</v>
      </c>
      <c r="R17" s="176">
        <v>1565.9603183673646</v>
      </c>
      <c r="S17" s="176">
        <v>1560.7563338568912</v>
      </c>
      <c r="T17" s="176">
        <v>1511.9323186310262</v>
      </c>
      <c r="U17" s="176">
        <v>1506.4828464353759</v>
      </c>
      <c r="V17" s="176">
        <v>1443.8802100823286</v>
      </c>
      <c r="W17" s="177">
        <v>1382.1487041424973</v>
      </c>
      <c r="X17" s="177">
        <v>1267.3132474932763</v>
      </c>
      <c r="Y17" s="177">
        <v>1383.8453245562634</v>
      </c>
      <c r="Z17" s="177">
        <v>1273.2433914623791</v>
      </c>
      <c r="AA17" s="177">
        <v>1278.7366397361511</v>
      </c>
      <c r="AB17" s="177">
        <v>1234.7499576635287</v>
      </c>
      <c r="AC17" s="177">
        <v>1196.3407541291276</v>
      </c>
      <c r="AD17" s="177">
        <v>1166.1337342859379</v>
      </c>
      <c r="AE17" s="177">
        <v>1160.0079668802107</v>
      </c>
      <c r="AF17" s="177">
        <v>1165.0496489989096</v>
      </c>
      <c r="AG17" s="177">
        <v>1139.8983181337771</v>
      </c>
    </row>
    <row r="18" spans="2:33" ht="18.75" customHeight="1">
      <c r="B18" s="170" t="s">
        <v>34</v>
      </c>
      <c r="C18" s="171" t="s">
        <v>25</v>
      </c>
      <c r="D18" s="171"/>
      <c r="E18" s="172">
        <v>13716.112944359769</v>
      </c>
      <c r="F18" s="172">
        <v>11398.823319413728</v>
      </c>
      <c r="G18" s="172">
        <v>9854.8159035401513</v>
      </c>
      <c r="H18" s="172">
        <v>8915.4506788188028</v>
      </c>
      <c r="I18" s="172">
        <v>7869.71882654818</v>
      </c>
      <c r="J18" s="172">
        <v>7434.5208712219346</v>
      </c>
      <c r="K18" s="172">
        <v>6832.6449824393185</v>
      </c>
      <c r="L18" s="172">
        <v>6564.6761352699486</v>
      </c>
      <c r="M18" s="172">
        <v>6016.7942815450879</v>
      </c>
      <c r="N18" s="172">
        <v>5587.9552198312649</v>
      </c>
      <c r="O18" s="172">
        <v>5240.9696432342243</v>
      </c>
      <c r="P18" s="172">
        <v>5032.3987193946659</v>
      </c>
      <c r="Q18" s="172">
        <v>4713.9613253046236</v>
      </c>
      <c r="R18" s="172">
        <v>4456.7972501195263</v>
      </c>
      <c r="S18" s="172">
        <v>4198.3551011368154</v>
      </c>
      <c r="T18" s="172">
        <v>3958.5311120241977</v>
      </c>
      <c r="U18" s="172">
        <v>3932.2948135992433</v>
      </c>
      <c r="V18" s="172">
        <v>3895.6502879109553</v>
      </c>
      <c r="W18" s="173">
        <v>3880.9971299438498</v>
      </c>
      <c r="X18" s="173">
        <v>3312.146876995057</v>
      </c>
      <c r="Y18" s="173">
        <v>3641.6670635650507</v>
      </c>
      <c r="Z18" s="173">
        <v>3567.7403498481476</v>
      </c>
      <c r="AA18" s="173">
        <v>3313.5651760743681</v>
      </c>
      <c r="AB18" s="173">
        <v>3270.3256497020102</v>
      </c>
      <c r="AC18" s="173">
        <v>3110.0728953600819</v>
      </c>
      <c r="AD18" s="173">
        <v>3175.0830467400365</v>
      </c>
      <c r="AE18" s="173">
        <v>3036.336863657199</v>
      </c>
      <c r="AF18" s="173">
        <v>3064.9443571597612</v>
      </c>
      <c r="AG18" s="173">
        <v>2934.3228202523046</v>
      </c>
    </row>
    <row r="19" spans="2:33" ht="9.75" customHeight="1">
      <c r="B19" s="181"/>
      <c r="C19" s="181"/>
      <c r="D19" s="181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</row>
    <row r="20" spans="2:33" ht="18.75" customHeight="1">
      <c r="B20" s="573" t="s">
        <v>35</v>
      </c>
      <c r="C20" s="573"/>
      <c r="D20" s="167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</row>
    <row r="21" spans="2:33" ht="18.75" customHeight="1">
      <c r="B21" s="167" t="s">
        <v>91</v>
      </c>
      <c r="C21" s="168" t="s">
        <v>28</v>
      </c>
      <c r="D21" s="168"/>
      <c r="E21" s="169">
        <f t="shared" ref="E21:AB21" si="14">E5</f>
        <v>1990</v>
      </c>
      <c r="F21" s="169">
        <f t="shared" si="14"/>
        <v>1991</v>
      </c>
      <c r="G21" s="169">
        <f t="shared" si="14"/>
        <v>1992</v>
      </c>
      <c r="H21" s="169">
        <f t="shared" si="14"/>
        <v>1993</v>
      </c>
      <c r="I21" s="169">
        <f t="shared" si="14"/>
        <v>1994</v>
      </c>
      <c r="J21" s="169">
        <f t="shared" si="14"/>
        <v>1995</v>
      </c>
      <c r="K21" s="169">
        <f t="shared" si="14"/>
        <v>1996</v>
      </c>
      <c r="L21" s="169">
        <f t="shared" si="14"/>
        <v>1997</v>
      </c>
      <c r="M21" s="169">
        <f t="shared" si="14"/>
        <v>1998</v>
      </c>
      <c r="N21" s="169">
        <f t="shared" si="14"/>
        <v>1999</v>
      </c>
      <c r="O21" s="169">
        <f t="shared" si="14"/>
        <v>2000</v>
      </c>
      <c r="P21" s="169">
        <f t="shared" si="14"/>
        <v>2001</v>
      </c>
      <c r="Q21" s="169">
        <f t="shared" si="14"/>
        <v>2002</v>
      </c>
      <c r="R21" s="169">
        <f t="shared" si="14"/>
        <v>2003</v>
      </c>
      <c r="S21" s="169">
        <f t="shared" si="14"/>
        <v>2004</v>
      </c>
      <c r="T21" s="169">
        <f t="shared" si="14"/>
        <v>2005</v>
      </c>
      <c r="U21" s="169">
        <f t="shared" si="14"/>
        <v>2006</v>
      </c>
      <c r="V21" s="169">
        <f t="shared" si="14"/>
        <v>2007</v>
      </c>
      <c r="W21" s="169">
        <f t="shared" si="14"/>
        <v>2008</v>
      </c>
      <c r="X21" s="169">
        <f t="shared" si="14"/>
        <v>2009</v>
      </c>
      <c r="Y21" s="169">
        <f t="shared" si="14"/>
        <v>2010</v>
      </c>
      <c r="Z21" s="169">
        <f t="shared" si="14"/>
        <v>2011</v>
      </c>
      <c r="AA21" s="169">
        <f t="shared" si="14"/>
        <v>2012</v>
      </c>
      <c r="AB21" s="169">
        <f t="shared" si="14"/>
        <v>2013</v>
      </c>
      <c r="AC21" s="169">
        <f>AC5</f>
        <v>2014</v>
      </c>
      <c r="AD21" s="169">
        <f t="shared" ref="AD21" si="15">AD5</f>
        <v>2015</v>
      </c>
      <c r="AE21" s="169">
        <f t="shared" ref="AE21" si="16">AE5</f>
        <v>2016</v>
      </c>
      <c r="AF21" s="169">
        <f t="shared" ref="AF21:AG21" si="17">AF5</f>
        <v>2017</v>
      </c>
      <c r="AG21" s="169">
        <f t="shared" si="17"/>
        <v>2018</v>
      </c>
    </row>
    <row r="22" spans="2:33" ht="18.75" customHeight="1">
      <c r="B22" s="170" t="s">
        <v>127</v>
      </c>
      <c r="C22" s="171" t="s">
        <v>128</v>
      </c>
      <c r="D22" s="171"/>
      <c r="E22" s="172">
        <v>5473.0357996523398</v>
      </c>
      <c r="F22" s="172">
        <v>3974.5689196111898</v>
      </c>
      <c r="G22" s="172">
        <v>3246.3585549872364</v>
      </c>
      <c r="H22" s="172">
        <v>2910.7860838346901</v>
      </c>
      <c r="I22" s="172">
        <v>2424.3613661412373</v>
      </c>
      <c r="J22" s="172">
        <v>1750.8924627488002</v>
      </c>
      <c r="K22" s="172">
        <v>1483.4593796690924</v>
      </c>
      <c r="L22" s="172">
        <v>1233.0936226826962</v>
      </c>
      <c r="M22" s="172">
        <v>986.38490536066581</v>
      </c>
      <c r="N22" s="172">
        <v>805.7430439029107</v>
      </c>
      <c r="O22" s="172">
        <v>650.3998598860162</v>
      </c>
      <c r="P22" s="172">
        <v>629.21862762681758</v>
      </c>
      <c r="Q22" s="172">
        <v>565.89496732126338</v>
      </c>
      <c r="R22" s="172">
        <v>538.81659526426984</v>
      </c>
      <c r="S22" s="172">
        <v>497.385096655947</v>
      </c>
      <c r="T22" s="172">
        <v>477.2034876797523</v>
      </c>
      <c r="U22" s="172">
        <v>475.63050341888027</v>
      </c>
      <c r="V22" s="172">
        <v>458.79021763239962</v>
      </c>
      <c r="W22" s="173">
        <v>453.75200495679286</v>
      </c>
      <c r="X22" s="173">
        <v>395.27159249908942</v>
      </c>
      <c r="Y22" s="173">
        <v>405.11536089782771</v>
      </c>
      <c r="Z22" s="173">
        <v>389.11648690009156</v>
      </c>
      <c r="AA22" s="173">
        <v>371.55601943591864</v>
      </c>
      <c r="AB22" s="173">
        <v>359.90276139196152</v>
      </c>
      <c r="AC22" s="173">
        <v>339.09888746968534</v>
      </c>
      <c r="AD22" s="173">
        <v>335.77419114908218</v>
      </c>
      <c r="AE22" s="173">
        <v>311.16665571585003</v>
      </c>
      <c r="AF22" s="173">
        <v>301.44703081865498</v>
      </c>
      <c r="AG22" s="173">
        <v>288.67834224509812</v>
      </c>
    </row>
    <row r="23" spans="2:33" ht="15" customHeight="1">
      <c r="B23" s="539" t="s">
        <v>129</v>
      </c>
      <c r="C23" s="182"/>
      <c r="D23" s="182"/>
      <c r="E23" s="183"/>
      <c r="F23" s="183"/>
      <c r="G23" s="183"/>
      <c r="H23" s="183"/>
      <c r="I23" s="183"/>
      <c r="J23" s="183"/>
      <c r="K23" s="183"/>
      <c r="L23" s="183"/>
      <c r="S23" s="183"/>
      <c r="T23" s="183"/>
      <c r="V23" s="183"/>
      <c r="W23" s="183"/>
      <c r="X23" s="183"/>
      <c r="Y23" s="183"/>
      <c r="Z23" s="183"/>
      <c r="AA23" s="184"/>
      <c r="AB23" s="184"/>
      <c r="AC23" s="184"/>
      <c r="AD23" s="184"/>
      <c r="AE23" s="184"/>
      <c r="AF23" s="184"/>
      <c r="AG23" s="184"/>
    </row>
    <row r="24" spans="2:33" ht="15" customHeight="1">
      <c r="C24" s="182"/>
      <c r="D24" s="182"/>
      <c r="E24" s="183"/>
      <c r="F24" s="183"/>
      <c r="G24" s="183"/>
      <c r="H24" s="183"/>
      <c r="I24" s="183"/>
      <c r="J24" s="183"/>
      <c r="K24" s="183"/>
      <c r="L24" s="183"/>
    </row>
    <row r="25" spans="2:33" ht="15" customHeight="1">
      <c r="C25" s="182"/>
      <c r="D25" s="182"/>
      <c r="E25" s="183"/>
      <c r="F25" s="183"/>
      <c r="G25" s="183"/>
      <c r="H25" s="183"/>
      <c r="I25" s="183"/>
      <c r="J25" s="183"/>
      <c r="K25" s="183"/>
      <c r="L25" s="183"/>
    </row>
    <row r="26" spans="2:33" ht="11.25" customHeight="1">
      <c r="B26" s="182"/>
      <c r="C26" s="182"/>
      <c r="D26" s="182"/>
      <c r="E26" s="183"/>
      <c r="F26" s="183"/>
      <c r="G26" s="183"/>
      <c r="H26" s="183"/>
      <c r="I26" s="183"/>
      <c r="J26" s="183"/>
      <c r="K26" s="183"/>
      <c r="L26" s="183"/>
    </row>
    <row r="27" spans="2:33" ht="18.75" customHeight="1"/>
    <row r="28" spans="2:33" ht="18.75" customHeight="1">
      <c r="M28" s="166"/>
      <c r="N28" s="166"/>
    </row>
    <row r="29" spans="2:33" ht="18.75" customHeight="1"/>
    <row r="30" spans="2:33" ht="18.75" customHeight="1"/>
    <row r="31" spans="2:33" ht="18.75" customHeight="1"/>
    <row r="32" spans="2:33" ht="18.75" customHeight="1"/>
    <row r="33" ht="18.75" customHeight="1"/>
    <row r="34" ht="18.75" customHeight="1"/>
    <row r="35" ht="18.75" customHeight="1"/>
  </sheetData>
  <mergeCells count="4">
    <mergeCell ref="B3:K3"/>
    <mergeCell ref="B4:C4"/>
    <mergeCell ref="B14:C14"/>
    <mergeCell ref="B20:C20"/>
  </mergeCells>
  <pageMargins left="0.70866141732283472" right="0.70866141732283472" top="0.78740157480314965" bottom="0.78740157480314965" header="1.1811023622047245" footer="1.1811023622047245"/>
  <pageSetup paperSize="9" scale="45" orientation="landscape" r:id="rId1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B1:AH33"/>
  <sheetViews>
    <sheetView showGridLines="0" zoomScale="90" zoomScaleNormal="90" workbookViewId="0">
      <selection activeCell="D27" sqref="D27"/>
    </sheetView>
  </sheetViews>
  <sheetFormatPr baseColWidth="10" defaultColWidth="11.42578125" defaultRowHeight="15"/>
  <cols>
    <col min="1" max="1" width="3.140625" style="161" customWidth="1"/>
    <col min="2" max="2" width="20.140625" style="161" customWidth="1"/>
    <col min="3" max="3" width="8.5703125" style="161" customWidth="1"/>
    <col min="4" max="4" width="19.28515625" style="161" customWidth="1"/>
    <col min="5" max="5" width="14.42578125" style="161" customWidth="1"/>
    <col min="6" max="17" width="7" style="161" customWidth="1"/>
    <col min="18" max="34" width="8.5703125" style="161" customWidth="1"/>
    <col min="35" max="35" width="3.140625" style="161" customWidth="1"/>
    <col min="36" max="16384" width="11.42578125" style="161"/>
  </cols>
  <sheetData>
    <row r="1" spans="2:34" ht="4.5" customHeight="1"/>
    <row r="2" spans="2:34" ht="14.25" customHeight="1">
      <c r="B2" s="163"/>
      <c r="C2" s="163"/>
      <c r="D2" s="163"/>
    </row>
    <row r="3" spans="2:34" ht="22.5" customHeight="1">
      <c r="B3" s="279" t="s">
        <v>167</v>
      </c>
      <c r="C3" s="164"/>
      <c r="D3" s="164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</row>
    <row r="4" spans="2:34" ht="18.75" customHeight="1">
      <c r="B4" s="573" t="s">
        <v>29</v>
      </c>
      <c r="C4" s="573"/>
      <c r="D4" s="573"/>
      <c r="E4" s="573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</row>
    <row r="5" spans="2:34" ht="30" customHeight="1">
      <c r="B5" s="167" t="s">
        <v>91</v>
      </c>
      <c r="C5" s="168" t="s">
        <v>94</v>
      </c>
      <c r="D5" s="168" t="s">
        <v>318</v>
      </c>
      <c r="E5" s="168" t="s">
        <v>28</v>
      </c>
      <c r="F5" s="188">
        <v>1990</v>
      </c>
      <c r="G5" s="188">
        <v>1991</v>
      </c>
      <c r="H5" s="188">
        <v>1992</v>
      </c>
      <c r="I5" s="188">
        <v>1993</v>
      </c>
      <c r="J5" s="188">
        <v>1994</v>
      </c>
      <c r="K5" s="188">
        <v>1995</v>
      </c>
      <c r="L5" s="188">
        <v>1996</v>
      </c>
      <c r="M5" s="188">
        <v>1997</v>
      </c>
      <c r="N5" s="188">
        <v>1998</v>
      </c>
      <c r="O5" s="188">
        <v>1999</v>
      </c>
      <c r="P5" s="188">
        <v>2000</v>
      </c>
      <c r="Q5" s="188">
        <v>2001</v>
      </c>
      <c r="R5" s="188">
        <v>2002</v>
      </c>
      <c r="S5" s="188">
        <v>2003</v>
      </c>
      <c r="T5" s="188">
        <v>2004</v>
      </c>
      <c r="U5" s="188">
        <v>2005</v>
      </c>
      <c r="V5" s="188">
        <v>2006</v>
      </c>
      <c r="W5" s="188">
        <v>2007</v>
      </c>
      <c r="X5" s="188">
        <v>2008</v>
      </c>
      <c r="Y5" s="188">
        <v>2009</v>
      </c>
      <c r="Z5" s="188">
        <v>2010</v>
      </c>
      <c r="AA5" s="188">
        <v>2011</v>
      </c>
      <c r="AB5" s="188">
        <v>2012</v>
      </c>
      <c r="AC5" s="188">
        <v>2013</v>
      </c>
      <c r="AD5" s="188">
        <v>2014</v>
      </c>
      <c r="AE5" s="188">
        <v>2015</v>
      </c>
      <c r="AF5" s="188">
        <v>2016</v>
      </c>
      <c r="AG5" s="188">
        <v>2017</v>
      </c>
      <c r="AH5" s="188">
        <v>2018</v>
      </c>
    </row>
    <row r="6" spans="2:34" ht="18.75" customHeight="1">
      <c r="B6" s="170" t="s">
        <v>132</v>
      </c>
      <c r="C6" s="189">
        <v>1990</v>
      </c>
      <c r="D6" s="199">
        <f>'1-3_Daten kt_Vorb'!E14</f>
        <v>1052348.5444345358</v>
      </c>
      <c r="E6" s="171" t="s">
        <v>95</v>
      </c>
      <c r="F6" s="193">
        <f>'1-3_Daten kt_Vorb'!E16</f>
        <v>0</v>
      </c>
      <c r="G6" s="193">
        <f>'1-3_Daten kt_Vorb'!F16</f>
        <v>-3.6251135061740491E-2</v>
      </c>
      <c r="H6" s="193">
        <f>'1-3_Daten kt_Vorb'!G16</f>
        <v>-8.215788590132278E-2</v>
      </c>
      <c r="I6" s="193">
        <f>'1-3_Daten kt_Vorb'!H16</f>
        <v>-9.1334223143897497E-2</v>
      </c>
      <c r="J6" s="193">
        <f>'1-3_Daten kt_Vorb'!I16</f>
        <v>-0.10711115226664947</v>
      </c>
      <c r="K6" s="193">
        <f>'1-3_Daten kt_Vorb'!J16</f>
        <v>-0.1075421650219095</v>
      </c>
      <c r="L6" s="193">
        <f>'1-3_Daten kt_Vorb'!K16</f>
        <v>-8.8587012976443447E-2</v>
      </c>
      <c r="M6" s="193">
        <f>'1-3_Daten kt_Vorb'!L16</f>
        <v>-0.11509349731580398</v>
      </c>
      <c r="N6" s="193">
        <f>'1-3_Daten kt_Vorb'!M16</f>
        <v>-0.12265198292806456</v>
      </c>
      <c r="O6" s="193">
        <f>'1-3_Daten kt_Vorb'!N16</f>
        <v>-0.14891037223966597</v>
      </c>
      <c r="P6" s="193">
        <f>'1-3_Daten kt_Vorb'!O16</f>
        <v>-0.14497891124827644</v>
      </c>
      <c r="Q6" s="193">
        <f>'1-3_Daten kt_Vorb'!P16</f>
        <v>-0.12921803328837256</v>
      </c>
      <c r="R6" s="193">
        <f>'1-3_Daten kt_Vorb'!Q16</f>
        <v>-0.14494008885396203</v>
      </c>
      <c r="S6" s="193">
        <f>'1-3_Daten kt_Vorb'!R16</f>
        <v>-0.14394673687409354</v>
      </c>
      <c r="T6" s="193">
        <f>'1-3_Daten kt_Vorb'!S16</f>
        <v>-0.15715569868882195</v>
      </c>
      <c r="U6" s="193">
        <f>'1-3_Daten kt_Vorb'!T16</f>
        <v>-0.1767095101133257</v>
      </c>
      <c r="V6" s="193">
        <f>'1-3_Daten kt_Vorb'!U16</f>
        <v>-0.16567814378551127</v>
      </c>
      <c r="W6" s="193">
        <f>'1-3_Daten kt_Vorb'!V16</f>
        <v>-0.19096832568247657</v>
      </c>
      <c r="X6" s="194">
        <f>'1-3_Daten kt_Vorb'!W16</f>
        <v>-0.18781059861385985</v>
      </c>
      <c r="Y6" s="194">
        <f>'1-3_Daten kt_Vorb'!X16</f>
        <v>-0.24911216771759215</v>
      </c>
      <c r="Z6" s="194">
        <f>'1-3_Daten kt_Vorb'!Y16</f>
        <v>-0.20875099838482403</v>
      </c>
      <c r="AA6" s="194">
        <f>'1-3_Daten kt_Vorb'!Z16</f>
        <v>-0.2308375831234909</v>
      </c>
      <c r="AB6" s="194">
        <f>'1-3_Daten kt_Vorb'!AA16</f>
        <v>-0.22659357956331705</v>
      </c>
      <c r="AC6" s="194">
        <f>'1-3_Daten kt_Vorb'!AB16</f>
        <v>-0.21003712755227644</v>
      </c>
      <c r="AD6" s="194">
        <f>'1-3_Daten kt_Vorb'!AC16</f>
        <v>-0.24674683289161092</v>
      </c>
      <c r="AE6" s="194">
        <f>'1-3_Daten kt_Vorb'!AD16</f>
        <v>-0.24377112229230591</v>
      </c>
      <c r="AF6" s="194">
        <f>'1-3_Daten kt_Vorb'!AE16</f>
        <v>-0.23931068968538305</v>
      </c>
      <c r="AG6" s="194">
        <f>'1-3_Daten kt_Vorb'!AF16</f>
        <v>-0.25247718013991582</v>
      </c>
      <c r="AH6" s="194">
        <f>'1-3_Daten kt_Vorb'!AG16</f>
        <v>-0.28221277403730938</v>
      </c>
    </row>
    <row r="7" spans="2:34" ht="18.75" customHeight="1">
      <c r="B7" s="174" t="s">
        <v>122</v>
      </c>
      <c r="C7" s="190">
        <v>1990</v>
      </c>
      <c r="D7" s="200">
        <f>'1-3_Daten kt_Vorb'!E44</f>
        <v>121192.50541037445</v>
      </c>
      <c r="E7" s="175" t="s">
        <v>95</v>
      </c>
      <c r="F7" s="195">
        <f>'1-3_Daten kt_Vorb'!E31</f>
        <v>0</v>
      </c>
      <c r="G7" s="195">
        <f>'1-3_Daten kt_Vorb'!F31</f>
        <v>-5.0938203674952831E-2</v>
      </c>
      <c r="H7" s="195">
        <f>'1-3_Daten kt_Vorb'!G31</f>
        <v>-8.0509306609712672E-2</v>
      </c>
      <c r="I7" s="195">
        <f>'1-3_Daten kt_Vorb'!H31</f>
        <v>-7.548287463912895E-2</v>
      </c>
      <c r="J7" s="195">
        <f>'1-3_Daten kt_Vorb'!I31</f>
        <v>-0.10814545185518343</v>
      </c>
      <c r="K7" s="195">
        <f>'1-3_Daten kt_Vorb'!J31</f>
        <v>-0.12854886648755215</v>
      </c>
      <c r="L7" s="195">
        <f>'1-3_Daten kt_Vorb'!K31</f>
        <v>-0.14808327726620052</v>
      </c>
      <c r="M7" s="195">
        <f>'1-3_Daten kt_Vorb'!L31</f>
        <v>-0.18530270646590796</v>
      </c>
      <c r="N7" s="195">
        <f>'1-3_Daten kt_Vorb'!M31</f>
        <v>-0.22746214861318725</v>
      </c>
      <c r="O7" s="195">
        <f>'1-3_Daten kt_Vorb'!N31</f>
        <v>-0.23485526411279667</v>
      </c>
      <c r="P7" s="195">
        <f>'1-3_Daten kt_Vorb'!O31</f>
        <v>-0.26888588790511803</v>
      </c>
      <c r="Q7" s="195">
        <f>'1-3_Daten kt_Vorb'!P31</f>
        <v>-0.29826706895776567</v>
      </c>
      <c r="R7" s="195">
        <f>'1-3_Daten kt_Vorb'!Q31</f>
        <v>-0.33189477144741186</v>
      </c>
      <c r="S7" s="195">
        <f>'1-3_Daten kt_Vorb'!R31</f>
        <v>-0.36040776818307507</v>
      </c>
      <c r="T7" s="195">
        <f>'1-3_Daten kt_Vorb'!S31</f>
        <v>-0.40154063341402613</v>
      </c>
      <c r="U7" s="195">
        <f>'1-3_Daten kt_Vorb'!T31</f>
        <v>-0.42762023937985105</v>
      </c>
      <c r="V7" s="195">
        <f>'1-3_Daten kt_Vorb'!U31</f>
        <v>-0.45875075699039725</v>
      </c>
      <c r="W7" s="195">
        <f>'1-3_Daten kt_Vorb'!V31</f>
        <v>-0.47546895181258819</v>
      </c>
      <c r="X7" s="196">
        <f>'1-3_Daten kt_Vorb'!W31</f>
        <v>-0.48302944425155281</v>
      </c>
      <c r="Y7" s="196">
        <f>'1-3_Daten kt_Vorb'!X31</f>
        <v>-0.50339387748966957</v>
      </c>
      <c r="Z7" s="196">
        <f>'1-3_Daten kt_Vorb'!Y31</f>
        <v>-0.51167607687483674</v>
      </c>
      <c r="AA7" s="196">
        <f>'1-3_Daten kt_Vorb'!Z31</f>
        <v>-0.52086832355984669</v>
      </c>
      <c r="AB7" s="196">
        <f>'1-3_Daten kt_Vorb'!AA31</f>
        <v>-0.51478199696944571</v>
      </c>
      <c r="AC7" s="196">
        <f>'1-3_Daten kt_Vorb'!AB31</f>
        <v>-0.51961232593966566</v>
      </c>
      <c r="AD7" s="196">
        <f>'1-3_Daten kt_Vorb'!AC31</f>
        <v>-0.52974745689616798</v>
      </c>
      <c r="AE7" s="196">
        <f>'1-3_Daten kt_Vorb'!AD31</f>
        <v>-0.53159183176035918</v>
      </c>
      <c r="AF7" s="196">
        <f>'1-3_Daten kt_Vorb'!AE31</f>
        <v>-0.54199381597982321</v>
      </c>
      <c r="AG7" s="196">
        <f>'1-3_Daten kt_Vorb'!AF31</f>
        <v>-0.54833598726297761</v>
      </c>
      <c r="AH7" s="196">
        <f>'1-3_Daten kt_Vorb'!AG31</f>
        <v>-0.56563410133302283</v>
      </c>
    </row>
    <row r="8" spans="2:34" ht="18.75" customHeight="1">
      <c r="B8" s="170" t="s">
        <v>124</v>
      </c>
      <c r="C8" s="189">
        <v>1990</v>
      </c>
      <c r="D8" s="199">
        <f>'1-3_Daten kt_Vorb'!E72</f>
        <v>64552.065435185854</v>
      </c>
      <c r="E8" s="171" t="s">
        <v>95</v>
      </c>
      <c r="F8" s="193">
        <f>'1-3_Daten kt_Vorb'!E59</f>
        <v>0</v>
      </c>
      <c r="G8" s="193">
        <f>'1-3_Daten kt_Vorb'!F59</f>
        <v>-3.4776714870717762E-2</v>
      </c>
      <c r="H8" s="193">
        <f>'1-3_Daten kt_Vorb'!G59</f>
        <v>-1.6642499565992841E-2</v>
      </c>
      <c r="I8" s="193">
        <f>'1-3_Daten kt_Vorb'!H59</f>
        <v>-5.8900380648547856E-2</v>
      </c>
      <c r="J8" s="193">
        <f>'1-3_Daten kt_Vorb'!I59</f>
        <v>-4.2993512605038475E-2</v>
      </c>
      <c r="K8" s="193">
        <f>'1-3_Daten kt_Vorb'!J59</f>
        <v>-5.2986850212056513E-2</v>
      </c>
      <c r="L8" s="193">
        <f>'1-3_Daten kt_Vorb'!K59</f>
        <v>-3.3060363350715605E-2</v>
      </c>
      <c r="M8" s="193">
        <f>'1-3_Daten kt_Vorb'!L59</f>
        <v>-7.9210971176461809E-2</v>
      </c>
      <c r="N8" s="193">
        <f>'1-3_Daten kt_Vorb'!M59</f>
        <v>-0.27786716409456624</v>
      </c>
      <c r="O8" s="193">
        <f>'1-3_Daten kt_Vorb'!N59</f>
        <v>-0.33350330736258449</v>
      </c>
      <c r="P8" s="193">
        <f>'1-3_Daten kt_Vorb'!O59</f>
        <v>-0.33385870180716459</v>
      </c>
      <c r="Q8" s="193">
        <f>'1-3_Daten kt_Vorb'!P59</f>
        <v>-0.31262524187817065</v>
      </c>
      <c r="R8" s="193">
        <f>'1-3_Daten kt_Vorb'!Q59</f>
        <v>-0.32787188282637603</v>
      </c>
      <c r="S8" s="193">
        <f>'1-3_Daten kt_Vorb'!R59</f>
        <v>-0.33335789848296071</v>
      </c>
      <c r="T8" s="193">
        <f>'1-3_Daten kt_Vorb'!S59</f>
        <v>-0.29963831974180821</v>
      </c>
      <c r="U8" s="193">
        <f>'1-3_Daten kt_Vorb'!T59</f>
        <v>-0.32955077928708476</v>
      </c>
      <c r="V8" s="193">
        <f>'1-3_Daten kt_Vorb'!U59</f>
        <v>-0.33655095393320944</v>
      </c>
      <c r="W8" s="193">
        <f>'1-3_Daten kt_Vorb'!V59</f>
        <v>-0.30741244658915801</v>
      </c>
      <c r="X8" s="194">
        <f>'1-3_Daten kt_Vorb'!W59</f>
        <v>-0.30123529636276336</v>
      </c>
      <c r="Y8" s="194">
        <f>'1-3_Daten kt_Vorb'!X59</f>
        <v>-0.31494836047448449</v>
      </c>
      <c r="Z8" s="194">
        <f>'1-3_Daten kt_Vorb'!Y59</f>
        <v>-0.43866112155170345</v>
      </c>
      <c r="AA8" s="194">
        <f>'1-3_Daten kt_Vorb'!Z59</f>
        <v>-0.41846623274566441</v>
      </c>
      <c r="AB8" s="194">
        <f>'1-3_Daten kt_Vorb'!AA59</f>
        <v>-0.42893628957189323</v>
      </c>
      <c r="AC8" s="194">
        <f>'1-3_Daten kt_Vorb'!AB59</f>
        <v>-0.42051834972643509</v>
      </c>
      <c r="AD8" s="194">
        <f>'1-3_Daten kt_Vorb'!AC59</f>
        <v>-0.41054802357002129</v>
      </c>
      <c r="AE8" s="194">
        <f>'1-3_Daten kt_Vorb'!AD59</f>
        <v>-0.4009940841004922</v>
      </c>
      <c r="AF8" s="194">
        <f>'1-3_Daten kt_Vorb'!AE59</f>
        <v>-0.413894828270295</v>
      </c>
      <c r="AG8" s="194">
        <f>'1-3_Daten kt_Vorb'!AF59</f>
        <v>-0.41843988676279531</v>
      </c>
      <c r="AH8" s="194">
        <f>'1-3_Daten kt_Vorb'!AG59</f>
        <v>-0.44977304382657235</v>
      </c>
    </row>
    <row r="9" spans="2:34" ht="18.75" customHeight="1">
      <c r="B9" s="174" t="s">
        <v>317</v>
      </c>
      <c r="C9" s="190">
        <v>1995</v>
      </c>
      <c r="D9" s="200">
        <f>'1-3_Daten kt_Vorb'!J82</f>
        <v>17079.526772643279</v>
      </c>
      <c r="E9" s="175" t="s">
        <v>95</v>
      </c>
      <c r="F9" s="195"/>
      <c r="G9" s="195"/>
      <c r="H9" s="195"/>
      <c r="I9" s="195"/>
      <c r="J9" s="195"/>
      <c r="K9" s="195">
        <f>'1-3_Daten Mt_Vorb'!E84</f>
        <v>0</v>
      </c>
      <c r="L9" s="195">
        <f>'1-3_Daten Mt_Vorb'!F84</f>
        <v>-4.2002704825902515E-2</v>
      </c>
      <c r="M9" s="195">
        <f>'1-3_Daten Mt_Vorb'!G84</f>
        <v>-7.0548704967031695E-3</v>
      </c>
      <c r="N9" s="195">
        <f>'1-3_Daten Mt_Vorb'!H84</f>
        <v>0.20076618935701385</v>
      </c>
      <c r="O9" s="195">
        <f>'1-3_Daten Mt_Vorb'!I84</f>
        <v>0.23084901447440398</v>
      </c>
      <c r="P9" s="195">
        <f>'1-3_Daten Mt_Vorb'!J84</f>
        <v>0.27509898400651434</v>
      </c>
      <c r="Q9" s="195">
        <f>'1-3_Daten Mt_Vorb'!K84</f>
        <v>0.20006035933584876</v>
      </c>
      <c r="R9" s="195">
        <f>'1-3_Daten Mt_Vorb'!L84</f>
        <v>0.21467197544098648</v>
      </c>
      <c r="S9" s="195">
        <f>'1-3_Daten Mt_Vorb'!M84</f>
        <v>0.25339648885191668</v>
      </c>
      <c r="T9" s="195">
        <f>'1-3_Daten Mt_Vorb'!N84</f>
        <v>0.12438726233625275</v>
      </c>
      <c r="U9" s="195">
        <f>'1-3_Daten Mt_Vorb'!O84</f>
        <v>-8.7408681634207896E-3</v>
      </c>
      <c r="V9" s="195">
        <f>'1-3_Daten Mt_Vorb'!P84</f>
        <v>4.5902359927191716E-2</v>
      </c>
      <c r="W9" s="195">
        <f>'1-3_Daten Mt_Vorb'!Q84</f>
        <v>5.518427007531157E-2</v>
      </c>
      <c r="X9" s="196">
        <f>'1-3_Daten Mt_Vorb'!R84</f>
        <v>1.0283269262789219E-2</v>
      </c>
      <c r="Y9" s="196">
        <f>'1-3_Daten Mt_Vorb'!S84</f>
        <v>4.3076890106531929E-2</v>
      </c>
      <c r="Z9" s="196">
        <f>'1-3_Daten Mt_Vorb'!T84</f>
        <v>5.7374618013626089E-2</v>
      </c>
      <c r="AA9" s="196">
        <f>'1-3_Daten Mt_Vorb'!U84</f>
        <v>5.2669097719897584E-2</v>
      </c>
      <c r="AB9" s="196">
        <f>'1-3_Daten Mt_Vorb'!V84</f>
        <v>5.849933841803745E-2</v>
      </c>
      <c r="AC9" s="196">
        <f>'1-3_Daten Mt_Vorb'!W84</f>
        <v>6.0583989735772281E-2</v>
      </c>
      <c r="AD9" s="196">
        <f>'1-3_Daten Mt_Vorb'!X84</f>
        <v>9.4314847145474001E-2</v>
      </c>
      <c r="AE9" s="196">
        <f>'1-3_Daten Mt_Vorb'!Y84</f>
        <v>6.3966306784346338E-2</v>
      </c>
      <c r="AF9" s="196">
        <f>'1-3_Daten Mt_Vorb'!Z84</f>
        <v>7.5153256918347067E-2</v>
      </c>
      <c r="AG9" s="196">
        <f>'1-3_Daten Mt_Vorb'!AA84</f>
        <v>8.8952285284797483E-2</v>
      </c>
      <c r="AH9" s="196">
        <f>'1-3_Daten Mt_Vorb'!AB84</f>
        <v>9.2065739931202151E-2</v>
      </c>
    </row>
    <row r="10" spans="2:34" s="204" customFormat="1" ht="27" customHeight="1">
      <c r="B10" s="292" t="s">
        <v>96</v>
      </c>
      <c r="C10" s="527"/>
      <c r="D10" s="528">
        <f>SUM(D6:D9)</f>
        <v>1255172.6420527392</v>
      </c>
      <c r="E10" s="293" t="s">
        <v>95</v>
      </c>
      <c r="F10" s="529"/>
      <c r="G10" s="529"/>
      <c r="H10" s="529"/>
      <c r="I10" s="529"/>
      <c r="J10" s="529"/>
      <c r="K10" s="529">
        <f>'1-3_3-Tab'!J10/'1-3_4-Tab'!$D$10-1</f>
        <v>-0.10530137944161366</v>
      </c>
      <c r="L10" s="529">
        <f>'1-3_3-Tab'!K10/'1-3_4-Tab'!$D$10-1</f>
        <v>-9.1071320286779001E-2</v>
      </c>
      <c r="M10" s="529">
        <f>'1-3_3-Tab'!L10/'1-3_4-Tab'!$D$10-1</f>
        <v>-0.11910585053935052</v>
      </c>
      <c r="N10" s="529">
        <f>'1-3_3-Tab'!M10/'1-3_4-Tab'!$D$10-1</f>
        <v>-0.13931704260201183</v>
      </c>
      <c r="O10" s="529">
        <f>'1-3_3-Tab'!N10/'1-3_4-Tab'!$D$10-1</f>
        <v>-0.1662841947425745</v>
      </c>
      <c r="P10" s="529">
        <f>'1-3_3-Tab'!O10/'1-3_4-Tab'!$D$10-1</f>
        <v>-0.16771279326293942</v>
      </c>
      <c r="Q10" s="529">
        <f>'1-3_3-Tab'!P10/'1-3_4-Tab'!$D$10-1</f>
        <v>-0.15566046747968221</v>
      </c>
      <c r="R10" s="529">
        <f>'1-3_3-Tab'!Q10/'1-3_4-Tab'!$D$10-1</f>
        <v>-0.17277395541850793</v>
      </c>
      <c r="S10" s="529">
        <f>'1-3_3-Tab'!R10/'1-3_4-Tab'!$D$10-1</f>
        <v>-0.17545548025501512</v>
      </c>
      <c r="T10" s="529">
        <f>'1-3_3-Tab'!S10/'1-3_4-Tab'!$D$10-1</f>
        <v>-0.18841744109554903</v>
      </c>
      <c r="U10" s="529">
        <f>'1-3_3-Tab'!T10/'1-3_4-Tab'!$D$10-1</f>
        <v>-0.20871542613798966</v>
      </c>
      <c r="V10" s="529">
        <f>'1-3_3-Tab'!U10/'1-3_4-Tab'!$D$10-1</f>
        <v>-0.20288264105492371</v>
      </c>
      <c r="W10" s="529">
        <f>'1-3_3-Tab'!V10/'1-3_4-Tab'!$D$10-1</f>
        <v>-0.22413960616283368</v>
      </c>
      <c r="X10" s="530">
        <f>'1-3_3-Tab'!W10/'1-3_4-Tab'!$D$10-1</f>
        <v>-0.22188220715231788</v>
      </c>
      <c r="Y10" s="530">
        <f>'1-3_3-Tab'!X10/'1-3_4-Tab'!$D$10-1</f>
        <v>-0.2755895812943161</v>
      </c>
      <c r="Z10" s="530">
        <f>'1-3_3-Tab'!Y10/'1-3_4-Tab'!$D$10-1</f>
        <v>-0.249236350396003</v>
      </c>
      <c r="AA10" s="530">
        <f>'1-3_3-Tab'!Z10/'1-3_4-Tab'!$D$10-1</f>
        <v>-0.26748352108812712</v>
      </c>
      <c r="AB10" s="530">
        <f>'1-3_3-Tab'!AA10/'1-3_4-Tab'!$D$10-1</f>
        <v>-0.26372885214355124</v>
      </c>
      <c r="AC10" s="530">
        <f>'1-3_3-Tab'!AB10/'1-3_4-Tab'!$D$10-1</f>
        <v>-0.24984800658145745</v>
      </c>
      <c r="AD10" s="530">
        <f>'1-3_3-Tab'!AC10/'1-3_4-Tab'!$D$10-1</f>
        <v>-0.28106404772414217</v>
      </c>
      <c r="AE10" s="530">
        <f>'1-3_3-Tab'!AD10/'1-3_4-Tab'!$D$10-1</f>
        <v>-0.27793197084769983</v>
      </c>
      <c r="AF10" s="530">
        <f>'1-3_3-Tab'!AE10/'1-3_4-Tab'!$D$10-1</f>
        <v>-0.27575502452970091</v>
      </c>
      <c r="AG10" s="530">
        <f>'1-3_3-Tab'!AF10/'1-3_4-Tab'!$D$10-1</f>
        <v>-0.28751133470033552</v>
      </c>
      <c r="AH10" s="530">
        <f>'1-3_3-Tab'!AG10/'1-3_4-Tab'!$D$10-1</f>
        <v>-0.31613496676922725</v>
      </c>
    </row>
    <row r="11" spans="2:34" ht="9.75" customHeight="1">
      <c r="B11" s="181"/>
      <c r="C11" s="181"/>
      <c r="D11" s="181"/>
      <c r="E11" s="181"/>
      <c r="F11" s="181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</row>
    <row r="12" spans="2:34" ht="18.75" customHeight="1">
      <c r="B12" s="573" t="s">
        <v>32</v>
      </c>
      <c r="C12" s="573"/>
      <c r="D12" s="573"/>
      <c r="E12" s="573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</row>
    <row r="13" spans="2:34" ht="18.75" customHeight="1">
      <c r="B13" s="167" t="s">
        <v>91</v>
      </c>
      <c r="C13" s="167"/>
      <c r="D13" s="167"/>
      <c r="E13" s="168" t="s">
        <v>28</v>
      </c>
      <c r="F13" s="188">
        <f t="shared" ref="F13:AC13" si="0">F5</f>
        <v>1990</v>
      </c>
      <c r="G13" s="188">
        <f t="shared" si="0"/>
        <v>1991</v>
      </c>
      <c r="H13" s="188">
        <f t="shared" si="0"/>
        <v>1992</v>
      </c>
      <c r="I13" s="188">
        <f t="shared" si="0"/>
        <v>1993</v>
      </c>
      <c r="J13" s="188">
        <f t="shared" si="0"/>
        <v>1994</v>
      </c>
      <c r="K13" s="188">
        <f t="shared" si="0"/>
        <v>1995</v>
      </c>
      <c r="L13" s="188">
        <f t="shared" si="0"/>
        <v>1996</v>
      </c>
      <c r="M13" s="188">
        <f t="shared" si="0"/>
        <v>1997</v>
      </c>
      <c r="N13" s="188">
        <f t="shared" si="0"/>
        <v>1998</v>
      </c>
      <c r="O13" s="188">
        <f t="shared" si="0"/>
        <v>1999</v>
      </c>
      <c r="P13" s="188">
        <f t="shared" si="0"/>
        <v>2000</v>
      </c>
      <c r="Q13" s="188">
        <f t="shared" si="0"/>
        <v>2001</v>
      </c>
      <c r="R13" s="188">
        <f t="shared" si="0"/>
        <v>2002</v>
      </c>
      <c r="S13" s="188">
        <f t="shared" si="0"/>
        <v>2003</v>
      </c>
      <c r="T13" s="188">
        <f t="shared" si="0"/>
        <v>2004</v>
      </c>
      <c r="U13" s="188">
        <f t="shared" si="0"/>
        <v>2005</v>
      </c>
      <c r="V13" s="188">
        <f t="shared" si="0"/>
        <v>2006</v>
      </c>
      <c r="W13" s="188">
        <f t="shared" si="0"/>
        <v>2007</v>
      </c>
      <c r="X13" s="188">
        <f t="shared" si="0"/>
        <v>2008</v>
      </c>
      <c r="Y13" s="188">
        <f t="shared" si="0"/>
        <v>2009</v>
      </c>
      <c r="Z13" s="188">
        <f t="shared" si="0"/>
        <v>2010</v>
      </c>
      <c r="AA13" s="188">
        <f t="shared" si="0"/>
        <v>2011</v>
      </c>
      <c r="AB13" s="188">
        <f t="shared" si="0"/>
        <v>2012</v>
      </c>
      <c r="AC13" s="188">
        <f t="shared" si="0"/>
        <v>2013</v>
      </c>
      <c r="AD13" s="188">
        <f>AD5</f>
        <v>2014</v>
      </c>
      <c r="AE13" s="188">
        <f t="shared" ref="AE13" si="1">AE5</f>
        <v>2015</v>
      </c>
      <c r="AF13" s="188">
        <f t="shared" ref="AF13" si="2">AF5</f>
        <v>2016</v>
      </c>
      <c r="AG13" s="188">
        <f t="shared" ref="AG13:AH13" si="3">AG5</f>
        <v>2017</v>
      </c>
      <c r="AH13" s="188">
        <f t="shared" si="3"/>
        <v>2018</v>
      </c>
    </row>
    <row r="14" spans="2:34" ht="18.75" customHeight="1">
      <c r="B14" s="170" t="s">
        <v>133</v>
      </c>
      <c r="C14" s="170"/>
      <c r="D14" s="199">
        <v>2876.9722155463464</v>
      </c>
      <c r="E14" s="171" t="s">
        <v>95</v>
      </c>
      <c r="F14" s="193">
        <f>'1-3_3-Tab'!E16/'1-3_3-Tab'!$E16-1</f>
        <v>0</v>
      </c>
      <c r="G14" s="193">
        <f>'1-3_3-Tab'!F16/'1-3_3-Tab'!$E16-1</f>
        <v>-7.9485081056840268E-2</v>
      </c>
      <c r="H14" s="193">
        <f>'1-3_3-Tab'!G16/'1-3_3-Tab'!$E16-1</f>
        <v>-0.13276066293554512</v>
      </c>
      <c r="I14" s="193">
        <f>'1-3_3-Tab'!H16/'1-3_3-Tab'!$E16-1</f>
        <v>-0.16837796882132783</v>
      </c>
      <c r="J14" s="193">
        <f>'1-3_3-Tab'!I16/'1-3_3-Tab'!$E16-1</f>
        <v>-0.21539930718496891</v>
      </c>
      <c r="K14" s="193">
        <f>'1-3_3-Tab'!J16/'1-3_3-Tab'!$E16-1</f>
        <v>-0.23329876090876478</v>
      </c>
      <c r="L14" s="193">
        <f>'1-3_3-Tab'!K16/'1-3_3-Tab'!$E16-1</f>
        <v>-0.26356993791924499</v>
      </c>
      <c r="M14" s="193">
        <f>'1-3_3-Tab'!L16/'1-3_3-Tab'!$E16-1</f>
        <v>-0.2898902055651843</v>
      </c>
      <c r="N14" s="193">
        <f>'1-3_3-Tab'!M16/'1-3_3-Tab'!$E16-1</f>
        <v>-0.29994069705466253</v>
      </c>
      <c r="O14" s="193">
        <f>'1-3_3-Tab'!N16/'1-3_3-Tab'!$E16-1</f>
        <v>-0.31208438923407078</v>
      </c>
      <c r="P14" s="193">
        <f>'1-3_3-Tab'!O16/'1-3_3-Tab'!$E16-1</f>
        <v>-0.33771213391947008</v>
      </c>
      <c r="Q14" s="193">
        <f>'1-3_3-Tab'!P16/'1-3_3-Tab'!$E16-1</f>
        <v>-0.35931757409429876</v>
      </c>
      <c r="R14" s="193">
        <f>'1-3_3-Tab'!Q16/'1-3_3-Tab'!$E16-1</f>
        <v>-0.38061956769624683</v>
      </c>
      <c r="S14" s="193">
        <f>'1-3_3-Tab'!R16/'1-3_3-Tab'!$E16-1</f>
        <v>-0.39625431476090223</v>
      </c>
      <c r="T14" s="193">
        <f>'1-3_3-Tab'!S16/'1-3_3-Tab'!$E16-1</f>
        <v>-0.41284191156417904</v>
      </c>
      <c r="U14" s="193">
        <f>'1-3_3-Tab'!T16/'1-3_3-Tab'!$E16-1</f>
        <v>-0.4317455961724167</v>
      </c>
      <c r="V14" s="193">
        <f>'1-3_3-Tab'!U16/'1-3_3-Tab'!$E16-1</f>
        <v>-0.42784553358385025</v>
      </c>
      <c r="W14" s="193">
        <f>'1-3_3-Tab'!V16/'1-3_3-Tab'!$E16-1</f>
        <v>-0.44552094036618972</v>
      </c>
      <c r="X14" s="194">
        <f>'1-3_3-Tab'!W16/'1-3_3-Tab'!$E16-1</f>
        <v>-0.46251356285635503</v>
      </c>
      <c r="Y14" s="194">
        <f>'1-3_3-Tab'!X16/'1-3_3-Tab'!$E16-1</f>
        <v>-0.49593294418443756</v>
      </c>
      <c r="Z14" s="194">
        <f>'1-3_3-Tab'!Y16/'1-3_3-Tab'!$E16-1</f>
        <v>-0.48986225242675063</v>
      </c>
      <c r="AA14" s="194">
        <f>'1-3_3-Tab'!Z16/'1-3_3-Tab'!$E16-1</f>
        <v>-0.49614892010068445</v>
      </c>
      <c r="AB14" s="194">
        <f>'1-3_3-Tab'!AA16/'1-3_3-Tab'!$E16-1</f>
        <v>-0.50185068109679476</v>
      </c>
      <c r="AC14" s="194">
        <f>'1-3_3-Tab'!AB16/'1-3_3-Tab'!$E16-1</f>
        <v>-0.50182715439016157</v>
      </c>
      <c r="AD14" s="194">
        <f>'1-3_3-Tab'!AC16/'1-3_3-Tab'!$E16-1</f>
        <v>-0.51761672030400419</v>
      </c>
      <c r="AE14" s="194">
        <f>'1-3_3-Tab'!AD16/'1-3_3-Tab'!$E16-1</f>
        <v>-0.52752657229613842</v>
      </c>
      <c r="AF14" s="194">
        <f>'1-3_3-Tab'!AE16/'1-3_3-Tab'!$E16-1</f>
        <v>-0.53825765005761594</v>
      </c>
      <c r="AG14" s="194">
        <f>'1-3_3-Tab'!AF16/'1-3_3-Tab'!$E16-1</f>
        <v>-0.55530792096101456</v>
      </c>
      <c r="AH14" s="194">
        <f>'1-3_3-Tab'!AG16/'1-3_3-Tab'!$E16-1</f>
        <v>-0.58519490850895894</v>
      </c>
    </row>
    <row r="15" spans="2:34" ht="18.75" customHeight="1">
      <c r="B15" s="174" t="s">
        <v>33</v>
      </c>
      <c r="C15" s="174"/>
      <c r="D15" s="200">
        <v>3130.5251427497183</v>
      </c>
      <c r="E15" s="175" t="s">
        <v>95</v>
      </c>
      <c r="F15" s="195">
        <f>'1-3_3-Tab'!E17/'1-3_3-Tab'!$E17-1</f>
        <v>0</v>
      </c>
      <c r="G15" s="195">
        <f>'1-3_3-Tab'!F17/'1-3_3-Tab'!$E17-1</f>
        <v>-0.13300503664890906</v>
      </c>
      <c r="H15" s="195">
        <f>'1-3_3-Tab'!G17/'1-3_3-Tab'!$E17-1</f>
        <v>-0.21427989094640187</v>
      </c>
      <c r="I15" s="195">
        <f>'1-3_3-Tab'!H17/'1-3_3-Tab'!$E17-1</f>
        <v>-0.26240465098927479</v>
      </c>
      <c r="J15" s="195">
        <f>'1-3_3-Tab'!I17/'1-3_3-Tab'!$E17-1</f>
        <v>-0.36971577228394092</v>
      </c>
      <c r="K15" s="195">
        <f>'1-3_3-Tab'!J17/'1-3_3-Tab'!$E17-1</f>
        <v>-0.40313414547485527</v>
      </c>
      <c r="L15" s="195">
        <f>'1-3_3-Tab'!K17/'1-3_3-Tab'!$E17-1</f>
        <v>-0.42834763716386581</v>
      </c>
      <c r="M15" s="195">
        <f>'1-3_3-Tab'!L17/'1-3_3-Tab'!$E17-1</f>
        <v>-0.44354039434877146</v>
      </c>
      <c r="N15" s="195">
        <f>'1-3_3-Tab'!M17/'1-3_3-Tab'!$E17-1</f>
        <v>-0.4591439188040275</v>
      </c>
      <c r="O15" s="195">
        <f>'1-3_3-Tab'!N17/'1-3_3-Tab'!$E17-1</f>
        <v>-0.50030147027169236</v>
      </c>
      <c r="P15" s="195">
        <f>'1-3_3-Tab'!O17/'1-3_3-Tab'!$E17-1</f>
        <v>-0.54359026915353459</v>
      </c>
      <c r="Q15" s="195">
        <f>'1-3_3-Tab'!P17/'1-3_3-Tab'!$E17-1</f>
        <v>-0.56745650361252475</v>
      </c>
      <c r="R15" s="195">
        <f>'1-3_3-Tab'!Q17/'1-3_3-Tab'!$E17-1</f>
        <v>-0.59104123081818694</v>
      </c>
      <c r="S15" s="195">
        <f>'1-3_3-Tab'!R17/'1-3_3-Tab'!$E17-1</f>
        <v>-0.611696465622245</v>
      </c>
      <c r="T15" s="195">
        <f>'1-3_3-Tab'!S17/'1-3_3-Tab'!$E17-1</f>
        <v>-0.61298687225296389</v>
      </c>
      <c r="U15" s="195">
        <f>'1-3_3-Tab'!T17/'1-3_3-Tab'!$E17-1</f>
        <v>-0.62509352492631032</v>
      </c>
      <c r="V15" s="195">
        <f>'1-3_3-Tab'!U17/'1-3_3-Tab'!$E17-1</f>
        <v>-0.62644480393973412</v>
      </c>
      <c r="W15" s="195">
        <f>'1-3_3-Tab'!V17/'1-3_3-Tab'!$E17-1</f>
        <v>-0.64196807402016476</v>
      </c>
      <c r="X15" s="196">
        <f>'1-3_3-Tab'!W17/'1-3_3-Tab'!$E17-1</f>
        <v>-0.6572753341453057</v>
      </c>
      <c r="Y15" s="196">
        <f>'1-3_3-Tab'!X17/'1-3_3-Tab'!$E17-1</f>
        <v>-0.68575052164894923</v>
      </c>
      <c r="Z15" s="196">
        <f>'1-3_3-Tab'!Y17/'1-3_3-Tab'!$E17-1</f>
        <v>-0.65685463146501699</v>
      </c>
      <c r="AA15" s="196">
        <f>'1-3_3-Tab'!Z17/'1-3_3-Tab'!$E17-1</f>
        <v>-0.68428005280273208</v>
      </c>
      <c r="AB15" s="196">
        <f>'1-3_3-Tab'!AA17/'1-3_3-Tab'!$E17-1</f>
        <v>-0.68291791884895214</v>
      </c>
      <c r="AC15" s="196">
        <f>'1-3_3-Tab'!AB17/'1-3_3-Tab'!$E17-1</f>
        <v>-0.69382508163846479</v>
      </c>
      <c r="AD15" s="196">
        <f>'1-3_3-Tab'!AC17/'1-3_3-Tab'!$E17-1</f>
        <v>-0.70334922430677449</v>
      </c>
      <c r="AE15" s="196">
        <f>'1-3_3-Tab'!AD17/'1-3_3-Tab'!$E17-1</f>
        <v>-0.71083951153216129</v>
      </c>
      <c r="AF15" s="196">
        <f>'1-3_3-Tab'!AE17/'1-3_3-Tab'!$E17-1</f>
        <v>-0.71235848816683089</v>
      </c>
      <c r="AG15" s="196">
        <f>'1-3_3-Tab'!AF17/'1-3_3-Tab'!$E17-1</f>
        <v>-0.71110832686776237</v>
      </c>
      <c r="AH15" s="196">
        <f>'1-3_3-Tab'!AG17/'1-3_3-Tab'!$E17-1</f>
        <v>-0.71734497958155363</v>
      </c>
    </row>
    <row r="16" spans="2:34" ht="18.75" customHeight="1">
      <c r="B16" s="170" t="s">
        <v>34</v>
      </c>
      <c r="C16" s="170"/>
      <c r="D16" s="199">
        <v>12401.719228027981</v>
      </c>
      <c r="E16" s="171" t="s">
        <v>95</v>
      </c>
      <c r="F16" s="193">
        <f>'1-3_3-Tab'!E18/'1-3_3-Tab'!$E18-1</f>
        <v>0</v>
      </c>
      <c r="G16" s="193">
        <f>'1-3_3-Tab'!F18/'1-3_3-Tab'!$E18-1</f>
        <v>-0.16894652547308886</v>
      </c>
      <c r="H16" s="193">
        <f>'1-3_3-Tab'!G18/'1-3_3-Tab'!$E18-1</f>
        <v>-0.28151540137378572</v>
      </c>
      <c r="I16" s="193">
        <f>'1-3_3-Tab'!H18/'1-3_3-Tab'!$E18-1</f>
        <v>-0.35000165754067059</v>
      </c>
      <c r="J16" s="193">
        <f>'1-3_3-Tab'!I18/'1-3_3-Tab'!$E18-1</f>
        <v>-0.42624278040927743</v>
      </c>
      <c r="K16" s="193">
        <f>'1-3_3-Tab'!J18/'1-3_3-Tab'!$E18-1</f>
        <v>-0.45797173722755768</v>
      </c>
      <c r="L16" s="193">
        <f>'1-3_3-Tab'!K18/'1-3_3-Tab'!$E18-1</f>
        <v>-0.501852674284883</v>
      </c>
      <c r="M16" s="193">
        <f>'1-3_3-Tab'!L18/'1-3_3-Tab'!$E18-1</f>
        <v>-0.52138946639620509</v>
      </c>
      <c r="N16" s="193">
        <f>'1-3_3-Tab'!M18/'1-3_3-Tab'!$E18-1</f>
        <v>-0.56133386288428988</v>
      </c>
      <c r="O16" s="193">
        <f>'1-3_3-Tab'!N18/'1-3_3-Tab'!$E18-1</f>
        <v>-0.59259921214566114</v>
      </c>
      <c r="P16" s="193">
        <f>'1-3_3-Tab'!O18/'1-3_3-Tab'!$E18-1</f>
        <v>-0.61789687322534226</v>
      </c>
      <c r="Q16" s="193">
        <f>'1-3_3-Tab'!P18/'1-3_3-Tab'!$E18-1</f>
        <v>-0.63310314373985599</v>
      </c>
      <c r="R16" s="193">
        <f>'1-3_3-Tab'!Q18/'1-3_3-Tab'!$E18-1</f>
        <v>-0.65631944382296292</v>
      </c>
      <c r="S16" s="193">
        <f>'1-3_3-Tab'!R18/'1-3_3-Tab'!$E18-1</f>
        <v>-0.67506849293245175</v>
      </c>
      <c r="T16" s="193">
        <f>'1-3_3-Tab'!S18/'1-3_3-Tab'!$E18-1</f>
        <v>-0.69391072250806818</v>
      </c>
      <c r="U16" s="193">
        <f>'1-3_3-Tab'!T18/'1-3_3-Tab'!$E18-1</f>
        <v>-0.71139555877950156</v>
      </c>
      <c r="V16" s="193">
        <f>'1-3_3-Tab'!U18/'1-3_3-Tab'!$E18-1</f>
        <v>-0.71330836735226433</v>
      </c>
      <c r="W16" s="193">
        <f>'1-3_3-Tab'!V18/'1-3_3-Tab'!$E18-1</f>
        <v>-0.71598000805957973</v>
      </c>
      <c r="X16" s="194">
        <f>'1-3_3-Tab'!W18/'1-3_3-Tab'!$E18-1</f>
        <v>-0.71704832515689054</v>
      </c>
      <c r="Y16" s="194">
        <f>'1-3_3-Tab'!X18/'1-3_3-Tab'!$E18-1</f>
        <v>-0.75852146373896323</v>
      </c>
      <c r="Z16" s="194">
        <f>'1-3_3-Tab'!Y18/'1-3_3-Tab'!$E18-1</f>
        <v>-0.73449715102684765</v>
      </c>
      <c r="AA16" s="194">
        <f>'1-3_3-Tab'!Z18/'1-3_3-Tab'!$E18-1</f>
        <v>-0.73988692245967214</v>
      </c>
      <c r="AB16" s="194">
        <f>'1-3_3-Tab'!AA18/'1-3_3-Tab'!$E18-1</f>
        <v>-0.75841805987483168</v>
      </c>
      <c r="AC16" s="194">
        <f>'1-3_3-Tab'!AB18/'1-3_3-Tab'!$E18-1</f>
        <v>-0.76157052198620112</v>
      </c>
      <c r="AD16" s="194">
        <f>'1-3_3-Tab'!AC18/'1-3_3-Tab'!$E18-1</f>
        <v>-0.77325406199436542</v>
      </c>
      <c r="AE16" s="194">
        <f>'1-3_3-Tab'!AD18/'1-3_3-Tab'!$E18-1</f>
        <v>-0.76851436995160727</v>
      </c>
      <c r="AF16" s="194">
        <f>'1-3_3-Tab'!AE18/'1-3_3-Tab'!$E18-1</f>
        <v>-0.77862993138258041</v>
      </c>
      <c r="AG16" s="194">
        <f>'1-3_3-Tab'!AF18/'1-3_3-Tab'!$E18-1</f>
        <v>-0.77654424620204787</v>
      </c>
      <c r="AH16" s="194">
        <f>'1-3_3-Tab'!AG18/'1-3_3-Tab'!$E18-1</f>
        <v>-0.78606746443722353</v>
      </c>
    </row>
    <row r="17" spans="2:34" ht="9.75" customHeight="1">
      <c r="B17" s="181"/>
      <c r="C17" s="181"/>
      <c r="D17" s="181"/>
      <c r="E17" s="181"/>
      <c r="F17" s="181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</row>
    <row r="18" spans="2:34" ht="18.75" customHeight="1">
      <c r="B18" s="573" t="s">
        <v>35</v>
      </c>
      <c r="C18" s="573"/>
      <c r="D18" s="573"/>
      <c r="E18" s="573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</row>
    <row r="19" spans="2:34" ht="18.75" customHeight="1">
      <c r="B19" s="167" t="s">
        <v>91</v>
      </c>
      <c r="C19" s="167"/>
      <c r="D19" s="167"/>
      <c r="E19" s="168" t="s">
        <v>28</v>
      </c>
      <c r="F19" s="188">
        <f t="shared" ref="F19:AC19" si="4">F5</f>
        <v>1990</v>
      </c>
      <c r="G19" s="188">
        <f t="shared" si="4"/>
        <v>1991</v>
      </c>
      <c r="H19" s="188">
        <f t="shared" si="4"/>
        <v>1992</v>
      </c>
      <c r="I19" s="188">
        <f t="shared" si="4"/>
        <v>1993</v>
      </c>
      <c r="J19" s="188">
        <f t="shared" si="4"/>
        <v>1994</v>
      </c>
      <c r="K19" s="188">
        <f t="shared" si="4"/>
        <v>1995</v>
      </c>
      <c r="L19" s="188">
        <f t="shared" si="4"/>
        <v>1996</v>
      </c>
      <c r="M19" s="188">
        <f t="shared" si="4"/>
        <v>1997</v>
      </c>
      <c r="N19" s="188">
        <f t="shared" si="4"/>
        <v>1998</v>
      </c>
      <c r="O19" s="188">
        <f t="shared" si="4"/>
        <v>1999</v>
      </c>
      <c r="P19" s="188">
        <f t="shared" si="4"/>
        <v>2000</v>
      </c>
      <c r="Q19" s="188">
        <f t="shared" si="4"/>
        <v>2001</v>
      </c>
      <c r="R19" s="188">
        <f t="shared" si="4"/>
        <v>2002</v>
      </c>
      <c r="S19" s="188">
        <f t="shared" si="4"/>
        <v>2003</v>
      </c>
      <c r="T19" s="188">
        <f t="shared" si="4"/>
        <v>2004</v>
      </c>
      <c r="U19" s="188">
        <f t="shared" si="4"/>
        <v>2005</v>
      </c>
      <c r="V19" s="188">
        <f t="shared" si="4"/>
        <v>2006</v>
      </c>
      <c r="W19" s="188">
        <f t="shared" si="4"/>
        <v>2007</v>
      </c>
      <c r="X19" s="188">
        <f t="shared" si="4"/>
        <v>2008</v>
      </c>
      <c r="Y19" s="188">
        <f t="shared" si="4"/>
        <v>2009</v>
      </c>
      <c r="Z19" s="188">
        <f t="shared" si="4"/>
        <v>2010</v>
      </c>
      <c r="AA19" s="188">
        <f t="shared" si="4"/>
        <v>2011</v>
      </c>
      <c r="AB19" s="188">
        <f t="shared" si="4"/>
        <v>2012</v>
      </c>
      <c r="AC19" s="188">
        <f t="shared" si="4"/>
        <v>2013</v>
      </c>
      <c r="AD19" s="188">
        <f>AD5</f>
        <v>2014</v>
      </c>
      <c r="AE19" s="188">
        <f t="shared" ref="AE19" si="5">AE5</f>
        <v>2015</v>
      </c>
      <c r="AF19" s="188">
        <f t="shared" ref="AF19" si="6">AF5</f>
        <v>2016</v>
      </c>
      <c r="AG19" s="188">
        <f t="shared" ref="AG19:AH19" si="7">AG5</f>
        <v>2017</v>
      </c>
      <c r="AH19" s="188">
        <f t="shared" si="7"/>
        <v>2018</v>
      </c>
    </row>
    <row r="20" spans="2:34" ht="18.75" customHeight="1">
      <c r="B20" s="170" t="s">
        <v>127</v>
      </c>
      <c r="C20" s="170"/>
      <c r="D20" s="199">
        <v>5292.2123148763558</v>
      </c>
      <c r="E20" s="171" t="s">
        <v>95</v>
      </c>
      <c r="F20" s="193">
        <f>'1-3_3-Tab'!E22/'1-3_3-Tab'!$E22-1</f>
        <v>0</v>
      </c>
      <c r="G20" s="193">
        <f>'1-3_3-Tab'!F22/'1-3_3-Tab'!$E22-1</f>
        <v>-0.27379080548611356</v>
      </c>
      <c r="H20" s="193">
        <f>'1-3_3-Tab'!G22/'1-3_3-Tab'!$E22-1</f>
        <v>-0.4068449990417653</v>
      </c>
      <c r="I20" s="193">
        <f>'1-3_3-Tab'!H22/'1-3_3-Tab'!$E22-1</f>
        <v>-0.46815877140442053</v>
      </c>
      <c r="J20" s="193">
        <f>'1-3_3-Tab'!I22/'1-3_3-Tab'!$E22-1</f>
        <v>-0.5570353538898396</v>
      </c>
      <c r="K20" s="193">
        <f>'1-3_3-Tab'!J22/'1-3_3-Tab'!$E22-1</f>
        <v>-0.68008751872954654</v>
      </c>
      <c r="L20" s="193">
        <f>'1-3_3-Tab'!K22/'1-3_3-Tab'!$E22-1</f>
        <v>-0.72895127421543171</v>
      </c>
      <c r="M20" s="193">
        <f>'1-3_3-Tab'!L22/'1-3_3-Tab'!$E22-1</f>
        <v>-0.77469659110195743</v>
      </c>
      <c r="N20" s="193">
        <f>'1-3_3-Tab'!M22/'1-3_3-Tab'!$E22-1</f>
        <v>-0.81977371581904812</v>
      </c>
      <c r="O20" s="193">
        <f>'1-3_3-Tab'!N22/'1-3_3-Tab'!$E22-1</f>
        <v>-0.85277950420969417</v>
      </c>
      <c r="P20" s="193">
        <f>'1-3_3-Tab'!O22/'1-3_3-Tab'!$E22-1</f>
        <v>-0.88116287126655901</v>
      </c>
      <c r="Q20" s="193">
        <f>'1-3_3-Tab'!P22/'1-3_3-Tab'!$E22-1</f>
        <v>-0.88503297791935021</v>
      </c>
      <c r="R20" s="193">
        <f>'1-3_3-Tab'!Q22/'1-3_3-Tab'!$E22-1</f>
        <v>-0.89660309414434847</v>
      </c>
      <c r="S20" s="193">
        <f>'1-3_3-Tab'!R22/'1-3_3-Tab'!$E22-1</f>
        <v>-0.90155069051466885</v>
      </c>
      <c r="T20" s="193">
        <f>'1-3_3-Tab'!S22/'1-3_3-Tab'!$E22-1</f>
        <v>-0.90912080335971091</v>
      </c>
      <c r="U20" s="193">
        <f>'1-3_3-Tab'!T22/'1-3_3-Tab'!$E22-1</f>
        <v>-0.91280826489202471</v>
      </c>
      <c r="V20" s="193">
        <f>'1-3_3-Tab'!U22/'1-3_3-Tab'!$E22-1</f>
        <v>-0.91309567106264988</v>
      </c>
      <c r="W20" s="193">
        <f>'1-3_3-Tab'!V22/'1-3_3-Tab'!$E22-1</f>
        <v>-0.91617262623030116</v>
      </c>
      <c r="X20" s="194">
        <f>'1-3_3-Tab'!W22/'1-3_3-Tab'!$E22-1</f>
        <v>-0.91709317797891687</v>
      </c>
      <c r="Y20" s="194">
        <f>'1-3_3-Tab'!X22/'1-3_3-Tab'!$E22-1</f>
        <v>-0.92777836524946578</v>
      </c>
      <c r="Z20" s="194">
        <f>'1-3_3-Tab'!Y22/'1-3_3-Tab'!$E22-1</f>
        <v>-0.92597977142346455</v>
      </c>
      <c r="AA20" s="194">
        <f>'1-3_3-Tab'!Z22/'1-3_3-Tab'!$E22-1</f>
        <v>-0.92890298891799516</v>
      </c>
      <c r="AB20" s="194">
        <f>'1-3_3-Tab'!AA22/'1-3_3-Tab'!$E22-1</f>
        <v>-0.93211153132608404</v>
      </c>
      <c r="AC20" s="194">
        <f>'1-3_3-Tab'!AB22/'1-3_3-Tab'!$E22-1</f>
        <v>-0.93424074415613667</v>
      </c>
      <c r="AD20" s="194">
        <f>'1-3_3-Tab'!AC22/'1-3_3-Tab'!$E22-1</f>
        <v>-0.93804190217589556</v>
      </c>
      <c r="AE20" s="194">
        <f>'1-3_3-Tab'!AD22/'1-3_3-Tab'!$E22-1</f>
        <v>-0.93864937057959474</v>
      </c>
      <c r="AF20" s="194">
        <f>'1-3_3-Tab'!AE22/'1-3_3-Tab'!$E22-1</f>
        <v>-0.94314551062581831</v>
      </c>
      <c r="AG20" s="194">
        <f>'1-3_3-Tab'!AF22/'1-3_3-Tab'!$E22-1</f>
        <v>-0.94492142170204629</v>
      </c>
      <c r="AH20" s="194">
        <f>'1-3_3-Tab'!AG22/'1-3_3-Tab'!$E22-1</f>
        <v>-0.94725443925226371</v>
      </c>
    </row>
    <row r="21" spans="2:34" ht="15" customHeight="1">
      <c r="B21" s="540" t="s">
        <v>193</v>
      </c>
      <c r="C21" s="389"/>
      <c r="D21" s="389"/>
      <c r="E21" s="389"/>
      <c r="F21" s="389"/>
      <c r="G21" s="389"/>
      <c r="H21" s="389"/>
      <c r="I21" s="389"/>
      <c r="J21" s="389"/>
      <c r="K21" s="389"/>
      <c r="L21" s="389"/>
      <c r="M21" s="389"/>
      <c r="N21" s="203"/>
      <c r="O21" s="203"/>
      <c r="P21" s="203"/>
      <c r="Q21" s="203"/>
      <c r="R21" s="203"/>
      <c r="S21" s="203"/>
      <c r="T21" s="182"/>
      <c r="V21" s="182"/>
      <c r="W21" s="182"/>
      <c r="X21" s="182"/>
      <c r="Y21" s="182"/>
      <c r="Z21" s="182"/>
      <c r="AA21" s="182"/>
      <c r="AB21" s="184"/>
      <c r="AC21" s="184"/>
      <c r="AD21" s="184"/>
      <c r="AE21" s="184"/>
      <c r="AF21" s="184"/>
      <c r="AG21" s="184"/>
      <c r="AH21" s="184"/>
    </row>
    <row r="22" spans="2:34" ht="15" customHeight="1">
      <c r="B22" s="539" t="s">
        <v>97</v>
      </c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</row>
    <row r="23" spans="2:34" ht="16.5" customHeight="1">
      <c r="B23" s="539" t="s">
        <v>189</v>
      </c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</row>
    <row r="24" spans="2:34" ht="17.25" customHeight="1">
      <c r="B24" s="539" t="s">
        <v>134</v>
      </c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</row>
    <row r="25" spans="2:34" ht="12" customHeight="1"/>
    <row r="26" spans="2:34" ht="18.75" customHeight="1">
      <c r="N26" s="181"/>
      <c r="O26" s="181"/>
    </row>
    <row r="27" spans="2:34" ht="18.75" customHeight="1"/>
    <row r="28" spans="2:34" ht="18.75" customHeight="1"/>
    <row r="29" spans="2:34" ht="18.75" customHeight="1"/>
    <row r="30" spans="2:34" ht="18.75" customHeight="1"/>
    <row r="31" spans="2:34" ht="18.75" customHeight="1"/>
    <row r="32" spans="2:34" ht="18.75" customHeight="1"/>
    <row r="33" ht="18.75" customHeight="1"/>
  </sheetData>
  <mergeCells count="3">
    <mergeCell ref="B4:E4"/>
    <mergeCell ref="B12:E12"/>
    <mergeCell ref="B18:E18"/>
  </mergeCells>
  <pageMargins left="0.70866141732283472" right="0.70866141732283472" top="0.78740157480314965" bottom="0.78740157480314965" header="1.1811023622047245" footer="1.1811023622047245"/>
  <pageSetup paperSize="9" scale="45" orientation="landscape" r:id="rId1"/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S38"/>
  <sheetViews>
    <sheetView showGridLines="0" workbookViewId="0">
      <selection activeCell="E24" sqref="E24"/>
    </sheetView>
  </sheetViews>
  <sheetFormatPr baseColWidth="10" defaultColWidth="11.42578125" defaultRowHeight="12.75"/>
  <cols>
    <col min="1" max="1" width="18" style="101" bestFit="1" customWidth="1"/>
    <col min="2" max="2" width="16.7109375" style="101" customWidth="1"/>
    <col min="3" max="5" width="26" style="117" customWidth="1"/>
    <col min="6" max="8" width="11.42578125" style="100"/>
    <col min="9" max="16384" width="11.42578125" style="101"/>
  </cols>
  <sheetData>
    <row r="1" spans="1:19" ht="15.95" customHeight="1">
      <c r="A1" s="99" t="s">
        <v>108</v>
      </c>
      <c r="B1" s="576" t="s">
        <v>117</v>
      </c>
      <c r="C1" s="577"/>
      <c r="D1" s="577"/>
      <c r="E1" s="578"/>
    </row>
    <row r="2" spans="1:19" ht="15.95" customHeight="1">
      <c r="A2" s="99" t="s">
        <v>109</v>
      </c>
      <c r="B2" s="578"/>
      <c r="C2" s="579"/>
      <c r="D2" s="579"/>
      <c r="E2" s="579"/>
    </row>
    <row r="3" spans="1:19" ht="29.25" customHeight="1">
      <c r="A3" s="99" t="s">
        <v>110</v>
      </c>
      <c r="B3" s="580" t="s">
        <v>319</v>
      </c>
      <c r="C3" s="581"/>
      <c r="D3" s="581"/>
      <c r="E3" s="582"/>
      <c r="S3" s="101" t="str">
        <f>"Quelle: "&amp;'1-3_5-Abb_Daten'!B3</f>
        <v xml:space="preserve">Quelle: Umweltbundesamt, Nationale Trendtabellen für die deutsche Berichterstattung atmosphärischer Emissionen seit 1990, Emissionsentwicklung 1990 bis 2018 (Stand 12/2019) </v>
      </c>
    </row>
    <row r="4" spans="1:19">
      <c r="A4" s="99" t="s">
        <v>111</v>
      </c>
      <c r="B4" s="578"/>
      <c r="C4" s="579"/>
      <c r="D4" s="579"/>
      <c r="E4" s="579"/>
    </row>
    <row r="5" spans="1:19">
      <c r="A5" s="99" t="s">
        <v>112</v>
      </c>
      <c r="B5" s="578" t="s">
        <v>257</v>
      </c>
      <c r="C5" s="579"/>
      <c r="D5" s="579"/>
      <c r="E5" s="579"/>
    </row>
    <row r="6" spans="1:19">
      <c r="A6" s="102" t="s">
        <v>113</v>
      </c>
      <c r="B6" s="574"/>
      <c r="C6" s="575"/>
      <c r="D6" s="575"/>
      <c r="E6" s="575"/>
    </row>
    <row r="8" spans="1:19">
      <c r="A8" s="103"/>
      <c r="B8" s="103"/>
      <c r="C8" s="501" t="e">
        <f>TRANSPOSE('1-3_Daten kt_Vorb'!E15:AG15)</f>
        <v>#VALUE!</v>
      </c>
      <c r="D8" s="502" t="e">
        <f>TRANSPOSE('1-3_Daten kt_Vorb'!E30:AG30)</f>
        <v>#VALUE!</v>
      </c>
      <c r="E8" s="502">
        <f>TRANSPOSE('1-3_Daten kt_Vorb'!E58:AG58)</f>
        <v>1</v>
      </c>
    </row>
    <row r="9" spans="1:19" ht="51.75" customHeight="1">
      <c r="A9" s="100"/>
      <c r="B9" s="104"/>
      <c r="C9" s="105" t="s">
        <v>114</v>
      </c>
      <c r="D9" s="105" t="s">
        <v>115</v>
      </c>
      <c r="E9" s="105" t="s">
        <v>116</v>
      </c>
      <c r="F9" s="106"/>
      <c r="G9" s="106"/>
      <c r="H9" s="106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</row>
    <row r="10" spans="1:19" ht="18.75" customHeight="1">
      <c r="A10" s="100"/>
      <c r="B10" s="108">
        <v>1990</v>
      </c>
      <c r="C10" s="113">
        <f t="array" ref="C10:C38">TRANSPOSE('1-3_Daten kt_Vorb'!E15:AG15)</f>
        <v>1</v>
      </c>
      <c r="D10" s="113">
        <f t="array" ref="D10:D38">TRANSPOSE('1-3_Daten kt_Vorb'!E30:AG30)</f>
        <v>1</v>
      </c>
      <c r="E10" s="280">
        <f t="array" ref="E10:E38">TRANSPOSE('1-3_Daten kt_Vorb'!E58:AG58)</f>
        <v>1</v>
      </c>
    </row>
    <row r="11" spans="1:19" ht="18.75" customHeight="1">
      <c r="A11" s="109"/>
      <c r="B11" s="110">
        <v>1991</v>
      </c>
      <c r="C11" s="114">
        <v>0.96374886493825951</v>
      </c>
      <c r="D11" s="114">
        <v>0.94906179632504717</v>
      </c>
      <c r="E11" s="281">
        <v>0.96522328512928224</v>
      </c>
    </row>
    <row r="12" spans="1:19" ht="18.75" customHeight="1">
      <c r="A12" s="109"/>
      <c r="B12" s="108">
        <v>1992</v>
      </c>
      <c r="C12" s="113">
        <v>0.91784211409867722</v>
      </c>
      <c r="D12" s="113">
        <v>0.91949069339028733</v>
      </c>
      <c r="E12" s="280">
        <v>0.98335750043400716</v>
      </c>
    </row>
    <row r="13" spans="1:19" ht="18.75" customHeight="1">
      <c r="A13" s="109"/>
      <c r="B13" s="110">
        <v>1993</v>
      </c>
      <c r="C13" s="114">
        <v>0.9086657768561025</v>
      </c>
      <c r="D13" s="114">
        <v>0.92451712536087105</v>
      </c>
      <c r="E13" s="281">
        <v>0.94109961935145214</v>
      </c>
    </row>
    <row r="14" spans="1:19" ht="18.75" customHeight="1">
      <c r="A14" s="109"/>
      <c r="B14" s="108">
        <v>1994</v>
      </c>
      <c r="C14" s="113">
        <v>0.89288884773335053</v>
      </c>
      <c r="D14" s="113">
        <v>0.89185454814481657</v>
      </c>
      <c r="E14" s="280">
        <v>0.95700648739496152</v>
      </c>
    </row>
    <row r="15" spans="1:19" ht="18.75" customHeight="1">
      <c r="A15" s="109"/>
      <c r="B15" s="110">
        <v>1995</v>
      </c>
      <c r="C15" s="114">
        <v>0.8924578349780905</v>
      </c>
      <c r="D15" s="114">
        <v>0.87145113351244785</v>
      </c>
      <c r="E15" s="281">
        <v>0.94701314978794349</v>
      </c>
    </row>
    <row r="16" spans="1:19" ht="18.75" customHeight="1">
      <c r="A16" s="109"/>
      <c r="B16" s="108">
        <v>1996</v>
      </c>
      <c r="C16" s="113">
        <v>0.91141298702355655</v>
      </c>
      <c r="D16" s="113">
        <v>0.85191672273379948</v>
      </c>
      <c r="E16" s="280">
        <v>0.9669396366492844</v>
      </c>
    </row>
    <row r="17" spans="1:5" ht="18.75" customHeight="1">
      <c r="A17" s="109"/>
      <c r="B17" s="110">
        <v>1997</v>
      </c>
      <c r="C17" s="114">
        <v>0.88490650268419602</v>
      </c>
      <c r="D17" s="114">
        <v>0.81469729353409204</v>
      </c>
      <c r="E17" s="281">
        <v>0.92078902882353819</v>
      </c>
    </row>
    <row r="18" spans="1:5" ht="18.75" customHeight="1">
      <c r="A18" s="109"/>
      <c r="B18" s="108">
        <v>1998</v>
      </c>
      <c r="C18" s="113">
        <v>0.87734801707193544</v>
      </c>
      <c r="D18" s="113">
        <v>0.77253785138681275</v>
      </c>
      <c r="E18" s="280">
        <v>0.72213283590543376</v>
      </c>
    </row>
    <row r="19" spans="1:5" ht="18.75" customHeight="1">
      <c r="A19" s="109"/>
      <c r="B19" s="110">
        <v>1999</v>
      </c>
      <c r="C19" s="114">
        <v>0.85108962776033403</v>
      </c>
      <c r="D19" s="114">
        <v>0.76514473588720333</v>
      </c>
      <c r="E19" s="281">
        <v>0.66649669263741551</v>
      </c>
    </row>
    <row r="20" spans="1:5" ht="18.75" customHeight="1">
      <c r="A20" s="109"/>
      <c r="B20" s="108">
        <v>2000</v>
      </c>
      <c r="C20" s="113">
        <v>0.85502108875172356</v>
      </c>
      <c r="D20" s="113">
        <v>0.73111411209488197</v>
      </c>
      <c r="E20" s="280">
        <v>0.66614129819283541</v>
      </c>
    </row>
    <row r="21" spans="1:5" ht="18.75" customHeight="1">
      <c r="A21" s="109"/>
      <c r="B21" s="110">
        <v>2001</v>
      </c>
      <c r="C21" s="114">
        <v>0.87078196671162744</v>
      </c>
      <c r="D21" s="114">
        <v>0.70173293104223433</v>
      </c>
      <c r="E21" s="281">
        <v>0.68737475812182935</v>
      </c>
    </row>
    <row r="22" spans="1:5" ht="18.75" customHeight="1">
      <c r="A22" s="109"/>
      <c r="B22" s="108">
        <v>2002</v>
      </c>
      <c r="C22" s="113">
        <v>0.85505991114603797</v>
      </c>
      <c r="D22" s="113">
        <v>0.66810522855258814</v>
      </c>
      <c r="E22" s="280">
        <v>0.67212811717362397</v>
      </c>
    </row>
    <row r="23" spans="1:5" ht="18.75" customHeight="1">
      <c r="A23" s="109"/>
      <c r="B23" s="110">
        <v>2003</v>
      </c>
      <c r="C23" s="114">
        <v>0.85605326312590646</v>
      </c>
      <c r="D23" s="114">
        <v>0.63959223181692493</v>
      </c>
      <c r="E23" s="281">
        <v>0.66664210151703929</v>
      </c>
    </row>
    <row r="24" spans="1:5" ht="18.75" customHeight="1">
      <c r="A24" s="100"/>
      <c r="B24" s="108">
        <v>2004</v>
      </c>
      <c r="C24" s="113">
        <v>0.84284430131117805</v>
      </c>
      <c r="D24" s="113">
        <v>0.59845936658597387</v>
      </c>
      <c r="E24" s="280">
        <v>0.70036168025819179</v>
      </c>
    </row>
    <row r="25" spans="1:5" ht="18.75" customHeight="1">
      <c r="B25" s="110">
        <v>2005</v>
      </c>
      <c r="C25" s="115">
        <v>0.8232904898866743</v>
      </c>
      <c r="D25" s="115">
        <v>0.57237976062014895</v>
      </c>
      <c r="E25" s="282">
        <v>0.67044922071291524</v>
      </c>
    </row>
    <row r="26" spans="1:5" ht="18.75" customHeight="1">
      <c r="B26" s="108">
        <v>2006</v>
      </c>
      <c r="C26" s="116">
        <v>0.83432185621448873</v>
      </c>
      <c r="D26" s="116">
        <v>0.54124924300960275</v>
      </c>
      <c r="E26" s="283">
        <v>0.66344904606679056</v>
      </c>
    </row>
    <row r="27" spans="1:5" ht="18.75" customHeight="1">
      <c r="B27" s="110">
        <v>2007</v>
      </c>
      <c r="C27" s="115">
        <v>0.80903167431752343</v>
      </c>
      <c r="D27" s="115">
        <v>0.52453104818741181</v>
      </c>
      <c r="E27" s="282">
        <v>0.69258755341084199</v>
      </c>
    </row>
    <row r="28" spans="1:5" ht="18.75" customHeight="1">
      <c r="B28" s="108">
        <v>2008</v>
      </c>
      <c r="C28" s="116">
        <v>0.81218940138614015</v>
      </c>
      <c r="D28" s="116">
        <v>0.51697055574844719</v>
      </c>
      <c r="E28" s="283">
        <v>0.69876470363723664</v>
      </c>
    </row>
    <row r="29" spans="1:5" ht="18.75" customHeight="1">
      <c r="B29" s="110">
        <v>2009</v>
      </c>
      <c r="C29" s="115">
        <v>0.75088783228240785</v>
      </c>
      <c r="D29" s="115">
        <v>0.49660612251033037</v>
      </c>
      <c r="E29" s="282">
        <v>0.68505163952551551</v>
      </c>
    </row>
    <row r="30" spans="1:5" ht="18.75" customHeight="1">
      <c r="B30" s="108">
        <v>2010</v>
      </c>
      <c r="C30" s="116">
        <v>0.79124900161517597</v>
      </c>
      <c r="D30" s="116">
        <v>0.48832392312516332</v>
      </c>
      <c r="E30" s="283">
        <v>0.56133887844829655</v>
      </c>
    </row>
    <row r="31" spans="1:5" ht="18.75" customHeight="1">
      <c r="B31" s="110">
        <v>2011</v>
      </c>
      <c r="C31" s="115">
        <v>0.7691624168765091</v>
      </c>
      <c r="D31" s="115">
        <v>0.47913167644015331</v>
      </c>
      <c r="E31" s="282">
        <v>0.58153376725433559</v>
      </c>
    </row>
    <row r="32" spans="1:5" ht="18.75" customHeight="1">
      <c r="B32" s="108">
        <v>2012</v>
      </c>
      <c r="C32" s="116">
        <v>0.77340642043668295</v>
      </c>
      <c r="D32" s="116">
        <v>0.48521800303055429</v>
      </c>
      <c r="E32" s="283">
        <v>0.57106371042810677</v>
      </c>
    </row>
    <row r="33" spans="2:5" ht="18.75" customHeight="1">
      <c r="B33" s="110">
        <v>2013</v>
      </c>
      <c r="C33" s="115">
        <v>0.78996287244772356</v>
      </c>
      <c r="D33" s="115">
        <v>0.48038767406033434</v>
      </c>
      <c r="E33" s="282">
        <v>0.57948165027356491</v>
      </c>
    </row>
    <row r="34" spans="2:5" ht="18.75" customHeight="1">
      <c r="B34" s="108">
        <v>2014</v>
      </c>
      <c r="C34" s="116">
        <v>0.75325316710838908</v>
      </c>
      <c r="D34" s="116">
        <v>0.47025254310383197</v>
      </c>
      <c r="E34" s="283">
        <v>0.58945197642997871</v>
      </c>
    </row>
    <row r="35" spans="2:5" ht="18.75" customHeight="1">
      <c r="B35" s="110">
        <v>2015</v>
      </c>
      <c r="C35" s="115">
        <v>0.75622887770769409</v>
      </c>
      <c r="D35" s="115">
        <v>0.46840816823964088</v>
      </c>
      <c r="E35" s="282">
        <v>0.5990059158995078</v>
      </c>
    </row>
    <row r="36" spans="2:5" ht="18.75" customHeight="1">
      <c r="B36" s="108">
        <v>2016</v>
      </c>
      <c r="C36" s="116">
        <v>0.76068931031461695</v>
      </c>
      <c r="D36" s="116">
        <v>0.45800618402017679</v>
      </c>
      <c r="E36" s="283">
        <v>0.586105171729705</v>
      </c>
    </row>
    <row r="37" spans="2:5" ht="18.75" customHeight="1">
      <c r="B37" s="110">
        <v>2017</v>
      </c>
      <c r="C37" s="115">
        <v>0.74752281986008418</v>
      </c>
      <c r="D37" s="115">
        <v>0.45166401273702234</v>
      </c>
      <c r="E37" s="282">
        <v>0.58156011323720469</v>
      </c>
    </row>
    <row r="38" spans="2:5" ht="18.75" customHeight="1">
      <c r="B38" s="108">
        <v>2018</v>
      </c>
      <c r="C38" s="116">
        <v>0.71778722596269062</v>
      </c>
      <c r="D38" s="116">
        <v>0.43436589866697722</v>
      </c>
      <c r="E38" s="283">
        <v>0.55022695617342765</v>
      </c>
    </row>
  </sheetData>
  <sheetProtection selectLockedCells="1"/>
  <mergeCells count="6">
    <mergeCell ref="B6:E6"/>
    <mergeCell ref="B1:E1"/>
    <mergeCell ref="B2:E2"/>
    <mergeCell ref="B3:E3"/>
    <mergeCell ref="B4:E4"/>
    <mergeCell ref="B5:E5"/>
  </mergeCells>
  <conditionalFormatting sqref="F9:S9">
    <cfRule type="cellIs" dxfId="9" priority="1" operator="greaterThan">
      <formula>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/>
    <pageSetUpPr fitToPage="1"/>
  </sheetPr>
  <dimension ref="A1:X27"/>
  <sheetViews>
    <sheetView showGridLines="0" zoomScale="130" zoomScaleNormal="130" workbookViewId="0">
      <selection sqref="A1:N21"/>
    </sheetView>
  </sheetViews>
  <sheetFormatPr baseColWidth="10" defaultRowHeight="12.75"/>
  <cols>
    <col min="1" max="1" width="3.28515625" style="121" customWidth="1"/>
    <col min="2" max="2" width="5.7109375" style="13" customWidth="1"/>
    <col min="3" max="3" width="4.28515625" style="13" customWidth="1"/>
    <col min="4" max="4" width="1.7109375" style="13" customWidth="1"/>
    <col min="5" max="5" width="14" style="13" customWidth="1"/>
    <col min="6" max="6" width="1.7109375" style="13" customWidth="1"/>
    <col min="7" max="7" width="14" style="13" customWidth="1"/>
    <col min="8" max="8" width="1.7109375" style="13" customWidth="1"/>
    <col min="9" max="9" width="14" style="13" customWidth="1"/>
    <col min="10" max="10" width="1.7109375" style="13" customWidth="1"/>
    <col min="11" max="11" width="18.7109375" style="13" customWidth="1"/>
    <col min="12" max="12" width="1.7109375" style="13" customWidth="1"/>
    <col min="13" max="13" width="14" style="13" customWidth="1"/>
    <col min="14" max="14" width="11.7109375" style="13" customWidth="1"/>
    <col min="15" max="15" width="15.140625" style="13" customWidth="1"/>
    <col min="16" max="16" width="2.5703125" customWidth="1"/>
    <col min="17" max="19" width="11.7109375" customWidth="1"/>
    <col min="20" max="20" width="4" customWidth="1"/>
    <col min="21" max="22" width="11.7109375" customWidth="1"/>
    <col min="23" max="23" width="19.140625" customWidth="1"/>
    <col min="24" max="24" width="2.5703125" customWidth="1"/>
  </cols>
  <sheetData>
    <row r="1" spans="1:24" ht="20.25" customHeight="1">
      <c r="A1" s="118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3"/>
    </row>
    <row r="2" spans="1:24" ht="20.25" customHeight="1">
      <c r="A2" s="119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"/>
      <c r="P2" s="583" t="s">
        <v>104</v>
      </c>
      <c r="Q2" s="584"/>
      <c r="R2" s="584"/>
      <c r="S2" s="584"/>
      <c r="T2" s="584"/>
      <c r="U2" s="584"/>
      <c r="V2" s="584"/>
      <c r="W2" s="584"/>
      <c r="X2" s="585"/>
    </row>
    <row r="3" spans="1:24" s="79" customFormat="1" ht="18.75" customHeight="1">
      <c r="A3" s="12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3"/>
      <c r="P3" s="75"/>
      <c r="Q3" s="76"/>
      <c r="R3" s="77"/>
      <c r="S3" s="76"/>
      <c r="T3" s="76"/>
      <c r="U3" s="77"/>
      <c r="V3" s="76"/>
      <c r="W3" s="76"/>
      <c r="X3" s="78"/>
    </row>
    <row r="4" spans="1:24" s="79" customFormat="1" ht="15.95" customHeight="1">
      <c r="A4" s="12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73"/>
      <c r="N4" s="74"/>
      <c r="O4" s="73"/>
      <c r="P4" s="75"/>
      <c r="Q4" s="76"/>
      <c r="R4" s="76"/>
      <c r="S4" s="76"/>
      <c r="T4" s="76"/>
      <c r="U4" s="76"/>
      <c r="V4" s="76"/>
      <c r="W4" s="76"/>
      <c r="X4" s="78"/>
    </row>
    <row r="5" spans="1:24" ht="7.5" customHeight="1">
      <c r="A5" s="119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6"/>
      <c r="P5" s="82"/>
      <c r="Q5" s="83"/>
      <c r="R5" s="83"/>
      <c r="S5" s="83"/>
      <c r="T5" s="83"/>
      <c r="U5" s="83"/>
      <c r="V5" s="83"/>
      <c r="W5" s="83"/>
      <c r="X5" s="84"/>
    </row>
    <row r="6" spans="1:24" ht="16.5" customHeight="1">
      <c r="A6" s="119"/>
      <c r="C6" s="85"/>
      <c r="N6" s="6"/>
      <c r="P6" s="82"/>
      <c r="Q6" s="83"/>
      <c r="R6" s="83"/>
      <c r="S6" s="83"/>
      <c r="T6" s="83"/>
      <c r="U6" s="83"/>
      <c r="V6" s="83"/>
      <c r="W6" s="83"/>
      <c r="X6" s="84"/>
    </row>
    <row r="7" spans="1:24" ht="16.5" customHeight="1">
      <c r="A7" s="119"/>
      <c r="C7" s="85"/>
      <c r="N7" s="6"/>
      <c r="P7" s="82"/>
      <c r="Q7" s="83"/>
      <c r="R7" s="83"/>
      <c r="S7" s="83"/>
      <c r="T7" s="83"/>
      <c r="U7" s="83"/>
      <c r="V7" s="83"/>
      <c r="W7" s="83"/>
      <c r="X7" s="84"/>
    </row>
    <row r="8" spans="1:24" ht="16.5" customHeight="1">
      <c r="A8" s="119"/>
      <c r="C8" s="85"/>
      <c r="N8" s="6"/>
      <c r="P8" s="82"/>
      <c r="Q8" s="83"/>
      <c r="R8" s="83"/>
      <c r="S8" s="83"/>
      <c r="T8" s="83"/>
      <c r="U8" s="83"/>
      <c r="V8" s="83"/>
      <c r="W8" s="83"/>
      <c r="X8" s="84"/>
    </row>
    <row r="9" spans="1:24" ht="16.5" customHeight="1">
      <c r="A9" s="119"/>
      <c r="C9" s="85"/>
      <c r="N9" s="6"/>
      <c r="P9" s="82"/>
      <c r="Q9" s="83"/>
      <c r="R9" s="83"/>
      <c r="S9" s="83"/>
      <c r="T9" s="83"/>
      <c r="U9" s="83"/>
      <c r="V9" s="83"/>
      <c r="W9" s="83"/>
      <c r="X9" s="84"/>
    </row>
    <row r="10" spans="1:24" ht="16.5" customHeight="1">
      <c r="A10" s="119"/>
      <c r="C10" s="85"/>
      <c r="N10" s="6"/>
      <c r="P10" s="82"/>
      <c r="Q10" s="83"/>
      <c r="R10" s="83"/>
      <c r="S10" s="83"/>
      <c r="T10" s="83"/>
      <c r="U10" s="83"/>
      <c r="V10" s="83"/>
      <c r="W10" s="83"/>
      <c r="X10" s="84"/>
    </row>
    <row r="11" spans="1:24" ht="16.5" customHeight="1">
      <c r="A11" s="119"/>
      <c r="C11" s="85"/>
      <c r="N11" s="6"/>
      <c r="P11" s="82"/>
      <c r="Q11" s="86" t="s">
        <v>105</v>
      </c>
      <c r="R11" s="83"/>
      <c r="S11" s="83"/>
      <c r="T11" s="83"/>
      <c r="U11" s="83"/>
      <c r="V11" s="83"/>
      <c r="W11" s="83"/>
      <c r="X11" s="84"/>
    </row>
    <row r="12" spans="1:24" ht="16.5" customHeight="1">
      <c r="A12" s="119"/>
      <c r="C12" s="85"/>
      <c r="N12" s="6"/>
      <c r="P12" s="82"/>
      <c r="Q12" s="83"/>
      <c r="R12" s="83"/>
      <c r="S12" s="83"/>
      <c r="T12" s="83"/>
      <c r="U12" s="83"/>
      <c r="V12" s="83"/>
      <c r="W12" s="83"/>
      <c r="X12" s="84"/>
    </row>
    <row r="13" spans="1:24" ht="17.25" customHeight="1">
      <c r="A13" s="119"/>
      <c r="C13" s="85"/>
      <c r="N13" s="6"/>
      <c r="P13" s="82"/>
      <c r="Q13" s="86" t="s">
        <v>106</v>
      </c>
      <c r="R13" s="83"/>
      <c r="S13" s="83"/>
      <c r="T13" s="83"/>
      <c r="U13" s="83"/>
      <c r="V13" s="83"/>
      <c r="W13" s="83"/>
      <c r="X13" s="84"/>
    </row>
    <row r="14" spans="1:24" ht="16.5" customHeight="1">
      <c r="A14" s="119"/>
      <c r="C14" s="85"/>
      <c r="N14" s="6"/>
      <c r="P14" s="82"/>
      <c r="Q14" s="83"/>
      <c r="R14" s="83"/>
      <c r="S14" s="83"/>
      <c r="T14" s="83"/>
      <c r="U14" s="83"/>
      <c r="V14" s="83"/>
      <c r="W14" s="83"/>
      <c r="X14" s="84"/>
    </row>
    <row r="15" spans="1:24" ht="16.5" customHeight="1">
      <c r="A15" s="119"/>
      <c r="C15" s="85"/>
      <c r="N15" s="6"/>
      <c r="P15" s="82"/>
      <c r="Q15" s="83"/>
      <c r="R15" s="86" t="s">
        <v>107</v>
      </c>
      <c r="S15" s="83"/>
      <c r="T15" s="83"/>
      <c r="U15" s="86" t="s">
        <v>107</v>
      </c>
      <c r="V15" s="83"/>
      <c r="W15" s="83"/>
      <c r="X15" s="84"/>
    </row>
    <row r="16" spans="1:24" ht="16.5" customHeight="1">
      <c r="A16" s="119"/>
      <c r="C16" s="85"/>
      <c r="N16" s="6"/>
      <c r="P16" s="82"/>
      <c r="Q16" s="83"/>
      <c r="R16" s="83"/>
      <c r="S16" s="83"/>
      <c r="T16" s="83"/>
      <c r="U16" s="83"/>
      <c r="V16" s="83"/>
      <c r="W16" s="83"/>
      <c r="X16" s="84"/>
    </row>
    <row r="17" spans="1:24" ht="16.5" customHeight="1">
      <c r="A17" s="119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9"/>
      <c r="O17" s="87"/>
      <c r="P17" s="82"/>
      <c r="Q17" s="83"/>
      <c r="R17" s="83"/>
      <c r="S17" s="83"/>
      <c r="T17" s="83"/>
      <c r="U17" s="83"/>
      <c r="V17" s="83"/>
      <c r="W17" s="83"/>
      <c r="X17" s="84"/>
    </row>
    <row r="18" spans="1:24" ht="22.5" customHeight="1">
      <c r="A18" s="119"/>
      <c r="B18" s="87"/>
      <c r="C18" s="88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9"/>
      <c r="O18" s="87"/>
      <c r="P18" s="82"/>
      <c r="Q18" s="83"/>
      <c r="R18" s="83"/>
      <c r="S18" s="83"/>
      <c r="T18" s="83"/>
      <c r="U18" s="83"/>
      <c r="V18" s="83"/>
      <c r="W18" s="83"/>
      <c r="X18" s="84"/>
    </row>
    <row r="19" spans="1:24" ht="87" customHeight="1">
      <c r="A19" s="119"/>
      <c r="B19" s="90"/>
      <c r="C19" s="91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87"/>
      <c r="P19" s="92"/>
      <c r="Q19" s="93"/>
      <c r="R19" s="93"/>
      <c r="S19" s="93"/>
      <c r="T19" s="93"/>
      <c r="U19" s="93"/>
      <c r="V19" s="93"/>
      <c r="W19" s="93"/>
      <c r="X19" s="94"/>
    </row>
    <row r="20" spans="1:24" ht="9" customHeight="1">
      <c r="A20" s="119"/>
      <c r="B20" s="90"/>
      <c r="C20" s="91"/>
      <c r="D20" s="90"/>
      <c r="E20" s="331"/>
      <c r="F20" s="90"/>
      <c r="G20" s="331"/>
      <c r="H20" s="90"/>
      <c r="I20" s="331"/>
      <c r="J20" s="90"/>
      <c r="K20" s="331"/>
      <c r="L20" s="90"/>
      <c r="M20" s="331"/>
      <c r="N20" s="122"/>
      <c r="O20" s="87"/>
    </row>
    <row r="21" spans="1:24" ht="3.75" customHeight="1">
      <c r="A21" s="123"/>
      <c r="B21" s="124"/>
      <c r="C21" s="124"/>
      <c r="D21" s="124"/>
      <c r="E21" s="125"/>
      <c r="F21" s="125"/>
      <c r="G21" s="125"/>
      <c r="H21" s="125"/>
      <c r="I21" s="125"/>
      <c r="J21" s="125"/>
      <c r="K21" s="125"/>
      <c r="L21" s="125"/>
      <c r="M21" s="125"/>
      <c r="N21" s="126"/>
      <c r="O21" s="96"/>
    </row>
    <row r="22" spans="1:24" ht="4.5" customHeight="1">
      <c r="B22" s="95"/>
      <c r="C22" s="95"/>
      <c r="D22" s="95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</row>
    <row r="23" spans="1:24" ht="6" customHeight="1">
      <c r="B23" s="95"/>
      <c r="C23" s="95"/>
      <c r="D23" s="95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</row>
    <row r="24" spans="1:24" ht="6.75" customHeight="1"/>
    <row r="25" spans="1:24" ht="4.5" customHeight="1">
      <c r="H25" s="97"/>
      <c r="I25" s="97"/>
      <c r="J25" s="97"/>
      <c r="K25" s="97"/>
      <c r="L25" s="97"/>
    </row>
    <row r="26" spans="1:24">
      <c r="B26" s="98"/>
      <c r="C26" s="98"/>
      <c r="D26" s="98"/>
      <c r="E26" s="98"/>
      <c r="F26" s="98"/>
      <c r="G26" s="97"/>
      <c r="H26" s="97"/>
      <c r="I26" s="97"/>
      <c r="J26" s="97"/>
      <c r="K26" s="97"/>
      <c r="L26" s="97"/>
    </row>
    <row r="27" spans="1:24">
      <c r="B27" s="98"/>
      <c r="C27" s="98"/>
      <c r="D27" s="98"/>
      <c r="E27" s="98"/>
      <c r="F27" s="98"/>
      <c r="G27" s="97"/>
      <c r="H27" s="97"/>
      <c r="I27" s="97"/>
      <c r="J27" s="97"/>
      <c r="K27" s="97"/>
      <c r="L27" s="97"/>
    </row>
  </sheetData>
  <sheetProtection selectLockedCells="1"/>
  <mergeCells count="1">
    <mergeCell ref="P2:X2"/>
  </mergeCells>
  <printOptions horizontalCentered="1"/>
  <pageMargins left="0" right="0" top="0.78740157480314965" bottom="0.78740157480314965" header="0.31496062992125984" footer="0.31496062992125984"/>
  <pageSetup paperSize="9" scale="48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P16"/>
  <sheetViews>
    <sheetView showGridLines="0" workbookViewId="0">
      <selection activeCell="D14" sqref="D14"/>
    </sheetView>
  </sheetViews>
  <sheetFormatPr baseColWidth="10" defaultColWidth="11.42578125" defaultRowHeight="12.75"/>
  <cols>
    <col min="1" max="1" width="18" style="101" bestFit="1" customWidth="1"/>
    <col min="2" max="2" width="22.42578125" style="101" customWidth="1"/>
    <col min="3" max="3" width="40.140625" style="117" customWidth="1"/>
    <col min="4" max="16384" width="11.42578125" style="101"/>
  </cols>
  <sheetData>
    <row r="1" spans="1:16" ht="36" customHeight="1">
      <c r="A1" s="99" t="s">
        <v>108</v>
      </c>
      <c r="B1" s="580" t="str">
        <f>CONCATENATE("Anteile der Treibhausgase an den Emissionen (berechnet in Kohlendioxid-Äquivalenten) ",TEXT(C9,"0000"))</f>
        <v>Anteile der Treibhausgase an den Emissionen (berechnet in Kohlendioxid-Äquivalenten) 2018</v>
      </c>
      <c r="C1" s="578"/>
    </row>
    <row r="2" spans="1:16" ht="15.95" customHeight="1">
      <c r="A2" s="99" t="s">
        <v>109</v>
      </c>
      <c r="B2" s="578"/>
      <c r="C2" s="579"/>
    </row>
    <row r="3" spans="1:16" ht="28.5" customHeight="1">
      <c r="A3" s="99" t="s">
        <v>110</v>
      </c>
      <c r="B3" s="580" t="s">
        <v>320</v>
      </c>
      <c r="C3" s="582"/>
      <c r="P3" s="101" t="str">
        <f>"Quelle: "&amp;'1-3_6-Abb_Daten'!B3</f>
        <v xml:space="preserve">Quelle: Umweltbundesamt, Nationale Trendtabellen für die deutsche Berichterstattung atmosphärischer Emissionen seit 1990 (Stand 12/2019) </v>
      </c>
    </row>
    <row r="4" spans="1:16">
      <c r="A4" s="99" t="s">
        <v>111</v>
      </c>
      <c r="B4" s="578"/>
      <c r="C4" s="579"/>
    </row>
    <row r="5" spans="1:16">
      <c r="A5" s="99" t="s">
        <v>112</v>
      </c>
      <c r="B5" s="578"/>
      <c r="C5" s="579"/>
    </row>
    <row r="6" spans="1:16">
      <c r="A6" s="102" t="s">
        <v>113</v>
      </c>
      <c r="B6" s="574"/>
      <c r="C6" s="575"/>
    </row>
    <row r="8" spans="1:16">
      <c r="A8" s="103"/>
      <c r="B8" s="103"/>
      <c r="C8" s="111"/>
    </row>
    <row r="9" spans="1:16" ht="18.75" customHeight="1">
      <c r="A9" s="100"/>
      <c r="B9" s="104"/>
      <c r="C9" s="105">
        <f>'1-3_3-Tab'!AG5</f>
        <v>2018</v>
      </c>
      <c r="D9" s="107"/>
      <c r="E9" s="107"/>
      <c r="F9" s="107"/>
      <c r="G9" s="107"/>
      <c r="H9" s="107"/>
      <c r="I9" s="107"/>
      <c r="J9" s="107"/>
      <c r="K9" s="107"/>
      <c r="L9" s="107"/>
      <c r="M9" s="107"/>
    </row>
    <row r="10" spans="1:16" ht="18.75" customHeight="1">
      <c r="A10" s="100"/>
      <c r="B10" s="108" t="s">
        <v>114</v>
      </c>
      <c r="C10" s="280">
        <f>'1-3_3-Tab'!AG6/'1-3_3-Tab'!$AG$10</f>
        <v>0.87999755764145449</v>
      </c>
    </row>
    <row r="11" spans="1:16" ht="18.75" customHeight="1">
      <c r="A11" s="109"/>
      <c r="B11" s="110" t="s">
        <v>115</v>
      </c>
      <c r="C11" s="281">
        <f>'1-3_3-Tab'!AG7/'1-3_3-Tab'!$AG$10</f>
        <v>6.1327833500938927E-2</v>
      </c>
    </row>
    <row r="12" spans="1:16" ht="18.75" customHeight="1">
      <c r="A12" s="109"/>
      <c r="B12" s="108" t="s">
        <v>116</v>
      </c>
      <c r="C12" s="280">
        <f>'1-3_3-Tab'!AG8/'1-3_3-Tab'!$AG$10</f>
        <v>4.1378823905384422E-2</v>
      </c>
    </row>
    <row r="13" spans="1:16" ht="18.75" customHeight="1">
      <c r="A13" s="109"/>
      <c r="B13" s="110" t="s">
        <v>317</v>
      </c>
      <c r="C13" s="281">
        <f>'1-3_3-Tab'!AG9/'1-3_3-Tab'!$AG$10</f>
        <v>1.7295784952222122E-2</v>
      </c>
    </row>
    <row r="14" spans="1:16" ht="18.75" customHeight="1">
      <c r="A14" s="109"/>
      <c r="B14" s="104" t="s">
        <v>90</v>
      </c>
      <c r="C14" s="332">
        <f>'1-3_3-Tab'!AG10</f>
        <v>858368.68056775327</v>
      </c>
    </row>
    <row r="16" spans="1:16" s="100" customFormat="1">
      <c r="A16" s="101"/>
      <c r="B16" s="101"/>
      <c r="C16" s="117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</row>
  </sheetData>
  <sheetProtection selectLockedCells="1"/>
  <mergeCells count="6">
    <mergeCell ref="B6:C6"/>
    <mergeCell ref="B1:C1"/>
    <mergeCell ref="B2:C2"/>
    <mergeCell ref="B3:C3"/>
    <mergeCell ref="B4:C4"/>
    <mergeCell ref="B5:C5"/>
  </mergeCells>
  <conditionalFormatting sqref="D9:M9">
    <cfRule type="cellIs" dxfId="8" priority="1" operator="greaterThan">
      <formula>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/>
    <pageSetUpPr fitToPage="1"/>
  </sheetPr>
  <dimension ref="A1:X27"/>
  <sheetViews>
    <sheetView showGridLines="0" zoomScale="130" zoomScaleNormal="130" workbookViewId="0">
      <selection activeCell="O18" sqref="O18"/>
    </sheetView>
  </sheetViews>
  <sheetFormatPr baseColWidth="10" defaultRowHeight="12.75"/>
  <cols>
    <col min="1" max="1" width="3.28515625" style="121" customWidth="1"/>
    <col min="2" max="2" width="5.7109375" style="13" customWidth="1"/>
    <col min="3" max="3" width="4.28515625" style="13" customWidth="1"/>
    <col min="4" max="4" width="1.7109375" style="13" customWidth="1"/>
    <col min="5" max="5" width="14" style="13" customWidth="1"/>
    <col min="6" max="6" width="1.7109375" style="13" customWidth="1"/>
    <col min="7" max="7" width="14" style="13" customWidth="1"/>
    <col min="8" max="8" width="1.7109375" style="13" customWidth="1"/>
    <col min="9" max="9" width="14" style="13" customWidth="1"/>
    <col min="10" max="10" width="1.7109375" style="13" customWidth="1"/>
    <col min="11" max="11" width="30" style="13" customWidth="1"/>
    <col min="12" max="12" width="1.7109375" style="13" customWidth="1"/>
    <col min="13" max="13" width="14" style="13" customWidth="1"/>
    <col min="14" max="14" width="1.5703125" style="13" customWidth="1"/>
    <col min="15" max="15" width="15.140625" style="13" customWidth="1"/>
    <col min="16" max="16" width="2.5703125" customWidth="1"/>
    <col min="17" max="19" width="11.7109375" customWidth="1"/>
    <col min="20" max="20" width="4" customWidth="1"/>
    <col min="21" max="22" width="11.7109375" customWidth="1"/>
    <col min="23" max="23" width="19.140625" customWidth="1"/>
    <col min="24" max="24" width="2.5703125" customWidth="1"/>
  </cols>
  <sheetData>
    <row r="1" spans="1:24" ht="20.25" customHeight="1">
      <c r="A1" s="118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3"/>
    </row>
    <row r="2" spans="1:24" ht="20.25" customHeight="1">
      <c r="A2" s="119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"/>
      <c r="P2" s="583" t="s">
        <v>104</v>
      </c>
      <c r="Q2" s="584"/>
      <c r="R2" s="584"/>
      <c r="S2" s="584"/>
      <c r="T2" s="584"/>
      <c r="U2" s="584"/>
      <c r="V2" s="584"/>
      <c r="W2" s="584"/>
      <c r="X2" s="585"/>
    </row>
    <row r="3" spans="1:24" s="79" customFormat="1" ht="18.75" customHeight="1">
      <c r="A3" s="12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3"/>
      <c r="P3" s="75"/>
      <c r="Q3" s="76"/>
      <c r="R3" s="77"/>
      <c r="S3" s="76"/>
      <c r="T3" s="76"/>
      <c r="U3" s="77"/>
      <c r="V3" s="76"/>
      <c r="W3" s="76"/>
      <c r="X3" s="78"/>
    </row>
    <row r="4" spans="1:24" s="79" customFormat="1" ht="15.95" customHeight="1">
      <c r="A4" s="12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73"/>
      <c r="N4" s="74"/>
      <c r="O4" s="73"/>
      <c r="P4" s="75"/>
      <c r="Q4" s="76"/>
      <c r="R4" s="76"/>
      <c r="S4" s="76"/>
      <c r="T4" s="76"/>
      <c r="U4" s="76"/>
      <c r="V4" s="76"/>
      <c r="W4" s="76"/>
      <c r="X4" s="78"/>
    </row>
    <row r="5" spans="1:24" ht="7.5" customHeight="1">
      <c r="A5" s="119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6"/>
      <c r="P5" s="82"/>
      <c r="Q5" s="83"/>
      <c r="R5" s="83"/>
      <c r="S5" s="83"/>
      <c r="T5" s="83"/>
      <c r="U5" s="83"/>
      <c r="V5" s="83"/>
      <c r="W5" s="83"/>
      <c r="X5" s="84"/>
    </row>
    <row r="6" spans="1:24" ht="16.5" customHeight="1">
      <c r="A6" s="119"/>
      <c r="C6" s="85"/>
      <c r="N6" s="6"/>
      <c r="P6" s="82"/>
      <c r="Q6" s="83"/>
      <c r="R6" s="83"/>
      <c r="S6" s="83"/>
      <c r="T6" s="83"/>
      <c r="U6" s="83"/>
      <c r="V6" s="83"/>
      <c r="W6" s="83"/>
      <c r="X6" s="84"/>
    </row>
    <row r="7" spans="1:24" ht="16.5" customHeight="1">
      <c r="A7" s="119"/>
      <c r="C7" s="85"/>
      <c r="N7" s="6"/>
      <c r="P7" s="82"/>
      <c r="Q7" s="83"/>
      <c r="R7" s="83"/>
      <c r="S7" s="83"/>
      <c r="T7" s="83"/>
      <c r="U7" s="83"/>
      <c r="V7" s="83"/>
      <c r="W7" s="83"/>
      <c r="X7" s="84"/>
    </row>
    <row r="8" spans="1:24" ht="16.5" customHeight="1">
      <c r="A8" s="119"/>
      <c r="C8" s="85"/>
      <c r="N8" s="6"/>
      <c r="P8" s="82"/>
      <c r="Q8" s="83"/>
      <c r="R8" s="83"/>
      <c r="S8" s="83"/>
      <c r="T8" s="83"/>
      <c r="U8" s="83"/>
      <c r="V8" s="83"/>
      <c r="W8" s="83"/>
      <c r="X8" s="84"/>
    </row>
    <row r="9" spans="1:24" ht="16.5" customHeight="1">
      <c r="A9" s="119"/>
      <c r="C9" s="85"/>
      <c r="N9" s="6"/>
      <c r="P9" s="82"/>
      <c r="Q9" s="83"/>
      <c r="R9" s="83"/>
      <c r="S9" s="83"/>
      <c r="T9" s="83"/>
      <c r="U9" s="83"/>
      <c r="V9" s="83"/>
      <c r="W9" s="83"/>
      <c r="X9" s="84"/>
    </row>
    <row r="10" spans="1:24" ht="16.5" customHeight="1">
      <c r="A10" s="119"/>
      <c r="C10" s="85"/>
      <c r="N10" s="6"/>
      <c r="P10" s="82"/>
      <c r="Q10" s="83"/>
      <c r="R10" s="83"/>
      <c r="S10" s="83"/>
      <c r="T10" s="83"/>
      <c r="U10" s="83"/>
      <c r="V10" s="83"/>
      <c r="W10" s="83"/>
      <c r="X10" s="84"/>
    </row>
    <row r="11" spans="1:24" ht="16.5" customHeight="1">
      <c r="A11" s="119"/>
      <c r="C11" s="85"/>
      <c r="N11" s="6"/>
      <c r="P11" s="82"/>
      <c r="Q11" s="86" t="s">
        <v>105</v>
      </c>
      <c r="R11" s="83"/>
      <c r="S11" s="83"/>
      <c r="T11" s="83"/>
      <c r="U11" s="83"/>
      <c r="V11" s="83"/>
      <c r="W11" s="83"/>
      <c r="X11" s="84"/>
    </row>
    <row r="12" spans="1:24" ht="16.5" customHeight="1">
      <c r="A12" s="119"/>
      <c r="C12" s="85"/>
      <c r="N12" s="6"/>
      <c r="P12" s="82"/>
      <c r="Q12" s="83"/>
      <c r="R12" s="83"/>
      <c r="S12" s="83"/>
      <c r="T12" s="83"/>
      <c r="U12" s="83"/>
      <c r="V12" s="83"/>
      <c r="W12" s="83"/>
      <c r="X12" s="84"/>
    </row>
    <row r="13" spans="1:24" ht="17.25" customHeight="1">
      <c r="A13" s="119"/>
      <c r="C13" s="85"/>
      <c r="N13" s="6"/>
      <c r="P13" s="82"/>
      <c r="Q13" s="86" t="s">
        <v>106</v>
      </c>
      <c r="R13" s="83"/>
      <c r="S13" s="83"/>
      <c r="T13" s="83"/>
      <c r="U13" s="83"/>
      <c r="V13" s="83"/>
      <c r="W13" s="83"/>
      <c r="X13" s="84"/>
    </row>
    <row r="14" spans="1:24" ht="16.5" customHeight="1">
      <c r="A14" s="119"/>
      <c r="C14" s="85"/>
      <c r="N14" s="6"/>
      <c r="P14" s="82"/>
      <c r="Q14" s="83"/>
      <c r="R14" s="83"/>
      <c r="S14" s="83"/>
      <c r="T14" s="83"/>
      <c r="U14" s="83"/>
      <c r="V14" s="83"/>
      <c r="W14" s="83"/>
      <c r="X14" s="84"/>
    </row>
    <row r="15" spans="1:24" ht="16.5" customHeight="1">
      <c r="A15" s="119"/>
      <c r="C15" s="85"/>
      <c r="N15" s="6"/>
      <c r="P15" s="82"/>
      <c r="Q15" s="83"/>
      <c r="R15" s="86" t="s">
        <v>107</v>
      </c>
      <c r="S15" s="83"/>
      <c r="T15" s="83"/>
      <c r="U15" s="86" t="s">
        <v>107</v>
      </c>
      <c r="V15" s="83"/>
      <c r="W15" s="83"/>
      <c r="X15" s="84"/>
    </row>
    <row r="16" spans="1:24" ht="16.5" customHeight="1">
      <c r="A16" s="119"/>
      <c r="C16" s="85"/>
      <c r="N16" s="6"/>
      <c r="P16" s="82"/>
      <c r="Q16" s="83"/>
      <c r="R16" s="83"/>
      <c r="S16" s="83"/>
      <c r="T16" s="83"/>
      <c r="U16" s="83"/>
      <c r="V16" s="83"/>
      <c r="W16" s="83"/>
      <c r="X16" s="84"/>
    </row>
    <row r="17" spans="1:24" ht="16.5" customHeight="1">
      <c r="A17" s="119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9"/>
      <c r="O17" s="87"/>
      <c r="P17" s="82"/>
      <c r="Q17" s="83"/>
      <c r="R17" s="83"/>
      <c r="S17" s="83"/>
      <c r="T17" s="83"/>
      <c r="U17" s="83"/>
      <c r="V17" s="83"/>
      <c r="W17" s="83"/>
      <c r="X17" s="84"/>
    </row>
    <row r="18" spans="1:24" ht="22.5" customHeight="1">
      <c r="A18" s="119"/>
      <c r="B18" s="87"/>
      <c r="C18" s="88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9"/>
      <c r="O18" s="87"/>
      <c r="P18" s="82"/>
      <c r="Q18" s="83"/>
      <c r="R18" s="83"/>
      <c r="S18" s="83"/>
      <c r="T18" s="83"/>
      <c r="U18" s="83"/>
      <c r="V18" s="83"/>
      <c r="W18" s="83"/>
      <c r="X18" s="84"/>
    </row>
    <row r="19" spans="1:24" ht="87" customHeight="1">
      <c r="A19" s="119"/>
      <c r="B19" s="90"/>
      <c r="C19" s="91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87"/>
      <c r="P19" s="92"/>
      <c r="Q19" s="93"/>
      <c r="R19" s="93"/>
      <c r="S19" s="93"/>
      <c r="T19" s="93"/>
      <c r="U19" s="93"/>
      <c r="V19" s="93"/>
      <c r="W19" s="93"/>
      <c r="X19" s="94"/>
    </row>
    <row r="20" spans="1:24" ht="9" customHeight="1">
      <c r="A20" s="119"/>
      <c r="B20" s="90"/>
      <c r="C20" s="91"/>
      <c r="D20" s="90"/>
      <c r="E20" s="390"/>
      <c r="F20" s="90"/>
      <c r="G20" s="390"/>
      <c r="H20" s="90"/>
      <c r="I20" s="390"/>
      <c r="J20" s="90"/>
      <c r="K20" s="390"/>
      <c r="L20" s="90"/>
      <c r="M20" s="390"/>
      <c r="N20" s="122"/>
      <c r="O20" s="87"/>
    </row>
    <row r="21" spans="1:24" ht="9.75" customHeight="1">
      <c r="A21" s="123"/>
      <c r="B21" s="124"/>
      <c r="C21" s="124"/>
      <c r="D21" s="124"/>
      <c r="E21" s="125"/>
      <c r="F21" s="125"/>
      <c r="G21" s="125"/>
      <c r="H21" s="125"/>
      <c r="I21" s="125"/>
      <c r="J21" s="125"/>
      <c r="K21" s="125"/>
      <c r="L21" s="125"/>
      <c r="M21" s="125"/>
      <c r="N21" s="126"/>
      <c r="O21" s="96"/>
    </row>
    <row r="22" spans="1:24" ht="4.5" customHeight="1">
      <c r="B22" s="95"/>
      <c r="C22" s="95"/>
      <c r="D22" s="95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</row>
    <row r="23" spans="1:24" ht="6" customHeight="1">
      <c r="B23" s="95"/>
      <c r="C23" s="95"/>
      <c r="D23" s="95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</row>
    <row r="24" spans="1:24" ht="6.75" customHeight="1"/>
    <row r="25" spans="1:24" ht="4.5" customHeight="1">
      <c r="H25" s="97"/>
      <c r="I25" s="97"/>
      <c r="J25" s="97"/>
      <c r="K25" s="97"/>
      <c r="L25" s="97"/>
    </row>
    <row r="26" spans="1:24">
      <c r="B26" s="98"/>
      <c r="C26" s="98"/>
      <c r="D26" s="98"/>
      <c r="E26" s="98"/>
      <c r="F26" s="98"/>
      <c r="G26" s="97"/>
      <c r="H26" s="97"/>
      <c r="I26" s="97"/>
      <c r="J26" s="97"/>
      <c r="K26" s="97"/>
      <c r="L26" s="97"/>
    </row>
    <row r="27" spans="1:24">
      <c r="B27" s="98"/>
      <c r="C27" s="98"/>
      <c r="D27" s="98"/>
      <c r="E27" s="98"/>
      <c r="F27" s="98"/>
      <c r="G27" s="97"/>
      <c r="H27" s="97"/>
      <c r="I27" s="97"/>
      <c r="J27" s="97"/>
      <c r="K27" s="97"/>
      <c r="L27" s="97"/>
    </row>
  </sheetData>
  <sheetProtection selectLockedCells="1"/>
  <mergeCells count="1">
    <mergeCell ref="P2:X2"/>
  </mergeCells>
  <printOptions horizontalCentered="1"/>
  <pageMargins left="0" right="0" top="0.78740157480314965" bottom="0.78740157480314965" header="0.31496062992125984" footer="0.31496062992125984"/>
  <pageSetup paperSize="9" scale="48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/>
  </sheetPr>
  <dimension ref="A1:AF32"/>
  <sheetViews>
    <sheetView showGridLines="0" zoomScaleNormal="100" workbookViewId="0">
      <selection activeCell="AF6" sqref="AF6"/>
    </sheetView>
  </sheetViews>
  <sheetFormatPr baseColWidth="10" defaultColWidth="11.42578125" defaultRowHeight="15"/>
  <cols>
    <col min="1" max="1" width="3.140625" style="161" customWidth="1"/>
    <col min="2" max="2" width="9.42578125" style="161" customWidth="1"/>
    <col min="3" max="3" width="16.28515625" style="161" customWidth="1"/>
    <col min="4" max="4" width="5.85546875" style="161" customWidth="1"/>
    <col min="5" max="32" width="7.42578125" style="161" customWidth="1"/>
    <col min="33" max="33" width="3.140625" style="161" customWidth="1"/>
    <col min="34" max="16384" width="11.42578125" style="161"/>
  </cols>
  <sheetData>
    <row r="1" spans="1:32" ht="4.5" customHeight="1">
      <c r="A1" s="203"/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32" ht="14.25" customHeight="1">
      <c r="A2" s="203"/>
      <c r="B2" s="268"/>
      <c r="C2" s="203"/>
      <c r="D2" s="203"/>
      <c r="E2" s="203"/>
      <c r="F2" s="203"/>
      <c r="G2" s="203"/>
      <c r="H2" s="203"/>
      <c r="I2" s="203"/>
      <c r="J2" s="203"/>
      <c r="K2" s="203"/>
    </row>
    <row r="3" spans="1:32" ht="22.5" customHeight="1">
      <c r="B3" s="290" t="s">
        <v>172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</row>
    <row r="4" spans="1:32" ht="18.75" customHeight="1">
      <c r="B4" s="573" t="s">
        <v>29</v>
      </c>
      <c r="C4" s="573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</row>
    <row r="5" spans="1:32" ht="18.75" customHeight="1">
      <c r="B5" s="167" t="s">
        <v>91</v>
      </c>
      <c r="C5" s="168" t="s">
        <v>28</v>
      </c>
      <c r="D5" s="188">
        <v>1990</v>
      </c>
      <c r="E5" s="188">
        <v>1991</v>
      </c>
      <c r="F5" s="188">
        <v>1992</v>
      </c>
      <c r="G5" s="188">
        <v>1993</v>
      </c>
      <c r="H5" s="188">
        <v>1994</v>
      </c>
      <c r="I5" s="188">
        <v>1995</v>
      </c>
      <c r="J5" s="188">
        <v>1996</v>
      </c>
      <c r="K5" s="188">
        <v>1997</v>
      </c>
      <c r="L5" s="188">
        <v>1998</v>
      </c>
      <c r="M5" s="188">
        <v>1999</v>
      </c>
      <c r="N5" s="188">
        <v>2000</v>
      </c>
      <c r="O5" s="188">
        <v>2001</v>
      </c>
      <c r="P5" s="188">
        <v>2002</v>
      </c>
      <c r="Q5" s="188">
        <v>2003</v>
      </c>
      <c r="R5" s="188">
        <v>2004</v>
      </c>
      <c r="S5" s="188">
        <v>2005</v>
      </c>
      <c r="T5" s="188">
        <v>2006</v>
      </c>
      <c r="U5" s="188">
        <v>2007</v>
      </c>
      <c r="V5" s="188">
        <v>2008</v>
      </c>
      <c r="W5" s="188">
        <v>2009</v>
      </c>
      <c r="X5" s="188">
        <v>2010</v>
      </c>
      <c r="Y5" s="188">
        <v>2011</v>
      </c>
      <c r="Z5" s="188">
        <v>2012</v>
      </c>
      <c r="AA5" s="188">
        <v>2013</v>
      </c>
      <c r="AB5" s="188">
        <v>2014</v>
      </c>
      <c r="AC5" s="188">
        <v>2015</v>
      </c>
      <c r="AD5" s="188">
        <v>2016</v>
      </c>
      <c r="AE5" s="188">
        <v>2017</v>
      </c>
      <c r="AF5" s="188">
        <v>2018</v>
      </c>
    </row>
    <row r="6" spans="1:32" ht="18.75" customHeight="1">
      <c r="B6" s="170" t="s">
        <v>176</v>
      </c>
      <c r="C6" s="171" t="s">
        <v>95</v>
      </c>
      <c r="D6" s="201"/>
      <c r="E6" s="193">
        <f>'1-3_3-Tab'!F6/'1-3_3-Tab'!E6-1</f>
        <v>-3.6251135061740491E-2</v>
      </c>
      <c r="F6" s="193">
        <f>'1-3_3-Tab'!G6/'1-3_3-Tab'!F6-1</f>
        <v>-4.7633520006815422E-2</v>
      </c>
      <c r="G6" s="193">
        <f>'1-3_3-Tab'!H6/'1-3_3-Tab'!G6-1</f>
        <v>-9.9977295676674238E-3</v>
      </c>
      <c r="H6" s="193">
        <f>'1-3_3-Tab'!I6/'1-3_3-Tab'!H6-1</f>
        <v>-1.7362741642299673E-2</v>
      </c>
      <c r="I6" s="193">
        <f>'1-3_3-Tab'!J6/'1-3_3-Tab'!I6-1</f>
        <v>-4.8271714486536332E-4</v>
      </c>
      <c r="J6" s="193">
        <f>'1-3_3-Tab'!K6/'1-3_3-Tab'!J6-1</f>
        <v>2.1239269019282414E-2</v>
      </c>
      <c r="K6" s="193">
        <f>'1-3_3-Tab'!L6/'1-3_3-Tab'!K6-1</f>
        <v>-2.9082846872660828E-2</v>
      </c>
      <c r="L6" s="193">
        <f>'1-3_3-Tab'!M6/'1-3_3-Tab'!L6-1</f>
        <v>-8.5415640966964856E-3</v>
      </c>
      <c r="M6" s="193">
        <f>'1-3_3-Tab'!N6/'1-3_3-Tab'!M6-1</f>
        <v>-2.9929274131417438E-2</v>
      </c>
      <c r="N6" s="193">
        <f>'1-3_3-Tab'!O6/'1-3_3-Tab'!N6-1</f>
        <v>4.6193266409970679E-3</v>
      </c>
      <c r="O6" s="193">
        <f>'1-3_3-Tab'!P6/'1-3_3-Tab'!O6-1</f>
        <v>1.8433320730034675E-2</v>
      </c>
      <c r="P6" s="193">
        <f>'1-3_3-Tab'!Q6/'1-3_3-Tab'!P6-1</f>
        <v>-1.8055100090050513E-2</v>
      </c>
      <c r="Q6" s="193">
        <f>'1-3_3-Tab'!R6/'1-3_3-Tab'!Q6-1</f>
        <v>1.1617337766860469E-3</v>
      </c>
      <c r="R6" s="193">
        <f>'1-3_3-Tab'!S6/'1-3_3-Tab'!R6-1</f>
        <v>-1.5430070047855904E-2</v>
      </c>
      <c r="S6" s="193">
        <f>'1-3_3-Tab'!T6/'1-3_3-Tab'!S6-1</f>
        <v>-2.319979074911549E-2</v>
      </c>
      <c r="T6" s="193">
        <f>'1-3_3-Tab'!U6/'1-3_3-Tab'!T6-1</f>
        <v>1.3399117885271483E-2</v>
      </c>
      <c r="U6" s="193">
        <f>'1-3_3-Tab'!V6/'1-3_3-Tab'!U6-1</f>
        <v>-3.0312261040017274E-2</v>
      </c>
      <c r="V6" s="194">
        <f>'1-3_3-Tab'!W6/'1-3_3-Tab'!V6-1</f>
        <v>3.9030944879636653E-3</v>
      </c>
      <c r="W6" s="194">
        <f>'1-3_3-Tab'!X6/'1-3_3-Tab'!W6-1</f>
        <v>-7.547693801360944E-2</v>
      </c>
      <c r="X6" s="194">
        <f>'1-3_3-Tab'!Y6/'1-3_3-Tab'!X6-1</f>
        <v>5.3751262968379399E-2</v>
      </c>
      <c r="Y6" s="194">
        <f>'1-3_3-Tab'!Z6/'1-3_3-Tab'!Y6-1</f>
        <v>-2.7913570435579182E-2</v>
      </c>
      <c r="Z6" s="194">
        <f>'1-3_3-Tab'!AA6/'1-3_3-Tab'!Z6-1</f>
        <v>5.5176949198951775E-3</v>
      </c>
      <c r="AA6" s="194">
        <f>'1-3_3-Tab'!AB6/'1-3_3-Tab'!AA6-1</f>
        <v>2.1407182011357495E-2</v>
      </c>
      <c r="AB6" s="194">
        <f>'1-3_3-Tab'!AC6/'1-3_3-Tab'!AB6-1</f>
        <v>-4.6470165395986807E-2</v>
      </c>
      <c r="AC6" s="194">
        <f>'1-3_3-Tab'!AD6/'1-3_3-Tab'!AC6-1</f>
        <v>3.9504787092077276E-3</v>
      </c>
      <c r="AD6" s="194">
        <f>'1-3_3-Tab'!AE6/'1-3_3-Tab'!AD6-1</f>
        <v>5.8982574434918167E-3</v>
      </c>
      <c r="AE6" s="194">
        <f>'1-3_3-Tab'!AF6/'1-3_3-Tab'!AE6-1</f>
        <v>-1.7308630837847949E-2</v>
      </c>
      <c r="AF6" s="194">
        <f>'1-3_3-Tab'!AG6/'1-3_3-Tab'!AF6-1</f>
        <v>-3.977884434746648E-2</v>
      </c>
    </row>
    <row r="7" spans="1:32" ht="18.75" customHeight="1">
      <c r="B7" s="174" t="s">
        <v>122</v>
      </c>
      <c r="C7" s="175" t="s">
        <v>95</v>
      </c>
      <c r="D7" s="201"/>
      <c r="E7" s="195">
        <f>'1-3_3-Tab'!F7/'1-3_3-Tab'!E7-1</f>
        <v>-5.0938203674952831E-2</v>
      </c>
      <c r="F7" s="195">
        <f>'1-3_3-Tab'!G7/'1-3_3-Tab'!F7-1</f>
        <v>-3.1158248123847154E-2</v>
      </c>
      <c r="G7" s="195">
        <f>'1-3_3-Tab'!H7/'1-3_3-Tab'!G7-1</f>
        <v>5.4665392556074721E-3</v>
      </c>
      <c r="H7" s="195">
        <f>'1-3_3-Tab'!I7/'1-3_3-Tab'!H7-1</f>
        <v>-3.5329337142678718E-2</v>
      </c>
      <c r="I7" s="195">
        <f>'1-3_3-Tab'!J7/'1-3_3-Tab'!I7-1</f>
        <v>-2.287751368741775E-2</v>
      </c>
      <c r="J7" s="195">
        <f>'1-3_3-Tab'!K7/'1-3_3-Tab'!J7-1</f>
        <v>-2.2415956589457164E-2</v>
      </c>
      <c r="K7" s="195">
        <f>'1-3_3-Tab'!L7/'1-3_3-Tab'!K7-1</f>
        <v>-4.3689046366257922E-2</v>
      </c>
      <c r="L7" s="195">
        <f>'1-3_3-Tab'!M7/'1-3_3-Tab'!L7-1</f>
        <v>-5.1748597278867714E-2</v>
      </c>
      <c r="M7" s="195">
        <f>'1-3_3-Tab'!N7/'1-3_3-Tab'!M7-1</f>
        <v>-9.5699071396149193E-3</v>
      </c>
      <c r="N7" s="195">
        <f>'1-3_3-Tab'!O7/'1-3_3-Tab'!N7-1</f>
        <v>-4.4476060797650319E-2</v>
      </c>
      <c r="O7" s="195">
        <f>'1-3_3-Tab'!P7/'1-3_3-Tab'!O7-1</f>
        <v>-4.018686080133349E-2</v>
      </c>
      <c r="P7" s="195">
        <f>'1-3_3-Tab'!Q7/'1-3_3-Tab'!P7-1</f>
        <v>-4.792094114737E-2</v>
      </c>
      <c r="Q7" s="195">
        <f>'1-3_3-Tab'!R7/'1-3_3-Tab'!Q7-1</f>
        <v>-4.2677403973375494E-2</v>
      </c>
      <c r="R7" s="195">
        <f>'1-3_3-Tab'!S7/'1-3_3-Tab'!R7-1</f>
        <v>-6.4311076940541723E-2</v>
      </c>
      <c r="S7" s="195">
        <f>'1-3_3-Tab'!T7/'1-3_3-Tab'!S7-1</f>
        <v>-4.3577905906295622E-2</v>
      </c>
      <c r="T7" s="195">
        <f>'1-3_3-Tab'!U7/'1-3_3-Tab'!T7-1</f>
        <v>-5.4387872794135372E-2</v>
      </c>
      <c r="U7" s="195">
        <f>'1-3_3-Tab'!V7/'1-3_3-Tab'!U7-1</f>
        <v>-3.0888162963942256E-2</v>
      </c>
      <c r="V7" s="196">
        <f>'1-3_3-Tab'!W7/'1-3_3-Tab'!V7-1</f>
        <v>-1.4413812995609621E-2</v>
      </c>
      <c r="W7" s="196">
        <f>'1-3_3-Tab'!X7/'1-3_3-Tab'!W7-1</f>
        <v>-3.9391862866607785E-2</v>
      </c>
      <c r="X7" s="196">
        <f>'1-3_3-Tab'!Y7/'1-3_3-Tab'!X7-1</f>
        <v>-1.6677602248036494E-2</v>
      </c>
      <c r="Y7" s="196">
        <f>'1-3_3-Tab'!Z7/'1-3_3-Tab'!Y7-1</f>
        <v>-1.8824076089047126E-2</v>
      </c>
      <c r="Z7" s="196">
        <f>'1-3_3-Tab'!AA7/'1-3_3-Tab'!Z7-1</f>
        <v>1.2702826570810677E-2</v>
      </c>
      <c r="AA7" s="196">
        <f>'1-3_3-Tab'!AB7/'1-3_3-Tab'!AA7-1</f>
        <v>-9.9549665100034934E-3</v>
      </c>
      <c r="AB7" s="196">
        <f>'1-3_3-Tab'!AC7/'1-3_3-Tab'!AB7-1</f>
        <v>-2.1097816417391058E-2</v>
      </c>
      <c r="AC7" s="196">
        <f>'1-3_3-Tab'!AD7/'1-3_3-Tab'!AC7-1</f>
        <v>-3.9220943963804711E-3</v>
      </c>
      <c r="AD7" s="196">
        <f>'1-3_3-Tab'!AE7/'1-3_3-Tab'!AD7-1</f>
        <v>-2.2207093993591998E-2</v>
      </c>
      <c r="AE7" s="196">
        <f>'1-3_3-Tab'!AF7/'1-3_3-Tab'!AE7-1</f>
        <v>-1.3847348582688879E-2</v>
      </c>
      <c r="AF7" s="196">
        <f>'1-3_3-Tab'!AG7/'1-3_3-Tab'!AF7-1</f>
        <v>-3.8298632572519642E-2</v>
      </c>
    </row>
    <row r="8" spans="1:32" ht="18.75" customHeight="1">
      <c r="B8" s="170" t="s">
        <v>124</v>
      </c>
      <c r="C8" s="171" t="s">
        <v>95</v>
      </c>
      <c r="D8" s="201"/>
      <c r="E8" s="193">
        <f>'1-3_3-Tab'!F8/'1-3_3-Tab'!E8-1</f>
        <v>-3.4776714870717873E-2</v>
      </c>
      <c r="F8" s="193">
        <f>'1-3_3-Tab'!G8/'1-3_3-Tab'!F8-1</f>
        <v>1.8787585819892705E-2</v>
      </c>
      <c r="G8" s="193">
        <f>'1-3_3-Tab'!H8/'1-3_3-Tab'!G8-1</f>
        <v>-4.2973060218592485E-2</v>
      </c>
      <c r="H8" s="193">
        <f>'1-3_3-Tab'!I8/'1-3_3-Tab'!H8-1</f>
        <v>1.6902427454461577E-2</v>
      </c>
      <c r="I8" s="193">
        <f>'1-3_3-Tab'!J8/'1-3_3-Tab'!I8-1</f>
        <v>-1.0442288258902699E-2</v>
      </c>
      <c r="J8" s="193">
        <f>'1-3_3-Tab'!K8/'1-3_3-Tab'!J8-1</f>
        <v>2.1041404615979031E-2</v>
      </c>
      <c r="K8" s="193">
        <f>'1-3_3-Tab'!L8/'1-3_3-Tab'!K8-1</f>
        <v>-4.7728530382383449E-2</v>
      </c>
      <c r="L8" s="193">
        <f>'1-3_3-Tab'!M8/'1-3_3-Tab'!L8-1</f>
        <v>-0.21574561240365875</v>
      </c>
      <c r="M8" s="193">
        <f>'1-3_3-Tab'!N8/'1-3_3-Tab'!M8-1</f>
        <v>-7.7044195335972732E-2</v>
      </c>
      <c r="N8" s="193">
        <f>'1-3_3-Tab'!O8/'1-3_3-Tab'!N8-1</f>
        <v>-5.3322761914076366E-4</v>
      </c>
      <c r="O8" s="193">
        <f>'1-3_3-Tab'!P8/'1-3_3-Tab'!O8-1</f>
        <v>3.1875309317404454E-2</v>
      </c>
      <c r="P8" s="193">
        <f>'1-3_3-Tab'!Q8/'1-3_3-Tab'!P8-1</f>
        <v>-2.2180972996251769E-2</v>
      </c>
      <c r="Q8" s="193">
        <f>'1-3_3-Tab'!R8/'1-3_3-Tab'!Q8-1</f>
        <v>-8.1621576547845631E-3</v>
      </c>
      <c r="R8" s="193">
        <f>'1-3_3-Tab'!S8/'1-3_3-Tab'!R8-1</f>
        <v>5.0581231915024283E-2</v>
      </c>
      <c r="S8" s="193">
        <f>'1-3_3-Tab'!T8/'1-3_3-Tab'!S8-1</f>
        <v>-4.2710017393083444E-2</v>
      </c>
      <c r="T8" s="193">
        <f>'1-3_3-Tab'!U8/'1-3_3-Tab'!T8-1</f>
        <v>-1.0441021377698534E-2</v>
      </c>
      <c r="U8" s="193">
        <f>'1-3_3-Tab'!V8/'1-3_3-Tab'!U8-1</f>
        <v>4.3919736589866254E-2</v>
      </c>
      <c r="V8" s="194">
        <f>'1-3_3-Tab'!W8/'1-3_3-Tab'!V8-1</f>
        <v>8.9189448986974895E-3</v>
      </c>
      <c r="W8" s="194">
        <f>'1-3_3-Tab'!X8/'1-3_3-Tab'!W8-1</f>
        <v>-1.9624723516144305E-2</v>
      </c>
      <c r="X8" s="194">
        <f>'1-3_3-Tab'!Y8/'1-3_3-Tab'!X8-1</f>
        <v>-0.18058895700608135</v>
      </c>
      <c r="Y8" s="194">
        <f>'1-3_3-Tab'!Z8/'1-3_3-Tab'!Y8-1</f>
        <v>3.5976287375397265E-2</v>
      </c>
      <c r="Z8" s="194">
        <f>'1-3_3-Tab'!AA8/'1-3_3-Tab'!Z8-1</f>
        <v>-1.8004211304293416E-2</v>
      </c>
      <c r="AA8" s="194">
        <f>'1-3_3-Tab'!AB8/'1-3_3-Tab'!AA8-1</f>
        <v>1.4740806834227627E-2</v>
      </c>
      <c r="AB8" s="194">
        <f>'1-3_3-Tab'!AC8/'1-3_3-Tab'!AB8-1</f>
        <v>1.7205594261193724E-2</v>
      </c>
      <c r="AC8" s="194">
        <f>'1-3_3-Tab'!AD8/'1-3_3-Tab'!AC8-1</f>
        <v>1.6208172763102047E-2</v>
      </c>
      <c r="AD8" s="194">
        <f>'1-3_3-Tab'!AE8/'1-3_3-Tab'!AD8-1</f>
        <v>-2.1536922803892855E-2</v>
      </c>
      <c r="AE8" s="194">
        <f>'1-3_3-Tab'!AF8/'1-3_3-Tab'!AE8-1</f>
        <v>-7.7546807496802206E-3</v>
      </c>
      <c r="AF8" s="194">
        <f>'1-3_3-Tab'!AG8/'1-3_3-Tab'!AF8-1</f>
        <v>-5.3877761473983821E-2</v>
      </c>
    </row>
    <row r="9" spans="1:32" ht="18.75" customHeight="1">
      <c r="B9" s="174" t="s">
        <v>317</v>
      </c>
      <c r="C9" s="175" t="s">
        <v>95</v>
      </c>
      <c r="D9" s="201"/>
      <c r="E9" s="195">
        <f>'1-3_3-Tab'!F9/'1-3_3-Tab'!E9-1</f>
        <v>-4.2002704825902515E-2</v>
      </c>
      <c r="F9" s="195">
        <f>'1-3_3-Tab'!G9/'1-3_3-Tab'!F9-1</f>
        <v>3.6480097078821494E-2</v>
      </c>
      <c r="G9" s="195">
        <f>'1-3_3-Tab'!H9/'1-3_3-Tab'!G9-1</f>
        <v>0.20929762751107495</v>
      </c>
      <c r="H9" s="195">
        <f>'1-3_3-Tab'!I9/'1-3_3-Tab'!H9-1</f>
        <v>2.5053024797024204E-2</v>
      </c>
      <c r="I9" s="195">
        <f>'1-3_3-Tab'!J9/'1-3_3-Tab'!I9-1</f>
        <v>3.5950769762777446E-2</v>
      </c>
      <c r="J9" s="195">
        <f>'1-3_3-Tab'!K9/'1-3_3-Tab'!J9-1</f>
        <v>-5.8849254537781115E-2</v>
      </c>
      <c r="K9" s="195">
        <f>'1-3_3-Tab'!L9/'1-3_3-Tab'!K9-1</f>
        <v>1.2175734321583587E-2</v>
      </c>
      <c r="L9" s="195">
        <f>'1-3_3-Tab'!M9/'1-3_3-Tab'!L9-1</f>
        <v>3.1880634602499125E-2</v>
      </c>
      <c r="M9" s="195">
        <f>'1-3_3-Tab'!N9/'1-3_3-Tab'!M9-1</f>
        <v>-0.10292770696512255</v>
      </c>
      <c r="N9" s="195">
        <f>'1-3_3-Tab'!O9/'1-3_3-Tab'!N9-1</f>
        <v>-0.11840060356345528</v>
      </c>
      <c r="O9" s="195">
        <f>'1-3_3-Tab'!P9/'1-3_3-Tab'!O9-1</f>
        <v>5.5125069051692677E-2</v>
      </c>
      <c r="P9" s="195">
        <f>'1-3_3-Tab'!Q9/'1-3_3-Tab'!P9-1</f>
        <v>8.8745474756992682E-3</v>
      </c>
      <c r="Q9" s="195">
        <f>'1-3_3-Tab'!R9/'1-3_3-Tab'!Q9-1</f>
        <v>-4.2552757926648699E-2</v>
      </c>
      <c r="R9" s="195">
        <f>'1-3_3-Tab'!S9/'1-3_3-Tab'!R9-1</f>
        <v>3.2459827695327625E-2</v>
      </c>
      <c r="S9" s="195">
        <f>'1-3_3-Tab'!T9/'1-3_3-Tab'!S9-1</f>
        <v>1.3707261701133122E-2</v>
      </c>
      <c r="T9" s="195">
        <f>'1-3_3-Tab'!U9/'1-3_3-Tab'!T9-1</f>
        <v>-4.4501922152893059E-3</v>
      </c>
      <c r="U9" s="195">
        <f>'1-3_3-Tab'!V9/'1-3_3-Tab'!U9-1</f>
        <v>5.5385312542837184E-3</v>
      </c>
      <c r="V9" s="196">
        <f>'1-3_3-Tab'!W9/'1-3_3-Tab'!V9-1</f>
        <v>1.9694403596417498E-3</v>
      </c>
      <c r="W9" s="196">
        <f>'1-3_3-Tab'!X9/'1-3_3-Tab'!W9-1</f>
        <v>3.1804041675290051E-2</v>
      </c>
      <c r="X9" s="196">
        <f>'1-3_3-Tab'!Y9/'1-3_3-Tab'!X9-1</f>
        <v>-2.7732914745963844E-2</v>
      </c>
      <c r="Y9" s="196">
        <f>'1-3_3-Tab'!Z9/'1-3_3-Tab'!Y9-1</f>
        <v>1.0514383832145313E-2</v>
      </c>
      <c r="Z9" s="196">
        <f>'1-3_3-Tab'!AA9/'1-3_3-Tab'!Z9-1</f>
        <v>1.2834475715584936E-2</v>
      </c>
      <c r="AA9" s="196">
        <f>'1-3_3-Tab'!AB9/'1-3_3-Tab'!AA9-1</f>
        <v>2.8591286215906564E-3</v>
      </c>
      <c r="AB9" s="196">
        <f>'1-3_3-Tab'!AC9/'1-3_3-Tab'!AB9-1</f>
        <v>2.364044916342678E-3</v>
      </c>
      <c r="AC9" s="196">
        <f>'1-3_3-Tab'!AD9/'1-3_3-Tab'!AC9-1</f>
        <v>2.7731429655893036E-2</v>
      </c>
      <c r="AD9" s="196">
        <f>'1-3_3-Tab'!AE9/'1-3_3-Tab'!AD9-1</f>
        <v>8.7547604317421701E-3</v>
      </c>
      <c r="AE9" s="196">
        <f>'1-3_3-Tab'!AF9/'1-3_3-Tab'!AE9-1</f>
        <v>1.0627917818550658E-2</v>
      </c>
      <c r="AF9" s="196">
        <f>'1-3_3-Tab'!AG9/'1-3_3-Tab'!AF9-1</f>
        <v>-3.3612248127014577E-2</v>
      </c>
    </row>
    <row r="10" spans="1:32" ht="18.75" customHeight="1">
      <c r="B10" s="178" t="s">
        <v>69</v>
      </c>
      <c r="C10" s="179" t="s">
        <v>95</v>
      </c>
      <c r="D10" s="202"/>
      <c r="E10" s="197">
        <f>'1-3_3-Tab'!F10/'1-3_3-Tab'!E10-1</f>
        <v>-3.7658920388974337E-2</v>
      </c>
      <c r="F10" s="197">
        <f>'1-3_3-Tab'!G10/'1-3_3-Tab'!F10-1</f>
        <v>-4.1727607965005076E-2</v>
      </c>
      <c r="G10" s="197">
        <f>'1-3_3-Tab'!H10/'1-3_3-Tab'!G10-1</f>
        <v>-7.791053178060392E-3</v>
      </c>
      <c r="H10" s="197">
        <f>'1-3_3-Tab'!I10/'1-3_3-Tab'!H10-1</f>
        <v>-1.6707122673083386E-2</v>
      </c>
      <c r="I10" s="197">
        <f>'1-3_3-Tab'!J10/'1-3_3-Tab'!I10-1</f>
        <v>-2.6454233129132865E-3</v>
      </c>
      <c r="J10" s="197">
        <f>'1-3_3-Tab'!K10/'1-3_3-Tab'!J10-1</f>
        <v>1.5904863188403784E-2</v>
      </c>
      <c r="K10" s="197">
        <f>'1-3_3-Tab'!L10/'1-3_3-Tab'!K10-1</f>
        <v>-3.0843487369566436E-2</v>
      </c>
      <c r="L10" s="197">
        <f>'1-3_3-Tab'!M10/'1-3_3-Tab'!L10-1</f>
        <v>-2.2943950842489014E-2</v>
      </c>
      <c r="M10" s="197">
        <f>'1-3_3-Tab'!N10/'1-3_3-Tab'!M10-1</f>
        <v>-3.1332271551059443E-2</v>
      </c>
      <c r="N10" s="197">
        <f>'1-3_3-Tab'!O10/'1-3_3-Tab'!N10-1</f>
        <v>-1.7135317710856857E-3</v>
      </c>
      <c r="O10" s="197">
        <f>'1-3_3-Tab'!P10/'1-3_3-Tab'!O10-1</f>
        <v>1.4480969652901132E-2</v>
      </c>
      <c r="P10" s="197">
        <f>'1-3_3-Tab'!Q10/'1-3_3-Tab'!P10-1</f>
        <v>-2.0268490671925155E-2</v>
      </c>
      <c r="Q10" s="197">
        <f>'1-3_3-Tab'!R10/'1-3_3-Tab'!Q10-1</f>
        <v>-3.2415865700455848E-3</v>
      </c>
      <c r="R10" s="197">
        <f>'1-3_3-Tab'!S10/'1-3_3-Tab'!R10-1</f>
        <v>-1.5720146735730856E-2</v>
      </c>
      <c r="S10" s="197">
        <f>'1-3_3-Tab'!T10/'1-3_3-Tab'!S10-1</f>
        <v>-2.5010376109906418E-2</v>
      </c>
      <c r="T10" s="197">
        <f>'1-3_3-Tab'!U10/'1-3_3-Tab'!T10-1</f>
        <v>7.3712862296781978E-3</v>
      </c>
      <c r="U10" s="197">
        <f>'1-3_3-Tab'!V10/'1-3_3-Tab'!U10-1</f>
        <v>-2.6667296690216391E-2</v>
      </c>
      <c r="V10" s="198">
        <f>'1-3_3-Tab'!W10/'1-3_3-Tab'!V10-1</f>
        <v>2.9095427843035537E-3</v>
      </c>
      <c r="W10" s="198">
        <f>'1-3_3-Tab'!X10/'1-3_3-Tab'!W10-1</f>
        <v>-6.9022164299115896E-2</v>
      </c>
      <c r="X10" s="198">
        <f>'1-3_3-Tab'!Y10/'1-3_3-Tab'!X10-1</f>
        <v>3.6378867859740094E-2</v>
      </c>
      <c r="Y10" s="198">
        <f>'1-3_3-Tab'!Z10/'1-3_3-Tab'!Y10-1</f>
        <v>-2.4304813774280287E-2</v>
      </c>
      <c r="Z10" s="198">
        <f>'1-3_3-Tab'!AA10/'1-3_3-Tab'!Z10-1</f>
        <v>5.1257125985115781E-3</v>
      </c>
      <c r="AA10" s="198">
        <f>'1-3_3-Tab'!AB10/'1-3_3-Tab'!AA10-1</f>
        <v>1.8852898965966647E-2</v>
      </c>
      <c r="AB10" s="198">
        <f>'1-3_3-Tab'!AC10/'1-3_3-Tab'!AB10-1</f>
        <v>-4.1612954996532281E-2</v>
      </c>
      <c r="AC10" s="198">
        <f>'1-3_3-Tab'!AD10/'1-3_3-Tab'!AC10-1</f>
        <v>4.3565450670917105E-3</v>
      </c>
      <c r="AD10" s="198">
        <f>'1-3_3-Tab'!AE10/'1-3_3-Tab'!AD10-1</f>
        <v>3.0148770338920272E-3</v>
      </c>
      <c r="AE10" s="198">
        <f>'1-3_3-Tab'!AF10/'1-3_3-Tab'!AE10-1</f>
        <v>-1.6232504979410312E-2</v>
      </c>
      <c r="AF10" s="198">
        <f>'1-3_3-Tab'!AG10/'1-3_3-Tab'!AF10-1</f>
        <v>-4.017415779779876E-2</v>
      </c>
    </row>
    <row r="11" spans="1:32" ht="9.75" customHeight="1">
      <c r="B11" s="181"/>
      <c r="C11" s="181"/>
      <c r="D11" s="181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</row>
    <row r="12" spans="1:32" ht="18.75" customHeight="1">
      <c r="B12" s="573" t="s">
        <v>32</v>
      </c>
      <c r="C12" s="573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</row>
    <row r="13" spans="1:32" ht="18.75" customHeight="1">
      <c r="B13" s="167" t="s">
        <v>91</v>
      </c>
      <c r="C13" s="168" t="s">
        <v>28</v>
      </c>
      <c r="D13" s="188">
        <f t="shared" ref="D13:AA13" si="0">D5</f>
        <v>1990</v>
      </c>
      <c r="E13" s="188">
        <f t="shared" si="0"/>
        <v>1991</v>
      </c>
      <c r="F13" s="188">
        <f t="shared" si="0"/>
        <v>1992</v>
      </c>
      <c r="G13" s="188">
        <f t="shared" si="0"/>
        <v>1993</v>
      </c>
      <c r="H13" s="188">
        <f t="shared" si="0"/>
        <v>1994</v>
      </c>
      <c r="I13" s="188">
        <f t="shared" si="0"/>
        <v>1995</v>
      </c>
      <c r="J13" s="188">
        <f t="shared" si="0"/>
        <v>1996</v>
      </c>
      <c r="K13" s="188">
        <f t="shared" si="0"/>
        <v>1997</v>
      </c>
      <c r="L13" s="188">
        <f t="shared" si="0"/>
        <v>1998</v>
      </c>
      <c r="M13" s="188">
        <f t="shared" si="0"/>
        <v>1999</v>
      </c>
      <c r="N13" s="188">
        <f t="shared" si="0"/>
        <v>2000</v>
      </c>
      <c r="O13" s="188">
        <f t="shared" si="0"/>
        <v>2001</v>
      </c>
      <c r="P13" s="188">
        <f t="shared" si="0"/>
        <v>2002</v>
      </c>
      <c r="Q13" s="188">
        <f t="shared" si="0"/>
        <v>2003</v>
      </c>
      <c r="R13" s="188">
        <f t="shared" si="0"/>
        <v>2004</v>
      </c>
      <c r="S13" s="188">
        <f t="shared" si="0"/>
        <v>2005</v>
      </c>
      <c r="T13" s="188">
        <f t="shared" si="0"/>
        <v>2006</v>
      </c>
      <c r="U13" s="188">
        <f t="shared" si="0"/>
        <v>2007</v>
      </c>
      <c r="V13" s="188">
        <f t="shared" si="0"/>
        <v>2008</v>
      </c>
      <c r="W13" s="188">
        <f t="shared" si="0"/>
        <v>2009</v>
      </c>
      <c r="X13" s="188">
        <f t="shared" si="0"/>
        <v>2010</v>
      </c>
      <c r="Y13" s="188">
        <f t="shared" si="0"/>
        <v>2011</v>
      </c>
      <c r="Z13" s="188">
        <f t="shared" si="0"/>
        <v>2012</v>
      </c>
      <c r="AA13" s="188">
        <f t="shared" si="0"/>
        <v>2013</v>
      </c>
      <c r="AB13" s="188">
        <f t="shared" ref="AB13:AC13" si="1">AB5</f>
        <v>2014</v>
      </c>
      <c r="AC13" s="188">
        <f t="shared" si="1"/>
        <v>2015</v>
      </c>
      <c r="AD13" s="188">
        <f t="shared" ref="AD13" si="2">AD5</f>
        <v>2016</v>
      </c>
      <c r="AE13" s="188">
        <f t="shared" ref="AE13:AF13" si="3">AE5</f>
        <v>2017</v>
      </c>
      <c r="AF13" s="188">
        <f t="shared" si="3"/>
        <v>2018</v>
      </c>
    </row>
    <row r="14" spans="1:32" ht="18.75" customHeight="1">
      <c r="B14" s="170" t="s">
        <v>133</v>
      </c>
      <c r="C14" s="171" t="s">
        <v>95</v>
      </c>
      <c r="D14" s="201"/>
      <c r="E14" s="193">
        <f>'1-3_3-Tab'!F16/'1-3_3-Tab'!E16-1</f>
        <v>-7.9485081056840268E-2</v>
      </c>
      <c r="F14" s="193">
        <f>'1-3_3-Tab'!G16/'1-3_3-Tab'!F16-1</f>
        <v>-5.787584837828641E-2</v>
      </c>
      <c r="G14" s="193">
        <f>'1-3_3-Tab'!H16/'1-3_3-Tab'!G16-1</f>
        <v>-4.1069753600366909E-2</v>
      </c>
      <c r="H14" s="193">
        <f>'1-3_3-Tab'!I16/'1-3_3-Tab'!H16-1</f>
        <v>-5.6541717992964813E-2</v>
      </c>
      <c r="I14" s="193">
        <f>'1-3_3-Tab'!J16/'1-3_3-Tab'!I16-1</f>
        <v>-2.2813456434221724E-2</v>
      </c>
      <c r="J14" s="193">
        <f>'1-3_3-Tab'!K16/'1-3_3-Tab'!J16-1</f>
        <v>-3.9482363490582539E-2</v>
      </c>
      <c r="K14" s="193">
        <f>'1-3_3-Tab'!L16/'1-3_3-Tab'!K16-1</f>
        <v>-3.5740349289343887E-2</v>
      </c>
      <c r="L14" s="193">
        <f>'1-3_3-Tab'!M16/'1-3_3-Tab'!L16-1</f>
        <v>-1.4153433128573312E-2</v>
      </c>
      <c r="M14" s="193">
        <f>'1-3_3-Tab'!N16/'1-3_3-Tab'!M16-1</f>
        <v>-1.7346662101791255E-2</v>
      </c>
      <c r="N14" s="193">
        <f>'1-3_3-Tab'!O16/'1-3_3-Tab'!N16-1</f>
        <v>-3.7254198457373544E-2</v>
      </c>
      <c r="O14" s="193">
        <f>'1-3_3-Tab'!P16/'1-3_3-Tab'!O16-1</f>
        <v>-3.2622430941837033E-2</v>
      </c>
      <c r="P14" s="193">
        <f>'1-3_3-Tab'!Q16/'1-3_3-Tab'!P16-1</f>
        <v>-3.3248912004780751E-2</v>
      </c>
      <c r="Q14" s="193">
        <f>'1-3_3-Tab'!R16/'1-3_3-Tab'!Q16-1</f>
        <v>-2.5242558933453396E-2</v>
      </c>
      <c r="R14" s="193">
        <f>'1-3_3-Tab'!S16/'1-3_3-Tab'!R16-1</f>
        <v>-2.7474476768654332E-2</v>
      </c>
      <c r="S14" s="193">
        <f>'1-3_3-Tab'!T16/'1-3_3-Tab'!S16-1</f>
        <v>-3.2195221322074863E-2</v>
      </c>
      <c r="T14" s="193">
        <f>'1-3_3-Tab'!U16/'1-3_3-Tab'!T16-1</f>
        <v>6.8632333727585149E-3</v>
      </c>
      <c r="U14" s="193">
        <f>'1-3_3-Tab'!V16/'1-3_3-Tab'!U16-1</f>
        <v>-3.0892718347641956E-2</v>
      </c>
      <c r="V14" s="194">
        <f>'1-3_3-Tab'!W16/'1-3_3-Tab'!V16-1</f>
        <v>-3.0646103211521947E-2</v>
      </c>
      <c r="W14" s="194">
        <f>'1-3_3-Tab'!X16/'1-3_3-Tab'!W16-1</f>
        <v>-6.2177162098605798E-2</v>
      </c>
      <c r="X14" s="194">
        <f>'1-3_3-Tab'!Y16/'1-3_3-Tab'!X16-1</f>
        <v>1.2043420984664044E-2</v>
      </c>
      <c r="Y14" s="194">
        <f>'1-3_3-Tab'!Z16/'1-3_3-Tab'!Y16-1</f>
        <v>-1.232347087397434E-2</v>
      </c>
      <c r="Z14" s="194">
        <f>'1-3_3-Tab'!AA16/'1-3_3-Tab'!Z16-1</f>
        <v>-1.1316361567091704E-2</v>
      </c>
      <c r="AA14" s="194">
        <f>'1-3_3-Tab'!AB16/'1-3_3-Tab'!AA16-1</f>
        <v>4.7228222021855615E-5</v>
      </c>
      <c r="AB14" s="194">
        <f>'1-3_3-Tab'!AC16/'1-3_3-Tab'!AB16-1</f>
        <v>-3.1694954979960555E-2</v>
      </c>
      <c r="AC14" s="194">
        <f>'1-3_3-Tab'!AD16/'1-3_3-Tab'!AC16-1</f>
        <v>-2.0543522981102291E-2</v>
      </c>
      <c r="AD14" s="194">
        <f>'1-3_3-Tab'!AE16/'1-3_3-Tab'!AD16-1</f>
        <v>-2.2712552986585255E-2</v>
      </c>
      <c r="AE14" s="194">
        <f>'1-3_3-Tab'!AF16/'1-3_3-Tab'!AE16-1</f>
        <v>-3.6925941286360509E-2</v>
      </c>
      <c r="AF14" s="194">
        <f>'1-3_3-Tab'!AG16/'1-3_3-Tab'!AF16-1</f>
        <v>-6.7208275021521824E-2</v>
      </c>
    </row>
    <row r="15" spans="1:32" ht="18.75" customHeight="1">
      <c r="B15" s="174" t="s">
        <v>33</v>
      </c>
      <c r="C15" s="175" t="s">
        <v>95</v>
      </c>
      <c r="D15" s="201"/>
      <c r="E15" s="195">
        <f>'1-3_3-Tab'!F17/'1-3_3-Tab'!E17-1</f>
        <v>-0.13300503664890906</v>
      </c>
      <c r="F15" s="195">
        <f>'1-3_3-Tab'!G17/'1-3_3-Tab'!F17-1</f>
        <v>-9.3743167761149326E-2</v>
      </c>
      <c r="G15" s="195">
        <f>'1-3_3-Tab'!H17/'1-3_3-Tab'!G17-1</f>
        <v>-6.12492406498788E-2</v>
      </c>
      <c r="H15" s="195">
        <f>'1-3_3-Tab'!I17/'1-3_3-Tab'!H17-1</f>
        <v>-0.14548779549463475</v>
      </c>
      <c r="I15" s="195">
        <f>'1-3_3-Tab'!J17/'1-3_3-Tab'!I17-1</f>
        <v>-5.302111606379778E-2</v>
      </c>
      <c r="J15" s="195">
        <f>'1-3_3-Tab'!K17/'1-3_3-Tab'!J17-1</f>
        <v>-4.2243146425372191E-2</v>
      </c>
      <c r="K15" s="195">
        <f>'1-3_3-Tab'!L17/'1-3_3-Tab'!K17-1</f>
        <v>-2.6576916623819891E-2</v>
      </c>
      <c r="L15" s="195">
        <f>'1-3_3-Tab'!M17/'1-3_3-Tab'!L17-1</f>
        <v>-2.8040713641729886E-2</v>
      </c>
      <c r="M15" s="195">
        <f>'1-3_3-Tab'!N17/'1-3_3-Tab'!M17-1</f>
        <v>-7.6097048546916568E-2</v>
      </c>
      <c r="N15" s="195">
        <f>'1-3_3-Tab'!O17/'1-3_3-Tab'!N17-1</f>
        <v>-8.6629830400699603E-2</v>
      </c>
      <c r="O15" s="195">
        <f>'1-3_3-Tab'!P17/'1-3_3-Tab'!O17-1</f>
        <v>-5.2291248073803032E-2</v>
      </c>
      <c r="P15" s="195">
        <f>'1-3_3-Tab'!Q17/'1-3_3-Tab'!P17-1</f>
        <v>-5.4525677539108752E-2</v>
      </c>
      <c r="Q15" s="195">
        <f>'1-3_3-Tab'!R17/'1-3_3-Tab'!Q17-1</f>
        <v>-5.0506888128067695E-2</v>
      </c>
      <c r="R15" s="195">
        <f>'1-3_3-Tab'!S17/'1-3_3-Tab'!R17-1</f>
        <v>-3.3231905364620173E-3</v>
      </c>
      <c r="S15" s="195">
        <f>'1-3_3-Tab'!T17/'1-3_3-Tab'!S17-1</f>
        <v>-3.1282279089146825E-2</v>
      </c>
      <c r="T15" s="195">
        <f>'1-3_3-Tab'!U17/'1-3_3-Tab'!T17-1</f>
        <v>-3.6043096165736532E-3</v>
      </c>
      <c r="U15" s="195">
        <f>'1-3_3-Tab'!V17/'1-3_3-Tab'!U17-1</f>
        <v>-4.1555492318533171E-2</v>
      </c>
      <c r="V15" s="196">
        <f>'1-3_3-Tab'!W17/'1-3_3-Tab'!V17-1</f>
        <v>-4.2753897109173211E-2</v>
      </c>
      <c r="W15" s="196">
        <f>'1-3_3-Tab'!X17/'1-3_3-Tab'!W17-1</f>
        <v>-8.3084733433560931E-2</v>
      </c>
      <c r="X15" s="196">
        <f>'1-3_3-Tab'!Y17/'1-3_3-Tab'!X17-1</f>
        <v>9.1952070487297144E-2</v>
      </c>
      <c r="Y15" s="196">
        <f>'1-3_3-Tab'!Z17/'1-3_3-Tab'!Y17-1</f>
        <v>-7.9923623783134445E-2</v>
      </c>
      <c r="Z15" s="196">
        <f>'1-3_3-Tab'!AA17/'1-3_3-Tab'!Z17-1</f>
        <v>4.3143740706659273E-3</v>
      </c>
      <c r="AA15" s="196">
        <f>'1-3_3-Tab'!AB17/'1-3_3-Tab'!AA17-1</f>
        <v>-3.4398546741961189E-2</v>
      </c>
      <c r="AB15" s="196">
        <f>'1-3_3-Tab'!AC17/'1-3_3-Tab'!AB17-1</f>
        <v>-3.1106867666617632E-2</v>
      </c>
      <c r="AC15" s="196">
        <f>'1-3_3-Tab'!AD17/'1-3_3-Tab'!AC17-1</f>
        <v>-2.5249511678784864E-2</v>
      </c>
      <c r="AD15" s="196">
        <f>'1-3_3-Tab'!AE17/'1-3_3-Tab'!AD17-1</f>
        <v>-5.2530573686543347E-3</v>
      </c>
      <c r="AE15" s="196">
        <f>'1-3_3-Tab'!AF17/'1-3_3-Tab'!AE17-1</f>
        <v>4.3462478385025705E-3</v>
      </c>
      <c r="AF15" s="196">
        <f>'1-3_3-Tab'!AG17/'1-3_3-Tab'!AF17-1</f>
        <v>-2.1588205177988873E-2</v>
      </c>
    </row>
    <row r="16" spans="1:32" ht="18.75" customHeight="1">
      <c r="B16" s="170" t="s">
        <v>34</v>
      </c>
      <c r="C16" s="171" t="s">
        <v>95</v>
      </c>
      <c r="D16" s="201"/>
      <c r="E16" s="193">
        <f>'1-3_3-Tab'!F18/'1-3_3-Tab'!E18-1</f>
        <v>-0.16894652547308886</v>
      </c>
      <c r="F16" s="193">
        <f>'1-3_3-Tab'!G18/'1-3_3-Tab'!F18-1</f>
        <v>-0.13545322816293892</v>
      </c>
      <c r="G16" s="193">
        <f>'1-3_3-Tab'!H18/'1-3_3-Tab'!G18-1</f>
        <v>-9.5320423427077916E-2</v>
      </c>
      <c r="H16" s="193">
        <f>'1-3_3-Tab'!I18/'1-3_3-Tab'!H18-1</f>
        <v>-0.11729433429036373</v>
      </c>
      <c r="I16" s="193">
        <f>'1-3_3-Tab'!J18/'1-3_3-Tab'!I18-1</f>
        <v>-5.5300318209352328E-2</v>
      </c>
      <c r="J16" s="193">
        <f>'1-3_3-Tab'!K18/'1-3_3-Tab'!J18-1</f>
        <v>-8.0956916956464453E-2</v>
      </c>
      <c r="K16" s="193">
        <f>'1-3_3-Tab'!L18/'1-3_3-Tab'!K18-1</f>
        <v>-3.9218903932237148E-2</v>
      </c>
      <c r="L16" s="193">
        <f>'1-3_3-Tab'!M18/'1-3_3-Tab'!L18-1</f>
        <v>-8.345908350013842E-2</v>
      </c>
      <c r="M16" s="193">
        <f>'1-3_3-Tab'!N18/'1-3_3-Tab'!M18-1</f>
        <v>-7.1273678581495248E-2</v>
      </c>
      <c r="N16" s="193">
        <f>'1-3_3-Tab'!O18/'1-3_3-Tab'!N18-1</f>
        <v>-6.2095267937297138E-2</v>
      </c>
      <c r="O16" s="193">
        <f>'1-3_3-Tab'!P18/'1-3_3-Tab'!O18-1</f>
        <v>-3.9796247266726814E-2</v>
      </c>
      <c r="P16" s="193">
        <f>'1-3_3-Tab'!Q18/'1-3_3-Tab'!P18-1</f>
        <v>-6.3277457102672963E-2</v>
      </c>
      <c r="Q16" s="193">
        <f>'1-3_3-Tab'!R18/'1-3_3-Tab'!Q18-1</f>
        <v>-5.4553709171230591E-2</v>
      </c>
      <c r="R16" s="193">
        <f>'1-3_3-Tab'!S18/'1-3_3-Tab'!R18-1</f>
        <v>-5.798831189275655E-2</v>
      </c>
      <c r="S16" s="193">
        <f>'1-3_3-Tab'!T18/'1-3_3-Tab'!S18-1</f>
        <v>-5.7123321714182551E-2</v>
      </c>
      <c r="T16" s="193">
        <f>'1-3_3-Tab'!U18/'1-3_3-Tab'!T18-1</f>
        <v>-6.6277863385386659E-3</v>
      </c>
      <c r="U16" s="193">
        <f>'1-3_3-Tab'!V18/'1-3_3-Tab'!U18-1</f>
        <v>-9.3188653001190502E-3</v>
      </c>
      <c r="V16" s="194">
        <f>'1-3_3-Tab'!W18/'1-3_3-Tab'!V18-1</f>
        <v>-3.7614151384628425E-3</v>
      </c>
      <c r="W16" s="194">
        <f>'1-3_3-Tab'!X18/'1-3_3-Tab'!W18-1</f>
        <v>-0.14657322175268472</v>
      </c>
      <c r="X16" s="194">
        <f>'1-3_3-Tab'!Y18/'1-3_3-Tab'!X18-1</f>
        <v>9.9488397950802998E-2</v>
      </c>
      <c r="Y16" s="194">
        <f>'1-3_3-Tab'!Z18/'1-3_3-Tab'!Y18-1</f>
        <v>-2.0300239540440468E-2</v>
      </c>
      <c r="Z16" s="194">
        <f>'1-3_3-Tab'!AA18/'1-3_3-Tab'!Z18-1</f>
        <v>-7.1242621056938127E-2</v>
      </c>
      <c r="AA16" s="194">
        <f>'1-3_3-Tab'!AB18/'1-3_3-Tab'!AA18-1</f>
        <v>-1.3049245774481633E-2</v>
      </c>
      <c r="AB16" s="194">
        <f>'1-3_3-Tab'!AC18/'1-3_3-Tab'!AB18-1</f>
        <v>-4.900207854117844E-2</v>
      </c>
      <c r="AC16" s="194">
        <f>'1-3_3-Tab'!AD18/'1-3_3-Tab'!AC18-1</f>
        <v>2.090309570458726E-2</v>
      </c>
      <c r="AD16" s="194">
        <f>'1-3_3-Tab'!AE18/'1-3_3-Tab'!AD18-1</f>
        <v>-4.3698442226666412E-2</v>
      </c>
      <c r="AE16" s="194">
        <f>'1-3_3-Tab'!AF18/'1-3_3-Tab'!AE18-1</f>
        <v>9.4217126712696775E-3</v>
      </c>
      <c r="AF16" s="194">
        <f>'1-3_3-Tab'!AG18/'1-3_3-Tab'!AF18-1</f>
        <v>-4.2617914613138907E-2</v>
      </c>
    </row>
    <row r="17" spans="2:32" ht="9.75" customHeight="1">
      <c r="B17" s="181"/>
      <c r="C17" s="181"/>
      <c r="D17" s="181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</row>
    <row r="18" spans="2:32" ht="18.75" customHeight="1">
      <c r="B18" s="573" t="s">
        <v>35</v>
      </c>
      <c r="C18" s="573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</row>
    <row r="19" spans="2:32" ht="18.75" customHeight="1">
      <c r="B19" s="167" t="s">
        <v>91</v>
      </c>
      <c r="C19" s="168" t="s">
        <v>28</v>
      </c>
      <c r="D19" s="188">
        <f t="shared" ref="D19:AA19" si="4">D5</f>
        <v>1990</v>
      </c>
      <c r="E19" s="188">
        <f t="shared" si="4"/>
        <v>1991</v>
      </c>
      <c r="F19" s="188">
        <f t="shared" si="4"/>
        <v>1992</v>
      </c>
      <c r="G19" s="188">
        <f t="shared" si="4"/>
        <v>1993</v>
      </c>
      <c r="H19" s="188">
        <f t="shared" si="4"/>
        <v>1994</v>
      </c>
      <c r="I19" s="188">
        <f t="shared" si="4"/>
        <v>1995</v>
      </c>
      <c r="J19" s="188">
        <f t="shared" si="4"/>
        <v>1996</v>
      </c>
      <c r="K19" s="188">
        <f t="shared" si="4"/>
        <v>1997</v>
      </c>
      <c r="L19" s="188">
        <f t="shared" si="4"/>
        <v>1998</v>
      </c>
      <c r="M19" s="188">
        <f t="shared" si="4"/>
        <v>1999</v>
      </c>
      <c r="N19" s="188">
        <f t="shared" si="4"/>
        <v>2000</v>
      </c>
      <c r="O19" s="188">
        <f t="shared" si="4"/>
        <v>2001</v>
      </c>
      <c r="P19" s="188">
        <f t="shared" si="4"/>
        <v>2002</v>
      </c>
      <c r="Q19" s="188">
        <f t="shared" si="4"/>
        <v>2003</v>
      </c>
      <c r="R19" s="188">
        <f t="shared" si="4"/>
        <v>2004</v>
      </c>
      <c r="S19" s="188">
        <f t="shared" si="4"/>
        <v>2005</v>
      </c>
      <c r="T19" s="188">
        <f t="shared" si="4"/>
        <v>2006</v>
      </c>
      <c r="U19" s="188">
        <f t="shared" si="4"/>
        <v>2007</v>
      </c>
      <c r="V19" s="188">
        <f t="shared" si="4"/>
        <v>2008</v>
      </c>
      <c r="W19" s="188">
        <f t="shared" si="4"/>
        <v>2009</v>
      </c>
      <c r="X19" s="188">
        <f t="shared" si="4"/>
        <v>2010</v>
      </c>
      <c r="Y19" s="188">
        <f t="shared" si="4"/>
        <v>2011</v>
      </c>
      <c r="Z19" s="188">
        <f t="shared" si="4"/>
        <v>2012</v>
      </c>
      <c r="AA19" s="188">
        <f t="shared" si="4"/>
        <v>2013</v>
      </c>
      <c r="AB19" s="188">
        <f t="shared" ref="AB19:AC19" si="5">AB5</f>
        <v>2014</v>
      </c>
      <c r="AC19" s="188">
        <f t="shared" si="5"/>
        <v>2015</v>
      </c>
      <c r="AD19" s="188">
        <f t="shared" ref="AD19" si="6">AD5</f>
        <v>2016</v>
      </c>
      <c r="AE19" s="188">
        <f t="shared" ref="AE19:AF19" si="7">AE5</f>
        <v>2017</v>
      </c>
      <c r="AF19" s="188">
        <f t="shared" si="7"/>
        <v>2018</v>
      </c>
    </row>
    <row r="20" spans="2:32" ht="18.75" customHeight="1">
      <c r="B20" s="170" t="s">
        <v>127</v>
      </c>
      <c r="C20" s="171" t="s">
        <v>95</v>
      </c>
      <c r="D20" s="201"/>
      <c r="E20" s="193">
        <f>'1-3_3-Tab'!F22/'1-3_3-Tab'!E22-1</f>
        <v>-0.27379080548611356</v>
      </c>
      <c r="F20" s="193">
        <f>'1-3_3-Tab'!G22/'1-3_3-Tab'!F22-1</f>
        <v>-0.18321744555260855</v>
      </c>
      <c r="G20" s="193">
        <f>'1-3_3-Tab'!H22/'1-3_3-Tab'!G22-1</f>
        <v>-0.10336888716036041</v>
      </c>
      <c r="H20" s="193">
        <f>'1-3_3-Tab'!I22/'1-3_3-Tab'!H22-1</f>
        <v>-0.16711111833152414</v>
      </c>
      <c r="I20" s="193">
        <f>'1-3_3-Tab'!J22/'1-3_3-Tab'!I22-1</f>
        <v>-0.2777922931779645</v>
      </c>
      <c r="J20" s="193">
        <f>'1-3_3-Tab'!K22/'1-3_3-Tab'!J22-1</f>
        <v>-0.15274100995320594</v>
      </c>
      <c r="K20" s="193">
        <f>'1-3_3-Tab'!L22/'1-3_3-Tab'!K22-1</f>
        <v>-0.16877156221307799</v>
      </c>
      <c r="L20" s="193">
        <f>'1-3_3-Tab'!M22/'1-3_3-Tab'!L22-1</f>
        <v>-0.20007298130801721</v>
      </c>
      <c r="M20" s="193">
        <f>'1-3_3-Tab'!N22/'1-3_3-Tab'!M22-1</f>
        <v>-0.18313526542836189</v>
      </c>
      <c r="N20" s="193">
        <f>'1-3_3-Tab'!O22/'1-3_3-Tab'!N22-1</f>
        <v>-0.19279494274555953</v>
      </c>
      <c r="O20" s="193">
        <f>'1-3_3-Tab'!P22/'1-3_3-Tab'!O22-1</f>
        <v>-3.2566477278932138E-2</v>
      </c>
      <c r="P20" s="193">
        <f>'1-3_3-Tab'!Q22/'1-3_3-Tab'!P22-1</f>
        <v>-0.1006385658739759</v>
      </c>
      <c r="Q20" s="193">
        <f>'1-3_3-Tab'!R22/'1-3_3-Tab'!Q22-1</f>
        <v>-4.785052637094922E-2</v>
      </c>
      <c r="R20" s="193">
        <f>'1-3_3-Tab'!S22/'1-3_3-Tab'!R22-1</f>
        <v>-7.6893508797742594E-2</v>
      </c>
      <c r="S20" s="193">
        <f>'1-3_3-Tab'!T22/'1-3_3-Tab'!S22-1</f>
        <v>-4.0575419552940084E-2</v>
      </c>
      <c r="T20" s="193">
        <f>'1-3_3-Tab'!U22/'1-3_3-Tab'!T22-1</f>
        <v>-3.2962547455807067E-3</v>
      </c>
      <c r="U20" s="193">
        <f>'1-3_3-Tab'!V22/'1-3_3-Tab'!U22-1</f>
        <v>-3.5406235860465096E-2</v>
      </c>
      <c r="V20" s="194">
        <f>'1-3_3-Tab'!W22/'1-3_3-Tab'!V22-1</f>
        <v>-1.0981517220673531E-2</v>
      </c>
      <c r="W20" s="194">
        <f>'1-3_3-Tab'!X22/'1-3_3-Tab'!W22-1</f>
        <v>-0.12888188221509245</v>
      </c>
      <c r="X20" s="194">
        <f>'1-3_3-Tab'!Y22/'1-3_3-Tab'!X22-1</f>
        <v>2.4903809394703602E-2</v>
      </c>
      <c r="Y20" s="194">
        <f>'1-3_3-Tab'!Z22/'1-3_3-Tab'!Y22-1</f>
        <v>-3.9492143576780214E-2</v>
      </c>
      <c r="Z20" s="194">
        <f>'1-3_3-Tab'!AA22/'1-3_3-Tab'!Z22-1</f>
        <v>-4.5129075881798042E-2</v>
      </c>
      <c r="AA20" s="194">
        <f>'1-3_3-Tab'!AB22/'1-3_3-Tab'!AA22-1</f>
        <v>-3.1363394574117298E-2</v>
      </c>
      <c r="AB20" s="194">
        <f>'1-3_3-Tab'!AC22/'1-3_3-Tab'!AB22-1</f>
        <v>-5.7804151993207875E-2</v>
      </c>
      <c r="AC20" s="194">
        <f>'1-3_3-Tab'!AD22/'1-3_3-Tab'!AC22-1</f>
        <v>-9.8045037700112969E-3</v>
      </c>
      <c r="AD20" s="194">
        <f>'1-3_3-Tab'!AE22/'1-3_3-Tab'!AD22-1</f>
        <v>-7.3285964442414642E-2</v>
      </c>
      <c r="AE20" s="194">
        <f>'1-3_3-Tab'!AF22/'1-3_3-Tab'!AE22-1</f>
        <v>-3.1236074684270698E-2</v>
      </c>
      <c r="AF20" s="194">
        <f>'1-3_3-Tab'!AG22/'1-3_3-Tab'!AF22-1</f>
        <v>-4.2357984216597755E-2</v>
      </c>
    </row>
    <row r="21" spans="2:32" ht="15" customHeight="1">
      <c r="B21" s="539" t="s">
        <v>97</v>
      </c>
      <c r="C21" s="182"/>
      <c r="D21" s="182"/>
      <c r="E21" s="182"/>
      <c r="F21" s="182"/>
      <c r="G21" s="182"/>
      <c r="H21" s="182"/>
      <c r="I21" s="182"/>
      <c r="J21" s="182"/>
      <c r="K21" s="182"/>
      <c r="R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</row>
    <row r="22" spans="2:32" ht="15" customHeight="1">
      <c r="B22" s="539" t="s">
        <v>229</v>
      </c>
      <c r="C22" s="182"/>
      <c r="D22" s="182"/>
      <c r="E22" s="182"/>
      <c r="F22" s="182"/>
      <c r="G22" s="182"/>
      <c r="H22" s="182"/>
      <c r="I22" s="182"/>
      <c r="J22" s="182"/>
      <c r="K22" s="182"/>
    </row>
    <row r="23" spans="2:32" ht="11.25" customHeight="1">
      <c r="B23" s="182"/>
      <c r="C23" s="182"/>
      <c r="D23" s="182"/>
      <c r="E23" s="182"/>
      <c r="F23" s="182"/>
      <c r="G23" s="182"/>
      <c r="H23" s="182"/>
      <c r="I23" s="182"/>
      <c r="J23" s="182"/>
      <c r="K23" s="182"/>
    </row>
    <row r="24" spans="2:32" ht="18.75" customHeight="1"/>
    <row r="25" spans="2:32" ht="18.75" customHeight="1">
      <c r="L25" s="181"/>
      <c r="M25" s="181"/>
    </row>
    <row r="26" spans="2:32" ht="18.75" customHeight="1"/>
    <row r="27" spans="2:32" ht="18.75" customHeight="1"/>
    <row r="28" spans="2:32" ht="18.75" customHeight="1"/>
    <row r="29" spans="2:32" ht="18.75" customHeight="1"/>
    <row r="30" spans="2:32" ht="18.75" customHeight="1"/>
    <row r="31" spans="2:32" ht="18.75" customHeight="1"/>
    <row r="32" spans="2:32" ht="18.75" customHeight="1"/>
  </sheetData>
  <mergeCells count="3">
    <mergeCell ref="B4:C4"/>
    <mergeCell ref="B12:C12"/>
    <mergeCell ref="B18:C18"/>
  </mergeCells>
  <pageMargins left="0.70866141732283472" right="0.70866141732283472" top="0.78740157480314965" bottom="0.78740157480314965" header="1.1811023622047245" footer="1.1811023622047245"/>
  <pageSetup paperSize="9" scale="56" orientation="landscape" r:id="rId1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/>
  </sheetPr>
  <dimension ref="B1:AN36"/>
  <sheetViews>
    <sheetView showGridLines="0" zoomScaleNormal="100" workbookViewId="0">
      <selection activeCell="C34" sqref="C34"/>
    </sheetView>
  </sheetViews>
  <sheetFormatPr baseColWidth="10" defaultColWidth="11.42578125" defaultRowHeight="15"/>
  <cols>
    <col min="1" max="1" width="3.140625" style="301" customWidth="1"/>
    <col min="2" max="2" width="25" style="301" customWidth="1"/>
    <col min="3" max="3" width="6.85546875" style="301" customWidth="1"/>
    <col min="4" max="4" width="6.85546875" style="301" hidden="1" customWidth="1"/>
    <col min="5" max="10" width="9" style="301" customWidth="1"/>
    <col min="11" max="14" width="9" style="301" hidden="1" customWidth="1"/>
    <col min="15" max="15" width="9" style="301" customWidth="1"/>
    <col min="16" max="19" width="9" style="301" hidden="1" customWidth="1"/>
    <col min="20" max="33" width="9" style="301" customWidth="1"/>
    <col min="34" max="34" width="3.140625" style="301" customWidth="1"/>
    <col min="35" max="16384" width="11.42578125" style="301"/>
  </cols>
  <sheetData>
    <row r="1" spans="2:34" ht="4.5" customHeight="1"/>
    <row r="2" spans="2:34" ht="14.25" customHeight="1">
      <c r="B2" s="163"/>
    </row>
    <row r="3" spans="2:34" ht="22.5" customHeight="1">
      <c r="B3" s="302" t="s">
        <v>301</v>
      </c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2:34" ht="18.75" customHeight="1">
      <c r="B4" s="324" t="s">
        <v>217</v>
      </c>
      <c r="C4" s="325" t="s">
        <v>135</v>
      </c>
      <c r="D4" s="325"/>
      <c r="E4" s="326">
        <v>1990</v>
      </c>
      <c r="F4" s="326">
        <v>1991</v>
      </c>
      <c r="G4" s="326">
        <v>1992</v>
      </c>
      <c r="H4" s="326">
        <v>1993</v>
      </c>
      <c r="I4" s="326">
        <v>1994</v>
      </c>
      <c r="J4" s="326">
        <v>1995</v>
      </c>
      <c r="K4" s="326">
        <v>1996</v>
      </c>
      <c r="L4" s="326">
        <v>1997</v>
      </c>
      <c r="M4" s="326">
        <v>1998</v>
      </c>
      <c r="N4" s="326">
        <v>1999</v>
      </c>
      <c r="O4" s="326">
        <v>2000</v>
      </c>
      <c r="P4" s="326">
        <v>2001</v>
      </c>
      <c r="Q4" s="326">
        <v>2002</v>
      </c>
      <c r="R4" s="326">
        <v>2003</v>
      </c>
      <c r="S4" s="326">
        <v>2004</v>
      </c>
      <c r="T4" s="326">
        <v>2005</v>
      </c>
      <c r="U4" s="326">
        <v>2006</v>
      </c>
      <c r="V4" s="326">
        <v>2007</v>
      </c>
      <c r="W4" s="326">
        <v>2008</v>
      </c>
      <c r="X4" s="326">
        <v>2009</v>
      </c>
      <c r="Y4" s="326">
        <v>2010</v>
      </c>
      <c r="Z4" s="326">
        <v>2011</v>
      </c>
      <c r="AA4" s="326">
        <v>2012</v>
      </c>
      <c r="AB4" s="326">
        <v>2013</v>
      </c>
      <c r="AC4" s="326">
        <v>2014</v>
      </c>
      <c r="AD4" s="326">
        <v>2015</v>
      </c>
      <c r="AE4" s="326">
        <v>2016</v>
      </c>
      <c r="AF4" s="326">
        <v>2017</v>
      </c>
      <c r="AG4" s="326">
        <v>2018</v>
      </c>
      <c r="AH4" s="503"/>
    </row>
    <row r="5" spans="2:34" ht="18.75" customHeight="1">
      <c r="B5" s="178" t="s">
        <v>136</v>
      </c>
      <c r="C5" s="171" t="s">
        <v>176</v>
      </c>
      <c r="D5" s="171"/>
      <c r="E5" s="303">
        <f>SUM('1-3_Daten kt_Vorb'!E6:E11)</f>
        <v>989470.2164956748</v>
      </c>
      <c r="F5" s="303">
        <f>SUM('1-3_Daten kt_Vorb'!F6:F11)</f>
        <v>955417.39561127871</v>
      </c>
      <c r="G5" s="303">
        <f>SUM('1-3_Daten kt_Vorb'!G6:G11)</f>
        <v>910148.38954925153</v>
      </c>
      <c r="H5" s="303">
        <f>SUM('1-3_Daten kt_Vorb'!H6:H11)</f>
        <v>900266.13138240285</v>
      </c>
      <c r="I5" s="303">
        <f>SUM('1-3_Daten kt_Vorb'!I6:I11)</f>
        <v>881456.24462286604</v>
      </c>
      <c r="J5" s="303">
        <f>SUM('1-3_Daten kt_Vorb'!J6:J11)</f>
        <v>881166.1871650411</v>
      </c>
      <c r="K5" s="303">
        <f>SUM('1-3_Daten kt_Vorb'!K6:K11)</f>
        <v>903266.135690731</v>
      </c>
      <c r="L5" s="303">
        <f>SUM('1-3_Daten kt_Vorb'!L6:L11)</f>
        <v>872568.94784330588</v>
      </c>
      <c r="M5" s="303">
        <f>SUM('1-3_Daten kt_Vorb'!M6:M11)</f>
        <v>865936.06621980655</v>
      </c>
      <c r="N5" s="303">
        <f>SUM('1-3_Daten kt_Vorb'!N6:N11)</f>
        <v>840515.55871926108</v>
      </c>
      <c r="O5" s="303">
        <f>SUM('1-3_Daten kt_Vorb'!O6:O11)</f>
        <v>839481.10027381626</v>
      </c>
      <c r="P5" s="303">
        <f>SUM('1-3_Daten kt_Vorb'!P6:P11)</f>
        <v>862284.42169684207</v>
      </c>
      <c r="Q5" s="303">
        <f>SUM('1-3_Daten kt_Vorb'!Q6:Q11)</f>
        <v>847554.54148879589</v>
      </c>
      <c r="R5" s="303">
        <f>SUM('1-3_Daten kt_Vorb'!R6:R11)</f>
        <v>844370.88839015935</v>
      </c>
      <c r="S5" s="303">
        <f>SUM('1-3_Daten kt_Vorb'!S6:S11)</f>
        <v>830281.70409845642</v>
      </c>
      <c r="T5" s="303">
        <f>SUM('1-3_Daten kt_Vorb'!T6:T11)</f>
        <v>811815.08471178333</v>
      </c>
      <c r="U5" s="303">
        <f>SUM('1-3_Daten kt_Vorb'!U6:U11)</f>
        <v>823021.50962029735</v>
      </c>
      <c r="V5" s="303">
        <f>SUM('1-3_Daten kt_Vorb'!V6:V11)</f>
        <v>797730.88332311739</v>
      </c>
      <c r="W5" s="303">
        <f>SUM('1-3_Daten kt_Vorb'!W6:W11)</f>
        <v>803379.72101004282</v>
      </c>
      <c r="X5" s="303">
        <f>SUM('1-3_Daten kt_Vorb'!X6:X11)</f>
        <v>746979.07679846336</v>
      </c>
      <c r="Y5" s="303">
        <f>SUM('1-3_Daten kt_Vorb'!Y6:Y11)</f>
        <v>784388.32774888363</v>
      </c>
      <c r="Z5" s="303">
        <f>SUM('1-3_Daten kt_Vorb'!Z6:Z11)</f>
        <v>760739.42851848388</v>
      </c>
      <c r="AA5" s="303">
        <f>SUM('1-3_Daten kt_Vorb'!AA6:AA11)</f>
        <v>766024.4113442708</v>
      </c>
      <c r="AB5" s="303">
        <f>SUM('1-3_Daten kt_Vorb'!AB6:AB11)</f>
        <v>783628.39026095741</v>
      </c>
      <c r="AC5" s="303">
        <f>SUM('1-3_Daten kt_Vorb'!AC6:AC11)</f>
        <v>744818.04867355898</v>
      </c>
      <c r="AD5" s="303">
        <f>SUM('1-3_Daten kt_Vorb'!AD6:AD11)</f>
        <v>749274.51926625916</v>
      </c>
      <c r="AE5" s="303">
        <f>SUM('1-3_Daten kt_Vorb'!AE6:AE11)</f>
        <v>752475.02987956721</v>
      </c>
      <c r="AF5" s="303">
        <f>SUM('1-3_Daten kt_Vorb'!AF6:AF11)</f>
        <v>735108.75784505124</v>
      </c>
      <c r="AG5" s="303">
        <f>SUM('1-3_Daten kt_Vorb'!AG6:AG11)</f>
        <v>704108.85561651259</v>
      </c>
    </row>
    <row r="6" spans="2:34" ht="18.75" customHeight="1">
      <c r="B6" s="180"/>
      <c r="C6" s="175" t="s">
        <v>122</v>
      </c>
      <c r="D6" s="175"/>
      <c r="E6" s="304">
        <f>SUM('1-3_Daten kt_Vorb'!E35:E40)</f>
        <v>40523.102889370864</v>
      </c>
      <c r="F6" s="304">
        <f>SUM('1-3_Daten kt_Vorb'!F35:F40)</f>
        <v>37898.10943756839</v>
      </c>
      <c r="G6" s="304">
        <f>SUM('1-3_Daten kt_Vorb'!G35:G40)</f>
        <v>34587.740799436899</v>
      </c>
      <c r="H6" s="304">
        <f>SUM('1-3_Daten kt_Vorb'!H35:H40)</f>
        <v>35432.940914785795</v>
      </c>
      <c r="I6" s="304">
        <f>SUM('1-3_Daten kt_Vorb'!I35:I40)</f>
        <v>31897.351316261989</v>
      </c>
      <c r="J6" s="304">
        <f>SUM('1-3_Daten kt_Vorb'!J35:J40)</f>
        <v>30609.24128396625</v>
      </c>
      <c r="K6" s="304">
        <f>SUM('1-3_Daten kt_Vorb'!K35:K40)</f>
        <v>29427.962105825962</v>
      </c>
      <c r="L6" s="304">
        <f>SUM('1-3_Daten kt_Vorb'!L35:L40)</f>
        <v>28797.173327245699</v>
      </c>
      <c r="M6" s="304">
        <f>SUM('1-3_Daten kt_Vorb'!M35:M40)</f>
        <v>25959.997849629286</v>
      </c>
      <c r="N6" s="304">
        <f>SUM('1-3_Daten kt_Vorb'!N35:N40)</f>
        <v>26913.912512825733</v>
      </c>
      <c r="O6" s="304">
        <f>SUM('1-3_Daten kt_Vorb'!O35:O40)</f>
        <v>25014.270284991526</v>
      </c>
      <c r="P6" s="304">
        <f>SUM('1-3_Daten kt_Vorb'!P35:P40)</f>
        <v>22638.618704694181</v>
      </c>
      <c r="Q6" s="304">
        <f>SUM('1-3_Daten kt_Vorb'!Q35:Q40)</f>
        <v>21367.735856688523</v>
      </c>
      <c r="R6" s="304">
        <f>SUM('1-3_Daten kt_Vorb'!R35:R40)</f>
        <v>19764.26930127999</v>
      </c>
      <c r="S6" s="304">
        <f>SUM('1-3_Daten kt_Vorb'!S35:S40)</f>
        <v>17050.138716742465</v>
      </c>
      <c r="T6" s="304">
        <f>SUM('1-3_Daten kt_Vorb'!T35:T40)</f>
        <v>15308.702633638743</v>
      </c>
      <c r="U6" s="304">
        <f>SUM('1-3_Daten kt_Vorb'!U35:U40)</f>
        <v>13763.356250533443</v>
      </c>
      <c r="V6" s="304">
        <f>SUM('1-3_Daten kt_Vorb'!V35:V40)</f>
        <v>12896.012242001047</v>
      </c>
      <c r="W6" s="304">
        <f>SUM('1-3_Daten kt_Vorb'!W35:W40)</f>
        <v>12837.738155382118</v>
      </c>
      <c r="X6" s="304">
        <f>SUM('1-3_Daten kt_Vorb'!X35:X40)</f>
        <v>11523.376666890281</v>
      </c>
      <c r="Y6" s="304">
        <f>SUM('1-3_Daten kt_Vorb'!Y35:Y40)</f>
        <v>11808.122805570976</v>
      </c>
      <c r="Z6" s="304">
        <f>SUM('1-3_Daten kt_Vorb'!Z35:Z40)</f>
        <v>11739.967199795317</v>
      </c>
      <c r="AA6" s="304">
        <f>SUM('1-3_Daten kt_Vorb'!AA35:AA40)</f>
        <v>13111.05134582171</v>
      </c>
      <c r="AB6" s="304">
        <f>SUM('1-3_Daten kt_Vorb'!AB35:AB40)</f>
        <v>12693.310731057009</v>
      </c>
      <c r="AC6" s="304">
        <f>SUM('1-3_Daten kt_Vorb'!AC35:AC40)</f>
        <v>11774.423572376283</v>
      </c>
      <c r="AD6" s="304">
        <f>SUM('1-3_Daten kt_Vorb'!AD35:AD40)</f>
        <v>12145.834383807363</v>
      </c>
      <c r="AE6" s="304">
        <f>SUM('1-3_Daten kt_Vorb'!AE35:AE40)</f>
        <v>11664.721631319124</v>
      </c>
      <c r="AF6" s="304">
        <f>SUM('1-3_Daten kt_Vorb'!AF35:AF40)</f>
        <v>11701.777125005952</v>
      </c>
      <c r="AG6" s="304">
        <f>SUM('1-3_Daten kt_Vorb'!AG35:AG40)</f>
        <v>10737.548082146812</v>
      </c>
    </row>
    <row r="7" spans="2:34" ht="18.75" customHeight="1">
      <c r="B7" s="178"/>
      <c r="C7" s="171" t="s">
        <v>124</v>
      </c>
      <c r="D7" s="171"/>
      <c r="E7" s="303">
        <f>SUM('1-3_Daten kt_Vorb'!E63:E68)</f>
        <v>7054.6268735843269</v>
      </c>
      <c r="F7" s="303">
        <f>SUM('1-3_Daten kt_Vorb'!F63:F68)</f>
        <v>6713.0900223183717</v>
      </c>
      <c r="G7" s="303">
        <f>SUM('1-3_Daten kt_Vorb'!G63:G68)</f>
        <v>6447.8313892888418</v>
      </c>
      <c r="H7" s="303">
        <f>SUM('1-3_Daten kt_Vorb'!H63:H68)</f>
        <v>6372.0606234074703</v>
      </c>
      <c r="I7" s="303">
        <f>SUM('1-3_Daten kt_Vorb'!I63:I68)</f>
        <v>6242.9477921777852</v>
      </c>
      <c r="J7" s="303">
        <f>SUM('1-3_Daten kt_Vorb'!J63:J68)</f>
        <v>6253.6836130943866</v>
      </c>
      <c r="K7" s="303">
        <f>SUM('1-3_Daten kt_Vorb'!K63:K68)</f>
        <v>6210.8718601391392</v>
      </c>
      <c r="L7" s="303">
        <f>SUM('1-3_Daten kt_Vorb'!L63:L68)</f>
        <v>6077.0314327608467</v>
      </c>
      <c r="M7" s="303">
        <f>SUM('1-3_Daten kt_Vorb'!M63:M68)</f>
        <v>5838.5033372016787</v>
      </c>
      <c r="N7" s="303">
        <f>SUM('1-3_Daten kt_Vorb'!N63:N68)</f>
        <v>5700.5835774606412</v>
      </c>
      <c r="O7" s="303">
        <f>SUM('1-3_Daten kt_Vorb'!O63:O68)</f>
        <v>5557.9490056903842</v>
      </c>
      <c r="P7" s="303">
        <f>SUM('1-3_Daten kt_Vorb'!P63:P68)</f>
        <v>5597.9423132438878</v>
      </c>
      <c r="Q7" s="303">
        <f>SUM('1-3_Daten kt_Vorb'!Q63:Q68)</f>
        <v>5136.4604751524512</v>
      </c>
      <c r="R7" s="303">
        <f>SUM('1-3_Daten kt_Vorb'!R63:R68)</f>
        <v>5134.2886573766027</v>
      </c>
      <c r="S7" s="303">
        <f>SUM('1-3_Daten kt_Vorb'!S63:S68)</f>
        <v>5162.9965436393086</v>
      </c>
      <c r="T7" s="303">
        <f>SUM('1-3_Daten kt_Vorb'!T63:T68)</f>
        <v>4952.8104682594712</v>
      </c>
      <c r="U7" s="303">
        <f>SUM('1-3_Daten kt_Vorb'!U63:U68)</f>
        <v>5042.3544024108933</v>
      </c>
      <c r="V7" s="303">
        <f>SUM('1-3_Daten kt_Vorb'!V63:V68)</f>
        <v>5145.5110363179429</v>
      </c>
      <c r="W7" s="303">
        <f>SUM('1-3_Daten kt_Vorb'!W63:W68)</f>
        <v>5213.9857060803488</v>
      </c>
      <c r="X7" s="303">
        <f>SUM('1-3_Daten kt_Vorb'!X63:X68)</f>
        <v>4984.4579281347269</v>
      </c>
      <c r="Y7" s="303">
        <f>SUM('1-3_Daten kt_Vorb'!Y63:Y68)</f>
        <v>5311.3531444203527</v>
      </c>
      <c r="Z7" s="303">
        <f>SUM('1-3_Daten kt_Vorb'!Z63:Z68)</f>
        <v>5410.2332898799532</v>
      </c>
      <c r="AA7" s="303">
        <f>SUM('1-3_Daten kt_Vorb'!AA63:AA68)</f>
        <v>5484.8481337589528</v>
      </c>
      <c r="AB7" s="303">
        <f>SUM('1-3_Daten kt_Vorb'!AB63:AB68)</f>
        <v>5497.2829005583335</v>
      </c>
      <c r="AC7" s="303">
        <f>SUM('1-3_Daten kt_Vorb'!AC63:AC68)</f>
        <v>5380.2102718256956</v>
      </c>
      <c r="AD7" s="303">
        <f>SUM('1-3_Daten kt_Vorb'!AD63:AD68)</f>
        <v>5508.3819981812585</v>
      </c>
      <c r="AE7" s="303">
        <f>SUM('1-3_Daten kt_Vorb'!AE63:AE68)</f>
        <v>5581.4327599554636</v>
      </c>
      <c r="AF7" s="303">
        <f>SUM('1-3_Daten kt_Vorb'!AF63:AF68)</f>
        <v>5565.1329261966839</v>
      </c>
      <c r="AG7" s="303">
        <f>SUM('1-3_Daten kt_Vorb'!AG63:AG68)</f>
        <v>5437.4271763600418</v>
      </c>
    </row>
    <row r="8" spans="2:34" ht="18.75" customHeight="1">
      <c r="B8" s="180" t="s">
        <v>137</v>
      </c>
      <c r="C8" s="175"/>
      <c r="D8" s="175"/>
      <c r="E8" s="305">
        <f>SUM(E5:E7)</f>
        <v>1037047.94625863</v>
      </c>
      <c r="F8" s="305">
        <f t="shared" ref="F8:AE8" si="0">SUM(F5:F7)</f>
        <v>1000028.5950711655</v>
      </c>
      <c r="G8" s="305">
        <f t="shared" si="0"/>
        <v>951183.96173797734</v>
      </c>
      <c r="H8" s="305">
        <f t="shared" si="0"/>
        <v>942071.13292059617</v>
      </c>
      <c r="I8" s="305">
        <f t="shared" si="0"/>
        <v>919596.54373130586</v>
      </c>
      <c r="J8" s="305">
        <f t="shared" si="0"/>
        <v>918029.11206210172</v>
      </c>
      <c r="K8" s="305">
        <f t="shared" si="0"/>
        <v>938904.96965669619</v>
      </c>
      <c r="L8" s="305">
        <f t="shared" si="0"/>
        <v>907443.15260331251</v>
      </c>
      <c r="M8" s="305">
        <f t="shared" si="0"/>
        <v>897734.56740663748</v>
      </c>
      <c r="N8" s="305">
        <f t="shared" si="0"/>
        <v>873130.05480954738</v>
      </c>
      <c r="O8" s="305">
        <f t="shared" si="0"/>
        <v>870053.31956449815</v>
      </c>
      <c r="P8" s="305">
        <f t="shared" si="0"/>
        <v>890520.98271478014</v>
      </c>
      <c r="Q8" s="305">
        <f t="shared" si="0"/>
        <v>874058.73782063683</v>
      </c>
      <c r="R8" s="305">
        <f t="shared" si="0"/>
        <v>869269.44634881604</v>
      </c>
      <c r="S8" s="305">
        <f t="shared" si="0"/>
        <v>852494.83935883828</v>
      </c>
      <c r="T8" s="305">
        <f t="shared" si="0"/>
        <v>832076.59781368158</v>
      </c>
      <c r="U8" s="305">
        <f t="shared" si="0"/>
        <v>841827.22027324175</v>
      </c>
      <c r="V8" s="305">
        <f t="shared" si="0"/>
        <v>815772.40660143632</v>
      </c>
      <c r="W8" s="305">
        <f t="shared" si="0"/>
        <v>821431.44487150526</v>
      </c>
      <c r="X8" s="305">
        <f t="shared" si="0"/>
        <v>763486.91139348829</v>
      </c>
      <c r="Y8" s="305">
        <f t="shared" si="0"/>
        <v>801507.80369887489</v>
      </c>
      <c r="Z8" s="305">
        <f t="shared" si="0"/>
        <v>777889.62900815916</v>
      </c>
      <c r="AA8" s="305">
        <f t="shared" si="0"/>
        <v>784620.3108238515</v>
      </c>
      <c r="AB8" s="305">
        <f t="shared" si="0"/>
        <v>801818.98389257269</v>
      </c>
      <c r="AC8" s="305">
        <f t="shared" si="0"/>
        <v>761972.6825177609</v>
      </c>
      <c r="AD8" s="305">
        <f t="shared" si="0"/>
        <v>766928.73564824776</v>
      </c>
      <c r="AE8" s="305">
        <f t="shared" si="0"/>
        <v>769721.18427084177</v>
      </c>
      <c r="AF8" s="305">
        <f t="shared" ref="AF8:AG8" si="1">SUM(AF5:AF7)</f>
        <v>752375.66789625387</v>
      </c>
      <c r="AG8" s="305">
        <f t="shared" si="1"/>
        <v>720283.83087501943</v>
      </c>
    </row>
    <row r="9" spans="2:34" s="306" customFormat="1" ht="18.75" customHeight="1">
      <c r="B9" s="339" t="s">
        <v>138</v>
      </c>
      <c r="C9" s="340"/>
      <c r="D9" s="340"/>
      <c r="E9" s="341">
        <f t="shared" ref="E9:AG9" si="2">E8/E$30</f>
        <v>0.82865207365499927</v>
      </c>
      <c r="F9" s="341">
        <f t="shared" si="2"/>
        <v>0.83034156688269289</v>
      </c>
      <c r="G9" s="341">
        <f t="shared" si="2"/>
        <v>0.8241758854680189</v>
      </c>
      <c r="H9" s="341">
        <f t="shared" si="2"/>
        <v>0.8226894764369842</v>
      </c>
      <c r="I9" s="341">
        <f t="shared" si="2"/>
        <v>0.81670776126110234</v>
      </c>
      <c r="J9" s="341">
        <f t="shared" si="2"/>
        <v>0.81747827730494771</v>
      </c>
      <c r="K9" s="341">
        <f t="shared" si="2"/>
        <v>0.82297826581919187</v>
      </c>
      <c r="L9" s="341">
        <f t="shared" si="2"/>
        <v>0.82071474787066456</v>
      </c>
      <c r="M9" s="341">
        <f t="shared" si="2"/>
        <v>0.83100049001983545</v>
      </c>
      <c r="N9" s="341">
        <f t="shared" si="2"/>
        <v>0.83436761331350517</v>
      </c>
      <c r="O9" s="341">
        <f t="shared" si="2"/>
        <v>0.83285459194416422</v>
      </c>
      <c r="P9" s="341">
        <f t="shared" si="2"/>
        <v>0.84027911327539673</v>
      </c>
      <c r="Q9" s="341">
        <f t="shared" si="2"/>
        <v>0.84180781765480306</v>
      </c>
      <c r="R9" s="341">
        <f t="shared" si="2"/>
        <v>0.83991790752544737</v>
      </c>
      <c r="S9" s="341">
        <f t="shared" si="2"/>
        <v>0.83686535396124684</v>
      </c>
      <c r="T9" s="341">
        <f t="shared" si="2"/>
        <v>0.83777451239474088</v>
      </c>
      <c r="U9" s="341">
        <f t="shared" si="2"/>
        <v>0.8413897805036562</v>
      </c>
      <c r="V9" s="341">
        <f t="shared" si="2"/>
        <v>0.8376873631759062</v>
      </c>
      <c r="W9" s="341">
        <f t="shared" si="2"/>
        <v>0.84105135128327502</v>
      </c>
      <c r="X9" s="341">
        <f t="shared" si="2"/>
        <v>0.83967929363345384</v>
      </c>
      <c r="Y9" s="341">
        <f t="shared" si="2"/>
        <v>0.85055235925578532</v>
      </c>
      <c r="Z9" s="341">
        <f t="shared" si="2"/>
        <v>0.84605211901645982</v>
      </c>
      <c r="AA9" s="341">
        <f t="shared" si="2"/>
        <v>0.84902073975631942</v>
      </c>
      <c r="AB9" s="341">
        <f t="shared" si="2"/>
        <v>0.85157637020214516</v>
      </c>
      <c r="AC9" s="341">
        <f t="shared" si="2"/>
        <v>0.84439515904012452</v>
      </c>
      <c r="AD9" s="341">
        <f t="shared" si="2"/>
        <v>0.84620079582889207</v>
      </c>
      <c r="AE9" s="341">
        <f t="shared" si="2"/>
        <v>0.84672909623152381</v>
      </c>
      <c r="AF9" s="341">
        <f t="shared" si="2"/>
        <v>0.84130470442294325</v>
      </c>
      <c r="AG9" s="341">
        <f t="shared" si="2"/>
        <v>0.8391310717425059</v>
      </c>
    </row>
    <row r="10" spans="2:34" s="308" customFormat="1" ht="9.75" customHeight="1">
      <c r="B10" s="309"/>
      <c r="C10" s="310"/>
      <c r="D10" s="310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1"/>
      <c r="X10" s="311"/>
      <c r="Y10" s="311"/>
      <c r="Z10" s="311"/>
      <c r="AA10" s="311"/>
      <c r="AB10" s="311"/>
      <c r="AC10" s="311"/>
      <c r="AD10" s="311"/>
      <c r="AE10" s="311"/>
      <c r="AF10" s="311"/>
      <c r="AG10" s="311"/>
    </row>
    <row r="11" spans="2:34" ht="18.75" customHeight="1">
      <c r="B11" s="180" t="s">
        <v>40</v>
      </c>
      <c r="C11" s="175" t="s">
        <v>176</v>
      </c>
      <c r="D11" s="175"/>
      <c r="E11" s="304">
        <f>'1-3_Daten kt_Vorb'!E12</f>
        <v>59694.713887914819</v>
      </c>
      <c r="F11" s="304">
        <f>'1-3_Daten kt_Vorb'!F12</f>
        <v>55877.75642858533</v>
      </c>
      <c r="G11" s="304">
        <f>'1-3_Daten kt_Vorb'!G12</f>
        <v>53137.672202423193</v>
      </c>
      <c r="H11" s="304">
        <f>'1-3_Daten kt_Vorb'!H12</f>
        <v>53599.243830540014</v>
      </c>
      <c r="I11" s="304">
        <f>'1-3_Daten kt_Vorb'!I12</f>
        <v>56237.814055148629</v>
      </c>
      <c r="J11" s="304">
        <f>'1-3_Daten kt_Vorb'!J12</f>
        <v>55788.371055674448</v>
      </c>
      <c r="K11" s="304">
        <f>'1-3_Daten kt_Vorb'!K12</f>
        <v>53633.049781860245</v>
      </c>
      <c r="L11" s="304">
        <f>'1-3_Daten kt_Vorb'!L12</f>
        <v>56341.083996503243</v>
      </c>
      <c r="M11" s="304">
        <f>'1-3_Daten kt_Vorb'!M12</f>
        <v>54818.820613458382</v>
      </c>
      <c r="N11" s="304">
        <f>'1-3_Daten kt_Vorb'!N12</f>
        <v>52519.598952337408</v>
      </c>
      <c r="O11" s="304">
        <f>'1-3_Daten kt_Vorb'!O12</f>
        <v>57495.630768892785</v>
      </c>
      <c r="P11" s="304">
        <f>'1-3_Daten kt_Vorb'!P12</f>
        <v>51527.505646694175</v>
      </c>
      <c r="Q11" s="304">
        <f>'1-3_Daten kt_Vorb'!Q12</f>
        <v>49629.316963995188</v>
      </c>
      <c r="R11" s="304">
        <f>'1-3_Daten kt_Vorb'!R12</f>
        <v>54031.314024878666</v>
      </c>
      <c r="S11" s="304">
        <f>'1-3_Daten kt_Vorb'!S12</f>
        <v>54194.148546543402</v>
      </c>
      <c r="T11" s="304">
        <f>'1-3_Daten kt_Vorb'!T12</f>
        <v>52248.115904212966</v>
      </c>
      <c r="U11" s="304">
        <f>'1-3_Daten kt_Vorb'!U12</f>
        <v>52662.933649361978</v>
      </c>
      <c r="V11" s="304">
        <f>'1-3_Daten kt_Vorb'!V12</f>
        <v>51225.142916779929</v>
      </c>
      <c r="W11" s="304">
        <f>'1-3_Daten kt_Vorb'!W12</f>
        <v>48844.024572349706</v>
      </c>
      <c r="X11" s="304">
        <f>'1-3_Daten kt_Vorb'!X12</f>
        <v>40626.298727737892</v>
      </c>
      <c r="Y11" s="304">
        <f>'1-3_Daten kt_Vorb'!Y12</f>
        <v>45956.363091728461</v>
      </c>
      <c r="Z11" s="304">
        <f>'1-3_Daten kt_Vorb'!Z12</f>
        <v>46051.934448982873</v>
      </c>
      <c r="AA11" s="304">
        <f>'1-3_Daten kt_Vorb'!AA12</f>
        <v>45295.153659247466</v>
      </c>
      <c r="AB11" s="304">
        <f>'1-3_Daten kt_Vorb'!AB12</f>
        <v>44989.317356630752</v>
      </c>
      <c r="AC11" s="304">
        <f>'1-3_Daten kt_Vorb'!AC12</f>
        <v>44926.847065442264</v>
      </c>
      <c r="AD11" s="304">
        <f>'1-3_Daten kt_Vorb'!AD12</f>
        <v>43470.837829974218</v>
      </c>
      <c r="AE11" s="304">
        <f>'1-3_Daten kt_Vorb'!AE12</f>
        <v>45262.368621077359</v>
      </c>
      <c r="AF11" s="304">
        <f>'1-3_Daten kt_Vorb'!AF12</f>
        <v>48621.798236171919</v>
      </c>
      <c r="AG11" s="304">
        <f>'1-3_Daten kt_Vorb'!AG12</f>
        <v>48339.669547243233</v>
      </c>
    </row>
    <row r="12" spans="2:34" ht="18.75" customHeight="1">
      <c r="B12" s="178"/>
      <c r="C12" s="171" t="s">
        <v>122</v>
      </c>
      <c r="D12" s="171"/>
      <c r="E12" s="303">
        <f>'1-3_Daten kt_Vorb'!E41</f>
        <v>351.46411874</v>
      </c>
      <c r="F12" s="303">
        <f>'1-3_Daten kt_Vorb'!F41</f>
        <v>344.57127825000003</v>
      </c>
      <c r="G12" s="303">
        <f>'1-3_Daten kt_Vorb'!G41</f>
        <v>370.72936111500002</v>
      </c>
      <c r="H12" s="303">
        <f>'1-3_Daten kt_Vorb'!H41</f>
        <v>406.79222335000003</v>
      </c>
      <c r="I12" s="303">
        <f>'1-3_Daten kt_Vorb'!I41</f>
        <v>444.03011824999999</v>
      </c>
      <c r="J12" s="303">
        <f>'1-3_Daten kt_Vorb'!J41</f>
        <v>449.269335275</v>
      </c>
      <c r="K12" s="303">
        <f>'1-3_Daten kt_Vorb'!K41</f>
        <v>433.79155804000004</v>
      </c>
      <c r="L12" s="303">
        <f>'1-3_Daten kt_Vorb'!L41</f>
        <v>457.86444861500001</v>
      </c>
      <c r="M12" s="303">
        <f>'1-3_Daten kt_Vorb'!M41</f>
        <v>479.23714275499992</v>
      </c>
      <c r="N12" s="303">
        <f>'1-3_Daten kt_Vorb'!N41</f>
        <v>520.58669077500008</v>
      </c>
      <c r="O12" s="303">
        <f>'1-3_Daten kt_Vorb'!O41</f>
        <v>565.72280286</v>
      </c>
      <c r="P12" s="303">
        <f>'1-3_Daten kt_Vorb'!P41</f>
        <v>554.88110569000003</v>
      </c>
      <c r="Q12" s="303">
        <f>'1-3_Daten kt_Vorb'!Q41</f>
        <v>519.91336071000001</v>
      </c>
      <c r="R12" s="303">
        <f>'1-3_Daten kt_Vorb'!R41</f>
        <v>577.10507768000002</v>
      </c>
      <c r="S12" s="303">
        <f>'1-3_Daten kt_Vorb'!S41</f>
        <v>575.25904224499993</v>
      </c>
      <c r="T12" s="303">
        <f>'1-3_Daten kt_Vorb'!T41</f>
        <v>595.03503408000006</v>
      </c>
      <c r="U12" s="303">
        <f>'1-3_Daten kt_Vorb'!U41</f>
        <v>578.98574365499996</v>
      </c>
      <c r="V12" s="303">
        <f>'1-3_Daten kt_Vorb'!V41</f>
        <v>580.04033943000002</v>
      </c>
      <c r="W12" s="303">
        <f>'1-3_Daten kt_Vorb'!W41</f>
        <v>545.0728414649999</v>
      </c>
      <c r="X12" s="303">
        <f>'1-3_Daten kt_Vorb'!X41</f>
        <v>512.98092447750003</v>
      </c>
      <c r="Y12" s="303">
        <f>'1-3_Daten kt_Vorb'!Y41</f>
        <v>531.39419082749987</v>
      </c>
      <c r="Z12" s="303">
        <f>'1-3_Daten kt_Vorb'!Z41</f>
        <v>529.24257433999981</v>
      </c>
      <c r="AA12" s="303">
        <f>'1-3_Daten kt_Vorb'!AA41</f>
        <v>512.62698809250003</v>
      </c>
      <c r="AB12" s="303">
        <f>'1-3_Daten kt_Vorb'!AB41</f>
        <v>507.4129422625</v>
      </c>
      <c r="AC12" s="303">
        <f>'1-3_Daten kt_Vorb'!AC41</f>
        <v>526.89613902000008</v>
      </c>
      <c r="AD12" s="303">
        <f>'1-3_Daten kt_Vorb'!AD41</f>
        <v>528.8707138499999</v>
      </c>
      <c r="AE12" s="303">
        <f>'1-3_Daten kt_Vorb'!AE41</f>
        <v>534.45462715821418</v>
      </c>
      <c r="AF12" s="303">
        <f>'1-3_Daten kt_Vorb'!AF41</f>
        <v>542.43480234841832</v>
      </c>
      <c r="AG12" s="303">
        <f>'1-3_Daten kt_Vorb'!AG41</f>
        <v>512.2564222721428</v>
      </c>
    </row>
    <row r="13" spans="2:34" ht="18.75" customHeight="1">
      <c r="B13" s="180"/>
      <c r="C13" s="175" t="s">
        <v>124</v>
      </c>
      <c r="D13" s="175"/>
      <c r="E13" s="304">
        <f>SUM('1-3_Daten kt_Vorb'!E69)</f>
        <v>23391.86223935417</v>
      </c>
      <c r="F13" s="304">
        <f>SUM('1-3_Daten kt_Vorb'!F69)</f>
        <v>24051.850440855</v>
      </c>
      <c r="G13" s="304">
        <f>SUM('1-3_Daten kt_Vorb'!G69)</f>
        <v>26516.795878644509</v>
      </c>
      <c r="H13" s="304">
        <f>SUM('1-3_Daten kt_Vorb'!H69)</f>
        <v>24417.370396685335</v>
      </c>
      <c r="I13" s="304">
        <f>SUM('1-3_Daten kt_Vorb'!I69)</f>
        <v>27118.974075101109</v>
      </c>
      <c r="J13" s="304">
        <f>SUM('1-3_Daten kt_Vorb'!J69)</f>
        <v>25209.610353174648</v>
      </c>
      <c r="K13" s="304">
        <f>SUM('1-3_Daten kt_Vorb'!K69)</f>
        <v>26434.434251444465</v>
      </c>
      <c r="L13" s="304">
        <f>SUM('1-3_Daten kt_Vorb'!L69)</f>
        <v>23769.135106795933</v>
      </c>
      <c r="M13" s="304">
        <f>SUM('1-3_Daten kt_Vorb'!M69)</f>
        <v>10903.495888349215</v>
      </c>
      <c r="N13" s="304">
        <f>SUM('1-3_Daten kt_Vorb'!N69)</f>
        <v>6811.7574604858955</v>
      </c>
      <c r="O13" s="304">
        <f>SUM('1-3_Daten kt_Vorb'!O69)</f>
        <v>6479.8935984999252</v>
      </c>
      <c r="P13" s="304">
        <f>SUM('1-3_Daten kt_Vorb'!P69)</f>
        <v>8363.4626190105828</v>
      </c>
      <c r="Q13" s="304">
        <f>SUM('1-3_Daten kt_Vorb'!Q69)</f>
        <v>8786.0089454071858</v>
      </c>
      <c r="R13" s="304">
        <f>SUM('1-3_Daten kt_Vorb'!R69)</f>
        <v>8822.0458781284487</v>
      </c>
      <c r="S13" s="304">
        <f>SUM('1-3_Daten kt_Vorb'!S69)</f>
        <v>10147.457865484725</v>
      </c>
      <c r="T13" s="304">
        <f>SUM('1-3_Daten kt_Vorb'!T69)</f>
        <v>8627.09462117576</v>
      </c>
      <c r="U13" s="304">
        <f>SUM('1-3_Daten kt_Vorb'!U69)</f>
        <v>8458.7362025664679</v>
      </c>
      <c r="V13" s="304">
        <f>SUM('1-3_Daten kt_Vorb'!V69)</f>
        <v>10976.355598023989</v>
      </c>
      <c r="W13" s="304">
        <f>SUM('1-3_Daten kt_Vorb'!W69)</f>
        <v>9625.5783562150609</v>
      </c>
      <c r="X13" s="304">
        <f>SUM('1-3_Daten kt_Vorb'!X69)</f>
        <v>9973.7024979588859</v>
      </c>
      <c r="Y13" s="304">
        <f>SUM('1-3_Daten kt_Vorb'!Y69)</f>
        <v>1867.0815192292171</v>
      </c>
      <c r="Z13" s="304">
        <f>SUM('1-3_Daten kt_Vorb'!Z69)</f>
        <v>1479.7098160392604</v>
      </c>
      <c r="AA13" s="304">
        <f>SUM('1-3_Daten kt_Vorb'!AA69)</f>
        <v>1200.7741062520386</v>
      </c>
      <c r="AB13" s="304">
        <f>SUM('1-3_Daten kt_Vorb'!AB69)</f>
        <v>1233.6965596036662</v>
      </c>
      <c r="AC13" s="304">
        <f>SUM('1-3_Daten kt_Vorb'!AC69)</f>
        <v>1139.6585721011193</v>
      </c>
      <c r="AD13" s="304">
        <f>SUM('1-3_Daten kt_Vorb'!AD69)</f>
        <v>1173.4212720348703</v>
      </c>
      <c r="AE13" s="304">
        <f>SUM('1-3_Daten kt_Vorb'!AE69)</f>
        <v>1107.0201629956591</v>
      </c>
      <c r="AF13" s="304">
        <f>SUM('1-3_Daten kt_Vorb'!AF69)</f>
        <v>1101.2958493430529</v>
      </c>
      <c r="AG13" s="304">
        <f>SUM('1-3_Daten kt_Vorb'!AG69)</f>
        <v>1093.448335643471</v>
      </c>
    </row>
    <row r="14" spans="2:34" ht="18.75" customHeight="1">
      <c r="B14" s="336"/>
      <c r="C14" s="337" t="s">
        <v>317</v>
      </c>
      <c r="D14" s="337"/>
      <c r="E14" s="338">
        <f>'1-3_Daten kt_Vorb'!E82</f>
        <v>13394.667384156601</v>
      </c>
      <c r="F14" s="338">
        <f>'1-3_Daten kt_Vorb'!F82</f>
        <v>12832.055123778728</v>
      </c>
      <c r="G14" s="338">
        <f>'1-3_Daten kt_Vorb'!G82</f>
        <v>13300.169740414965</v>
      </c>
      <c r="H14" s="338">
        <f>'1-3_Daten kt_Vorb'!H82</f>
        <v>16083.863712578406</v>
      </c>
      <c r="I14" s="338">
        <f>'1-3_Daten kt_Vorb'!I82</f>
        <v>16486.813149001591</v>
      </c>
      <c r="J14" s="338">
        <f>'1-3_Daten kt_Vorb'!J82</f>
        <v>17079.526772643279</v>
      </c>
      <c r="K14" s="338">
        <f>'1-3_Daten kt_Vorb'!K82</f>
        <v>16074.409354215148</v>
      </c>
      <c r="L14" s="338">
        <f>'1-3_Daten kt_Vorb'!L82</f>
        <v>16270.127091888449</v>
      </c>
      <c r="M14" s="338">
        <f>'1-3_Daten kt_Vorb'!M82</f>
        <v>16788.829068641167</v>
      </c>
      <c r="N14" s="338">
        <f>'1-3_Daten kt_Vorb'!N82</f>
        <v>15060.793389976538</v>
      </c>
      <c r="O14" s="338">
        <f>'1-3_Daten kt_Vorb'!O82</f>
        <v>13277.586362458818</v>
      </c>
      <c r="P14" s="338">
        <f>'1-3_Daten kt_Vorb'!P82</f>
        <v>14009.514227529175</v>
      </c>
      <c r="Q14" s="338">
        <f>'1-3_Daten kt_Vorb'!Q82</f>
        <v>14133.842326652866</v>
      </c>
      <c r="R14" s="338">
        <f>'1-3_Daten kt_Vorb'!R82</f>
        <v>13532.408355553385</v>
      </c>
      <c r="S14" s="338">
        <f>'1-3_Daten kt_Vorb'!S82</f>
        <v>13971.667999077461</v>
      </c>
      <c r="T14" s="338">
        <f>'1-3_Daten kt_Vorb'!T82</f>
        <v>14163.181308742163</v>
      </c>
      <c r="U14" s="338">
        <f>'1-3_Daten kt_Vorb'!U82</f>
        <v>14100.152429538268</v>
      </c>
      <c r="V14" s="338">
        <f>'1-3_Daten kt_Vorb'!V82</f>
        <v>14178.246564459429</v>
      </c>
      <c r="W14" s="338">
        <f>'1-3_Daten kt_Vorb'!W82</f>
        <v>14206.169775472428</v>
      </c>
      <c r="X14" s="338">
        <f>'1-3_Daten kt_Vorb'!X82</f>
        <v>14657.983391057798</v>
      </c>
      <c r="Y14" s="338">
        <f>'1-3_Daten kt_Vorb'!Y82</f>
        <v>14251.474787325838</v>
      </c>
      <c r="Z14" s="338">
        <f>'1-3_Daten kt_Vorb'!Z82</f>
        <v>14401.320263413925</v>
      </c>
      <c r="AA14" s="338">
        <f>'1-3_Daten kt_Vorb'!AA82</f>
        <v>14586.153658607072</v>
      </c>
      <c r="AB14" s="338">
        <f>'1-3_Daten kt_Vorb'!AB82</f>
        <v>14627.857348011315</v>
      </c>
      <c r="AC14" s="338">
        <f>'1-3_Daten kt_Vorb'!AC82</f>
        <v>14662.438259811868</v>
      </c>
      <c r="AD14" s="338">
        <f>'1-3_Daten kt_Vorb'!AD82</f>
        <v>15069.048634997716</v>
      </c>
      <c r="AE14" s="338">
        <f>'1-3_Daten kt_Vorb'!AE82</f>
        <v>15200.974545731393</v>
      </c>
      <c r="AF14" s="338">
        <f>'1-3_Daten kt_Vorb'!AF82</f>
        <v>15362.529253965307</v>
      </c>
      <c r="AG14" s="338">
        <f>'1-3_Daten kt_Vorb'!AG82</f>
        <v>14846.160108822505</v>
      </c>
    </row>
    <row r="15" spans="2:34" ht="18.75" customHeight="1">
      <c r="B15" s="180" t="s">
        <v>137</v>
      </c>
      <c r="C15" s="175"/>
      <c r="D15" s="175"/>
      <c r="E15" s="304">
        <f t="shared" ref="E15:AG15" si="3">SUM(E11:E14)</f>
        <v>96832.707630165591</v>
      </c>
      <c r="F15" s="304">
        <f t="shared" si="3"/>
        <v>93106.233271469056</v>
      </c>
      <c r="G15" s="304">
        <f t="shared" si="3"/>
        <v>93325.367182597663</v>
      </c>
      <c r="H15" s="304">
        <f t="shared" si="3"/>
        <v>94507.270163153749</v>
      </c>
      <c r="I15" s="304">
        <f t="shared" si="3"/>
        <v>100287.63139750133</v>
      </c>
      <c r="J15" s="304">
        <f t="shared" si="3"/>
        <v>98526.777516767368</v>
      </c>
      <c r="K15" s="304">
        <f t="shared" si="3"/>
        <v>96575.684945559871</v>
      </c>
      <c r="L15" s="304">
        <f t="shared" si="3"/>
        <v>96838.210643802624</v>
      </c>
      <c r="M15" s="304">
        <f t="shared" si="3"/>
        <v>82990.38271320377</v>
      </c>
      <c r="N15" s="304">
        <f t="shared" si="3"/>
        <v>74912.736493574848</v>
      </c>
      <c r="O15" s="304">
        <f t="shared" si="3"/>
        <v>77818.833532711535</v>
      </c>
      <c r="P15" s="304">
        <f t="shared" si="3"/>
        <v>74455.363598923941</v>
      </c>
      <c r="Q15" s="304">
        <f t="shared" si="3"/>
        <v>73069.081596765245</v>
      </c>
      <c r="R15" s="304">
        <f t="shared" si="3"/>
        <v>76962.873336240489</v>
      </c>
      <c r="S15" s="304">
        <f t="shared" si="3"/>
        <v>78888.533453350581</v>
      </c>
      <c r="T15" s="304">
        <f t="shared" si="3"/>
        <v>75633.426868210896</v>
      </c>
      <c r="U15" s="304">
        <f t="shared" si="3"/>
        <v>75800.808025121718</v>
      </c>
      <c r="V15" s="304">
        <f t="shared" si="3"/>
        <v>76959.785418693355</v>
      </c>
      <c r="W15" s="304">
        <f t="shared" si="3"/>
        <v>73220.84554550219</v>
      </c>
      <c r="X15" s="304">
        <f t="shared" si="3"/>
        <v>65770.965541232086</v>
      </c>
      <c r="Y15" s="304">
        <f t="shared" si="3"/>
        <v>62606.313589111014</v>
      </c>
      <c r="Z15" s="304">
        <f t="shared" si="3"/>
        <v>62462.207102776061</v>
      </c>
      <c r="AA15" s="304">
        <f t="shared" si="3"/>
        <v>61594.708412199077</v>
      </c>
      <c r="AB15" s="304">
        <f t="shared" si="3"/>
        <v>61358.284206508237</v>
      </c>
      <c r="AC15" s="304">
        <f t="shared" si="3"/>
        <v>61255.840036375252</v>
      </c>
      <c r="AD15" s="304">
        <f t="shared" si="3"/>
        <v>60242.178450856809</v>
      </c>
      <c r="AE15" s="304">
        <f t="shared" si="3"/>
        <v>62104.817956962623</v>
      </c>
      <c r="AF15" s="304">
        <f t="shared" si="3"/>
        <v>65628.058141828704</v>
      </c>
      <c r="AG15" s="304">
        <f t="shared" si="3"/>
        <v>64791.534413981353</v>
      </c>
    </row>
    <row r="16" spans="2:34" s="306" customFormat="1" ht="18.75" customHeight="1">
      <c r="B16" s="339" t="s">
        <v>138</v>
      </c>
      <c r="C16" s="340"/>
      <c r="D16" s="340"/>
      <c r="E16" s="341">
        <f t="shared" ref="E16" si="4">E15/E$30</f>
        <v>7.7374073460007339E-2</v>
      </c>
      <c r="F16" s="341">
        <f t="shared" ref="F16:AE16" si="5">F15/F$30</f>
        <v>7.7307765000135309E-2</v>
      </c>
      <c r="G16" s="341">
        <f t="shared" si="5"/>
        <v>8.0863976084926473E-2</v>
      </c>
      <c r="H16" s="341">
        <f t="shared" si="5"/>
        <v>8.2531067870611485E-2</v>
      </c>
      <c r="I16" s="341">
        <f t="shared" si="5"/>
        <v>8.9066979948071362E-2</v>
      </c>
      <c r="J16" s="341">
        <f t="shared" si="5"/>
        <v>8.7735235511100365E-2</v>
      </c>
      <c r="K16" s="341">
        <f t="shared" si="5"/>
        <v>8.4651474095252338E-2</v>
      </c>
      <c r="L16" s="341">
        <f t="shared" si="5"/>
        <v>8.7582949306266714E-2</v>
      </c>
      <c r="M16" s="341">
        <f t="shared" si="5"/>
        <v>7.6821202174303299E-2</v>
      </c>
      <c r="N16" s="341">
        <f t="shared" si="5"/>
        <v>7.1586999909837606E-2</v>
      </c>
      <c r="O16" s="341">
        <f t="shared" si="5"/>
        <v>7.4491725265640726E-2</v>
      </c>
      <c r="P16" s="341">
        <f t="shared" si="5"/>
        <v>7.0254702716577189E-2</v>
      </c>
      <c r="Q16" s="341">
        <f t="shared" si="5"/>
        <v>7.0372986912048935E-2</v>
      </c>
      <c r="R16" s="341">
        <f t="shared" si="5"/>
        <v>7.4364163840381595E-2</v>
      </c>
      <c r="S16" s="341">
        <f t="shared" si="5"/>
        <v>7.7442205423290167E-2</v>
      </c>
      <c r="T16" s="341">
        <f t="shared" si="5"/>
        <v>7.6151351307980272E-2</v>
      </c>
      <c r="U16" s="341">
        <f t="shared" si="5"/>
        <v>7.5761419553000156E-2</v>
      </c>
      <c r="V16" s="341">
        <f t="shared" si="5"/>
        <v>7.902723749452116E-2</v>
      </c>
      <c r="W16" s="341">
        <f t="shared" si="5"/>
        <v>7.4969726898854963E-2</v>
      </c>
      <c r="X16" s="341">
        <f t="shared" si="5"/>
        <v>7.2334596786282263E-2</v>
      </c>
      <c r="Y16" s="341">
        <f t="shared" si="5"/>
        <v>6.64372168078501E-2</v>
      </c>
      <c r="Z16" s="341">
        <f t="shared" si="5"/>
        <v>6.7935450875119402E-2</v>
      </c>
      <c r="AA16" s="341">
        <f t="shared" si="5"/>
        <v>6.6650307390449914E-2</v>
      </c>
      <c r="AB16" s="341">
        <f t="shared" si="5"/>
        <v>6.5165911503799578E-2</v>
      </c>
      <c r="AC16" s="341">
        <f t="shared" si="5"/>
        <v>6.7881875527008625E-2</v>
      </c>
      <c r="AD16" s="341">
        <f t="shared" si="5"/>
        <v>6.6468991156646104E-2</v>
      </c>
      <c r="AE16" s="341">
        <f t="shared" si="5"/>
        <v>6.8318187747602455E-2</v>
      </c>
      <c r="AF16" s="341">
        <f t="shared" ref="AF16:AG16" si="6">AF15/AF$30</f>
        <v>7.3385140446190447E-2</v>
      </c>
      <c r="AG16" s="341">
        <f t="shared" si="6"/>
        <v>7.5482174362566573E-2</v>
      </c>
    </row>
    <row r="17" spans="2:33" ht="9" customHeight="1">
      <c r="B17" s="312"/>
      <c r="C17" s="316"/>
      <c r="D17" s="316"/>
      <c r="E17" s="317"/>
      <c r="F17" s="317"/>
      <c r="G17" s="317"/>
      <c r="H17" s="317"/>
      <c r="I17" s="317"/>
      <c r="J17" s="317"/>
      <c r="K17" s="317"/>
      <c r="L17" s="317"/>
      <c r="M17" s="317"/>
      <c r="N17" s="317"/>
      <c r="O17" s="317"/>
      <c r="P17" s="317"/>
      <c r="Q17" s="317"/>
      <c r="R17" s="317"/>
      <c r="S17" s="317"/>
      <c r="T17" s="317"/>
      <c r="U17" s="317"/>
      <c r="V17" s="317"/>
      <c r="W17" s="317"/>
      <c r="X17" s="317"/>
      <c r="Y17" s="317"/>
      <c r="Z17" s="317"/>
      <c r="AA17" s="317"/>
      <c r="AB17" s="317"/>
      <c r="AC17" s="317"/>
      <c r="AD17" s="317"/>
      <c r="AE17" s="317"/>
      <c r="AF17" s="317"/>
      <c r="AG17" s="317"/>
    </row>
    <row r="18" spans="2:33" ht="18.75" customHeight="1">
      <c r="B18" s="180" t="s">
        <v>41</v>
      </c>
      <c r="C18" s="175" t="s">
        <v>176</v>
      </c>
      <c r="D18" s="175"/>
      <c r="E18" s="304">
        <f>'1-3_Daten kt_Vorb'!E13</f>
        <v>3183.6140509461356</v>
      </c>
      <c r="F18" s="304">
        <f>'1-3_Daten kt_Vorb'!F13</f>
        <v>2904.5631783492804</v>
      </c>
      <c r="G18" s="304">
        <f>'1-3_Daten kt_Vorb'!G13</f>
        <v>2603.7510407853974</v>
      </c>
      <c r="H18" s="304">
        <f>'1-3_Daten kt_Vorb'!H13</f>
        <v>2367.7324390534022</v>
      </c>
      <c r="I18" s="304">
        <f>'1-3_Daten kt_Vorb'!I13</f>
        <v>1936.2205760066208</v>
      </c>
      <c r="J18" s="304">
        <f>'1-3_Daten kt_Vorb'!J13</f>
        <v>2222.1453876751179</v>
      </c>
      <c r="K18" s="304">
        <f>'1-3_Daten kt_Vorb'!K13</f>
        <v>2224.9448003809266</v>
      </c>
      <c r="L18" s="304">
        <f>'1-3_Daten kt_Vorb'!L13</f>
        <v>2320.03822056022</v>
      </c>
      <c r="M18" s="304">
        <f>'1-3_Daten kt_Vorb'!M13</f>
        <v>2521.0218949125378</v>
      </c>
      <c r="N18" s="304">
        <f>'1-3_Daten kt_Vorb'!N13</f>
        <v>2607.7732853198872</v>
      </c>
      <c r="O18" s="304">
        <f>'1-3_Daten kt_Vorb'!O13</f>
        <v>2803.4671659992637</v>
      </c>
      <c r="P18" s="304">
        <f>'1-3_Daten kt_Vorb'!P13</f>
        <v>2554.2078452873316</v>
      </c>
      <c r="Q18" s="304">
        <f>'1-3_Daten kt_Vorb'!Q13</f>
        <v>2637.1944460654313</v>
      </c>
      <c r="R18" s="304">
        <f>'1-3_Daten kt_Vorb'!R13</f>
        <v>2464.2029939442468</v>
      </c>
      <c r="S18" s="304">
        <f>'1-3_Daten kt_Vorb'!S13</f>
        <v>2490.1210247616532</v>
      </c>
      <c r="T18" s="304">
        <f>'1-3_Daten kt_Vorb'!T13</f>
        <v>2325.3480630413287</v>
      </c>
      <c r="U18" s="304">
        <f>'1-3_Daten kt_Vorb'!U13</f>
        <v>2312.9477075779068</v>
      </c>
      <c r="V18" s="304">
        <f>'1-3_Daten kt_Vorb'!V13</f>
        <v>2427.2786295838291</v>
      </c>
      <c r="W18" s="304">
        <f>'1-3_Daten kt_Vorb'!W13</f>
        <v>2482.588771468977</v>
      </c>
      <c r="X18" s="304">
        <f>'1-3_Daten kt_Vorb'!X13</f>
        <v>2590.3418097945178</v>
      </c>
      <c r="Y18" s="304">
        <f>'1-3_Daten kt_Vorb'!Y13</f>
        <v>2325.0442943980852</v>
      </c>
      <c r="Z18" s="304">
        <f>'1-3_Daten kt_Vorb'!Z13</f>
        <v>2635.5868662772996</v>
      </c>
      <c r="AA18" s="304">
        <f>'1-3_Daten kt_Vorb'!AA13</f>
        <v>2573.5557993497346</v>
      </c>
      <c r="AB18" s="304">
        <f>'1-3_Daten kt_Vorb'!AB13</f>
        <v>2698.5713600987137</v>
      </c>
      <c r="AC18" s="304">
        <f>'1-3_Daten kt_Vorb'!AC13</f>
        <v>2939.9782582162243</v>
      </c>
      <c r="AD18" s="304">
        <f>'1-3_Daten kt_Vorb'!AD13</f>
        <v>3071.0016188210207</v>
      </c>
      <c r="AE18" s="304">
        <f>'1-3_Daten kt_Vorb'!AE13</f>
        <v>2772.8899758534826</v>
      </c>
      <c r="AF18" s="304">
        <f>'1-3_Daten kt_Vorb'!AF13</f>
        <v>2923.9953301360765</v>
      </c>
      <c r="AG18" s="304">
        <f>'1-3_Daten kt_Vorb'!AG13</f>
        <v>2913.817291784821</v>
      </c>
    </row>
    <row r="19" spans="2:33" ht="18.75" customHeight="1">
      <c r="B19" s="312"/>
      <c r="C19" s="171" t="s">
        <v>122</v>
      </c>
      <c r="D19" s="171"/>
      <c r="E19" s="303">
        <f>'1-3_Daten kt_Vorb'!E42</f>
        <v>43453.438943163834</v>
      </c>
      <c r="F19" s="303">
        <f>'1-3_Daten kt_Vorb'!F42</f>
        <v>38432.057796349945</v>
      </c>
      <c r="G19" s="303">
        <f>'1-3_Daten kt_Vorb'!G42</f>
        <v>37476.68928960312</v>
      </c>
      <c r="H19" s="303">
        <f>'1-3_Daten kt_Vorb'!H42</f>
        <v>37286.88154779638</v>
      </c>
      <c r="I19" s="303">
        <f>'1-3_Daten kt_Vorb'!I42</f>
        <v>37607.252807347388</v>
      </c>
      <c r="J19" s="303">
        <f>'1-3_Daten kt_Vorb'!J42</f>
        <v>37371.856407911582</v>
      </c>
      <c r="K19" s="303">
        <f>'1-3_Daten kt_Vorb'!K42</f>
        <v>37635.030749362173</v>
      </c>
      <c r="L19" s="303">
        <f>'1-3_Daten kt_Vorb'!L42</f>
        <v>36589.170300041209</v>
      </c>
      <c r="M19" s="303">
        <f>'1-3_Daten kt_Vorb'!M42</f>
        <v>36406.186261113304</v>
      </c>
      <c r="N19" s="303">
        <f>'1-3_Daten kt_Vorb'!N42</f>
        <v>36129.540874161925</v>
      </c>
      <c r="O19" s="303">
        <f>'1-3_Daten kt_Vorb'!O42</f>
        <v>35419.74412039145</v>
      </c>
      <c r="P19" s="303">
        <f>'1-3_Daten kt_Vorb'!P42</f>
        <v>35881.976013719228</v>
      </c>
      <c r="Q19" s="303">
        <f>'1-3_Daten kt_Vorb'!Q42</f>
        <v>34537.552983219291</v>
      </c>
      <c r="R19" s="303">
        <f>'1-3_Daten kt_Vorb'!R42</f>
        <v>34123.20484417746</v>
      </c>
      <c r="S19" s="303">
        <f>'1-3_Daten kt_Vorb'!S42</f>
        <v>33152.411522559109</v>
      </c>
      <c r="T19" s="303">
        <f>'1-3_Daten kt_Vorb'!T42</f>
        <v>33161.21354233392</v>
      </c>
      <c r="U19" s="303">
        <f>'1-3_Daten kt_Vorb'!U42</f>
        <v>32557.696960933747</v>
      </c>
      <c r="V19" s="303">
        <f>'1-3_Daten kt_Vorb'!V42</f>
        <v>32719.201767615432</v>
      </c>
      <c r="W19" s="303">
        <f>'1-3_Daten kt_Vorb'!W42</f>
        <v>33117.23072464906</v>
      </c>
      <c r="X19" s="303">
        <f>'1-3_Daten kt_Vorb'!X42</f>
        <v>33223.56215300395</v>
      </c>
      <c r="Y19" s="303">
        <f>'1-3_Daten kt_Vorb'!Y42</f>
        <v>33038.263146622099</v>
      </c>
      <c r="Z19" s="303">
        <f>'1-3_Daten kt_Vorb'!Z42</f>
        <v>32805.575789084942</v>
      </c>
      <c r="AA19" s="303">
        <f>'1-3_Daten kt_Vorb'!AA42</f>
        <v>32959.092901286713</v>
      </c>
      <c r="AB19" s="303">
        <f>'1-3_Daten kt_Vorb'!AB42</f>
        <v>33550.235005998693</v>
      </c>
      <c r="AC19" s="303">
        <f>'1-3_Daten kt_Vorb'!AC42</f>
        <v>33843.741307145749</v>
      </c>
      <c r="AD19" s="303">
        <f>'1-3_Daten kt_Vorb'!AD42</f>
        <v>33759.344530494658</v>
      </c>
      <c r="AE19" s="303">
        <f>'1-3_Daten kt_Vorb'!AE42</f>
        <v>33434.191970237342</v>
      </c>
      <c r="AF19" s="303">
        <f>'1-3_Daten kt_Vorb'!AF42</f>
        <v>33146.564676247843</v>
      </c>
      <c r="AG19" s="303">
        <f>'1-3_Daten kt_Vorb'!AG42</f>
        <v>32543.078729944653</v>
      </c>
    </row>
    <row r="20" spans="2:33" ht="18.75" customHeight="1">
      <c r="B20" s="314"/>
      <c r="C20" s="175" t="s">
        <v>124</v>
      </c>
      <c r="D20" s="175"/>
      <c r="E20" s="304">
        <f>'1-3_Daten kt_Vorb'!E70</f>
        <v>32668.14528331345</v>
      </c>
      <c r="F20" s="304">
        <f>'1-3_Daten kt_Vorb'!F70</f>
        <v>30208.568705225116</v>
      </c>
      <c r="G20" s="304">
        <f>'1-3_Daten kt_Vorb'!G70</f>
        <v>29260.367527451028</v>
      </c>
      <c r="H20" s="304">
        <f>'1-3_Daten kt_Vorb'!H70</f>
        <v>28814.452188764728</v>
      </c>
      <c r="I20" s="304">
        <f>'1-3_Daten kt_Vorb'!I70</f>
        <v>27285.350782016845</v>
      </c>
      <c r="J20" s="304">
        <f>'1-3_Daten kt_Vorb'!J70</f>
        <v>28563.611898726816</v>
      </c>
      <c r="K20" s="304">
        <f>'1-3_Daten kt_Vorb'!K70</f>
        <v>28688.281358541342</v>
      </c>
      <c r="L20" s="304">
        <f>'1-3_Daten kt_Vorb'!L70</f>
        <v>28605.552145836016</v>
      </c>
      <c r="M20" s="304">
        <f>'1-3_Daten kt_Vorb'!M70</f>
        <v>28914.293014893719</v>
      </c>
      <c r="N20" s="304">
        <f>'1-3_Daten kt_Vorb'!N70</f>
        <v>29581.131498444418</v>
      </c>
      <c r="O20" s="304">
        <f>'1-3_Daten kt_Vorb'!O70</f>
        <v>30040.980134745878</v>
      </c>
      <c r="P20" s="304">
        <f>'1-3_Daten kt_Vorb'!P70</f>
        <v>29520.669930270004</v>
      </c>
      <c r="Q20" s="304">
        <f>'1-3_Daten kt_Vorb'!Q70</f>
        <v>28536.358712696161</v>
      </c>
      <c r="R20" s="304">
        <f>'1-3_Daten kt_Vorb'!R70</f>
        <v>28165.506970850896</v>
      </c>
      <c r="S20" s="304">
        <f>'1-3_Daten kt_Vorb'!S70</f>
        <v>28997.286905265264</v>
      </c>
      <c r="T20" s="304">
        <f>'1-3_Daten kt_Vorb'!T70</f>
        <v>28702.901758243246</v>
      </c>
      <c r="U20" s="304">
        <f>'1-3_Daten kt_Vorb'!U70</f>
        <v>28531.31439995216</v>
      </c>
      <c r="V20" s="304">
        <f>'1-3_Daten kt_Vorb'!V70</f>
        <v>27780.335998894861</v>
      </c>
      <c r="W20" s="304">
        <f>'1-3_Daten kt_Vorb'!W70</f>
        <v>29471.260809900177</v>
      </c>
      <c r="X20" s="304">
        <f>'1-3_Daten kt_Vorb'!X70</f>
        <v>28461.965746933136</v>
      </c>
      <c r="Y20" s="304">
        <f>'1-3_Daten kt_Vorb'!Y70</f>
        <v>28262.855045562279</v>
      </c>
      <c r="Z20" s="304">
        <f>'1-3_Daten kt_Vorb'!Z70</f>
        <v>29823.611315699131</v>
      </c>
      <c r="AA20" s="304">
        <f>'1-3_Daten kt_Vorb'!AA70</f>
        <v>29353.756898428186</v>
      </c>
      <c r="AB20" s="304">
        <f>'1-3_Daten kt_Vorb'!AB70</f>
        <v>29857.380695929056</v>
      </c>
      <c r="AC20" s="304">
        <f>'1-3_Daten kt_Vorb'!AC70</f>
        <v>30688.763333274994</v>
      </c>
      <c r="AD20" s="304">
        <f>'1-3_Daten kt_Vorb'!AD70</f>
        <v>31135.557178913055</v>
      </c>
      <c r="AE20" s="304">
        <f>'1-3_Daten kt_Vorb'!AE70</f>
        <v>30284.032502351605</v>
      </c>
      <c r="AF20" s="304">
        <f>'1-3_Daten kt_Vorb'!AF70</f>
        <v>29999.759626826308</v>
      </c>
      <c r="AG20" s="304">
        <f>'1-3_Daten kt_Vorb'!AG70</f>
        <v>28107.991280376777</v>
      </c>
    </row>
    <row r="21" spans="2:33" ht="18.75" customHeight="1">
      <c r="B21" s="312" t="s">
        <v>137</v>
      </c>
      <c r="C21" s="171"/>
      <c r="D21" s="171"/>
      <c r="E21" s="313">
        <f>SUM(E18:E20)</f>
        <v>79305.19827742342</v>
      </c>
      <c r="F21" s="313">
        <f t="shared" ref="F21:AE21" si="7">SUM(F18:F20)</f>
        <v>71545.18967992434</v>
      </c>
      <c r="G21" s="313">
        <f t="shared" si="7"/>
        <v>69340.807857839551</v>
      </c>
      <c r="H21" s="313">
        <f t="shared" si="7"/>
        <v>68469.066175614513</v>
      </c>
      <c r="I21" s="313">
        <f t="shared" si="7"/>
        <v>66828.824165370854</v>
      </c>
      <c r="J21" s="313">
        <f t="shared" si="7"/>
        <v>68157.613694313521</v>
      </c>
      <c r="K21" s="313">
        <f t="shared" si="7"/>
        <v>68548.256908284442</v>
      </c>
      <c r="L21" s="313">
        <f t="shared" si="7"/>
        <v>67514.760666437447</v>
      </c>
      <c r="M21" s="313">
        <f t="shared" si="7"/>
        <v>67841.501170919568</v>
      </c>
      <c r="N21" s="313">
        <f t="shared" si="7"/>
        <v>68318.445657926233</v>
      </c>
      <c r="O21" s="313">
        <f t="shared" si="7"/>
        <v>68264.19142113658</v>
      </c>
      <c r="P21" s="313">
        <f t="shared" si="7"/>
        <v>67956.85378927656</v>
      </c>
      <c r="Q21" s="313">
        <f t="shared" si="7"/>
        <v>65711.106141980883</v>
      </c>
      <c r="R21" s="313">
        <f t="shared" si="7"/>
        <v>64752.9148089726</v>
      </c>
      <c r="S21" s="313">
        <f t="shared" si="7"/>
        <v>64639.819452586031</v>
      </c>
      <c r="T21" s="313">
        <f t="shared" si="7"/>
        <v>64189.463363618488</v>
      </c>
      <c r="U21" s="313">
        <f t="shared" si="7"/>
        <v>63401.95906846381</v>
      </c>
      <c r="V21" s="313">
        <f t="shared" si="7"/>
        <v>62926.816396094116</v>
      </c>
      <c r="W21" s="313">
        <f t="shared" si="7"/>
        <v>65071.080306018208</v>
      </c>
      <c r="X21" s="313">
        <f t="shared" si="7"/>
        <v>64275.869709731604</v>
      </c>
      <c r="Y21" s="313">
        <f t="shared" si="7"/>
        <v>63626.162486582456</v>
      </c>
      <c r="Z21" s="313">
        <f t="shared" si="7"/>
        <v>65264.773971061368</v>
      </c>
      <c r="AA21" s="313">
        <f t="shared" si="7"/>
        <v>64886.40559906463</v>
      </c>
      <c r="AB21" s="313">
        <f t="shared" si="7"/>
        <v>66106.187062026467</v>
      </c>
      <c r="AC21" s="313">
        <f t="shared" si="7"/>
        <v>67472.482898636968</v>
      </c>
      <c r="AD21" s="313">
        <f t="shared" si="7"/>
        <v>67965.903328228742</v>
      </c>
      <c r="AE21" s="313">
        <f t="shared" si="7"/>
        <v>66491.114448442429</v>
      </c>
      <c r="AF21" s="313">
        <f t="shared" ref="AF21:AG21" si="8">SUM(AF18:AF20)</f>
        <v>66070.319633210223</v>
      </c>
      <c r="AG21" s="313">
        <f t="shared" si="8"/>
        <v>63564.887302106246</v>
      </c>
    </row>
    <row r="22" spans="2:33" ht="18.75" customHeight="1">
      <c r="B22" s="342" t="s">
        <v>138</v>
      </c>
      <c r="C22" s="345"/>
      <c r="D22" s="345"/>
      <c r="E22" s="344">
        <f t="shared" ref="E22" si="9">E21/E$30</f>
        <v>6.3368735497036255E-2</v>
      </c>
      <c r="F22" s="344">
        <f t="shared" ref="F22:AE22" si="10">F21/F$30</f>
        <v>5.9405246204505033E-2</v>
      </c>
      <c r="G22" s="344">
        <f t="shared" si="10"/>
        <v>6.0081986255194571E-2</v>
      </c>
      <c r="H22" s="344">
        <f t="shared" si="10"/>
        <v>5.979249149638606E-2</v>
      </c>
      <c r="I22" s="344">
        <f t="shared" si="10"/>
        <v>5.9351701291038499E-2</v>
      </c>
      <c r="J22" s="344">
        <f t="shared" si="10"/>
        <v>6.0692376631596871E-2</v>
      </c>
      <c r="K22" s="344">
        <f t="shared" si="10"/>
        <v>6.008459579880128E-2</v>
      </c>
      <c r="L22" s="344">
        <f t="shared" si="10"/>
        <v>6.1062072724820074E-2</v>
      </c>
      <c r="M22" s="344">
        <f t="shared" si="10"/>
        <v>6.2798429250167445E-2</v>
      </c>
      <c r="N22" s="344">
        <f t="shared" si="10"/>
        <v>6.5285461352405399E-2</v>
      </c>
      <c r="O22" s="344">
        <f t="shared" si="10"/>
        <v>6.5345587462280058E-2</v>
      </c>
      <c r="P22" s="344">
        <f t="shared" si="10"/>
        <v>6.4122829165641562E-2</v>
      </c>
      <c r="Q22" s="344">
        <f t="shared" si="10"/>
        <v>6.3286505200998655E-2</v>
      </c>
      <c r="R22" s="344">
        <f t="shared" si="10"/>
        <v>6.2566483776655857E-2</v>
      </c>
      <c r="S22" s="344">
        <f t="shared" si="10"/>
        <v>6.345472475453838E-2</v>
      </c>
      <c r="T22" s="344">
        <f t="shared" si="10"/>
        <v>6.4629021548779503E-2</v>
      </c>
      <c r="U22" s="344">
        <f t="shared" si="10"/>
        <v>6.336901342629607E-2</v>
      </c>
      <c r="V22" s="344">
        <f t="shared" si="10"/>
        <v>6.4617285989733861E-2</v>
      </c>
      <c r="W22" s="344">
        <f t="shared" si="10"/>
        <v>6.6625304354400658E-2</v>
      </c>
      <c r="X22" s="344">
        <f t="shared" si="10"/>
        <v>7.0690297463039994E-2</v>
      </c>
      <c r="Y22" s="344">
        <f t="shared" si="10"/>
        <v>6.7519470632236608E-2</v>
      </c>
      <c r="Z22" s="344">
        <f t="shared" si="10"/>
        <v>7.09835923455506E-2</v>
      </c>
      <c r="AA22" s="344">
        <f t="shared" si="10"/>
        <v>7.0212182022157996E-2</v>
      </c>
      <c r="AB22" s="344">
        <f t="shared" si="10"/>
        <v>7.0208448486581129E-2</v>
      </c>
      <c r="AC22" s="344">
        <f t="shared" si="10"/>
        <v>7.4770971762099417E-2</v>
      </c>
      <c r="AD22" s="344">
        <f t="shared" si="10"/>
        <v>7.4991063461670809E-2</v>
      </c>
      <c r="AE22" s="344">
        <f t="shared" si="10"/>
        <v>7.3143317859556536E-2</v>
      </c>
      <c r="AF22" s="344">
        <f t="shared" ref="AF22:AG22" si="11">AF21/AF$30</f>
        <v>7.3879676206929173E-2</v>
      </c>
      <c r="AG22" s="344">
        <f t="shared" si="11"/>
        <v>7.4053129781089341E-2</v>
      </c>
    </row>
    <row r="23" spans="2:33" ht="9" customHeight="1">
      <c r="B23" s="312"/>
      <c r="C23" s="316"/>
      <c r="D23" s="316"/>
      <c r="E23" s="317"/>
      <c r="F23" s="317"/>
      <c r="G23" s="317"/>
      <c r="H23" s="317"/>
      <c r="I23" s="317"/>
      <c r="J23" s="317"/>
      <c r="K23" s="317"/>
      <c r="L23" s="317"/>
      <c r="M23" s="317"/>
      <c r="N23" s="317"/>
      <c r="O23" s="317"/>
      <c r="P23" s="317"/>
      <c r="Q23" s="317"/>
      <c r="R23" s="317"/>
      <c r="S23" s="317"/>
      <c r="T23" s="317"/>
      <c r="U23" s="317"/>
      <c r="V23" s="317"/>
      <c r="W23" s="317"/>
      <c r="X23" s="317"/>
      <c r="Y23" s="317"/>
      <c r="Z23" s="317"/>
      <c r="AA23" s="317"/>
      <c r="AB23" s="317"/>
      <c r="AC23" s="317"/>
      <c r="AD23" s="317"/>
      <c r="AE23" s="317"/>
      <c r="AF23" s="317"/>
      <c r="AG23" s="317"/>
    </row>
    <row r="24" spans="2:33" ht="18.75" customHeight="1">
      <c r="B24" s="180" t="s">
        <v>140</v>
      </c>
      <c r="C24" s="175" t="s">
        <v>176</v>
      </c>
      <c r="D24" s="175"/>
      <c r="E24" s="304" t="s">
        <v>139</v>
      </c>
      <c r="F24" s="304" t="s">
        <v>139</v>
      </c>
      <c r="G24" s="304" t="s">
        <v>139</v>
      </c>
      <c r="H24" s="304" t="s">
        <v>139</v>
      </c>
      <c r="I24" s="304" t="s">
        <v>139</v>
      </c>
      <c r="J24" s="304" t="s">
        <v>139</v>
      </c>
      <c r="K24" s="304" t="s">
        <v>139</v>
      </c>
      <c r="L24" s="304" t="s">
        <v>139</v>
      </c>
      <c r="M24" s="304" t="s">
        <v>139</v>
      </c>
      <c r="N24" s="304" t="s">
        <v>139</v>
      </c>
      <c r="O24" s="304" t="s">
        <v>139</v>
      </c>
      <c r="P24" s="304" t="s">
        <v>139</v>
      </c>
      <c r="Q24" s="304" t="s">
        <v>139</v>
      </c>
      <c r="R24" s="304" t="s">
        <v>139</v>
      </c>
      <c r="S24" s="304" t="s">
        <v>139</v>
      </c>
      <c r="T24" s="304" t="s">
        <v>139</v>
      </c>
      <c r="U24" s="304" t="s">
        <v>139</v>
      </c>
      <c r="V24" s="304" t="s">
        <v>139</v>
      </c>
      <c r="W24" s="304" t="s">
        <v>139</v>
      </c>
      <c r="X24" s="304" t="s">
        <v>139</v>
      </c>
      <c r="Y24" s="304" t="s">
        <v>139</v>
      </c>
      <c r="Z24" s="304" t="s">
        <v>139</v>
      </c>
      <c r="AA24" s="304" t="s">
        <v>139</v>
      </c>
      <c r="AB24" s="304" t="s">
        <v>139</v>
      </c>
      <c r="AC24" s="304" t="s">
        <v>139</v>
      </c>
      <c r="AD24" s="304" t="s">
        <v>139</v>
      </c>
      <c r="AE24" s="304" t="s">
        <v>139</v>
      </c>
      <c r="AF24" s="304" t="s">
        <v>139</v>
      </c>
      <c r="AG24" s="304" t="s">
        <v>139</v>
      </c>
    </row>
    <row r="25" spans="2:33" ht="18.75" customHeight="1">
      <c r="B25" s="312"/>
      <c r="C25" s="171" t="s">
        <v>122</v>
      </c>
      <c r="D25" s="171"/>
      <c r="E25" s="303">
        <f>'1-3_Daten kt_Vorb'!E43</f>
        <v>36864.499459099752</v>
      </c>
      <c r="F25" s="303">
        <f>'1-3_Daten kt_Vorb'!F43</f>
        <v>38344.438373734629</v>
      </c>
      <c r="G25" s="303">
        <f>'1-3_Daten kt_Vorb'!G43</f>
        <v>39000.221383336313</v>
      </c>
      <c r="H25" s="303">
        <f>'1-3_Daten kt_Vorb'!H43</f>
        <v>38917.932031349024</v>
      </c>
      <c r="I25" s="303">
        <f>'1-3_Daten kt_Vorb'!I43</f>
        <v>38137.452909448373</v>
      </c>
      <c r="J25" s="303">
        <f>'1-3_Daten kt_Vorb'!J43</f>
        <v>37182.97918593145</v>
      </c>
      <c r="K25" s="303">
        <f>'1-3_Daten kt_Vorb'!K43</f>
        <v>35749.137615876331</v>
      </c>
      <c r="L25" s="303">
        <f>'1-3_Daten kt_Vorb'!L43</f>
        <v>32890.998078545963</v>
      </c>
      <c r="M25" s="303">
        <f>'1-3_Daten kt_Vorb'!M43</f>
        <v>30780.37648041777</v>
      </c>
      <c r="N25" s="303">
        <f>'1-3_Daten kt_Vorb'!N43</f>
        <v>29165.767465966757</v>
      </c>
      <c r="O25" s="303">
        <f>'1-3_Daten kt_Vorb'!O43</f>
        <v>27605.813777417119</v>
      </c>
      <c r="P25" s="303">
        <f>'1-3_Daten kt_Vorb'!P43</f>
        <v>25969.296217870498</v>
      </c>
      <c r="Q25" s="303">
        <f>'1-3_Daten kt_Vorb'!Q43</f>
        <v>24544.144325441172</v>
      </c>
      <c r="R25" s="303">
        <f>'1-3_Daten kt_Vorb'!R43</f>
        <v>23049.205791768683</v>
      </c>
      <c r="S25" s="303">
        <f>'1-3_Daten kt_Vorb'!S43</f>
        <v>21750.98074131332</v>
      </c>
      <c r="T25" s="303">
        <f>'1-3_Daten kt_Vorb'!T43</f>
        <v>20303.18602569358</v>
      </c>
      <c r="U25" s="303">
        <f>'1-3_Daten kt_Vorb'!U43</f>
        <v>18695.312856680161</v>
      </c>
      <c r="V25" s="303">
        <f>'1-3_Daten kt_Vorb'!V43</f>
        <v>17373.977546315804</v>
      </c>
      <c r="W25" s="303">
        <f>'1-3_Daten kt_Vorb'!W43</f>
        <v>16152.915153051799</v>
      </c>
      <c r="X25" s="303">
        <f>'1-3_Daten kt_Vorb'!X43</f>
        <v>14925.02044478656</v>
      </c>
      <c r="Y25" s="303">
        <f>'1-3_Daten kt_Vorb'!Y43</f>
        <v>13803.419552341065</v>
      </c>
      <c r="Z25" s="303">
        <f>'1-3_Daten kt_Vorb'!Z43</f>
        <v>12992.382726034804</v>
      </c>
      <c r="AA25" s="303">
        <f>'1-3_Daten kt_Vorb'!AA43</f>
        <v>12222.01422229062</v>
      </c>
      <c r="AB25" s="303">
        <f>'1-3_Daten kt_Vorb'!AB43</f>
        <v>11468.42710831608</v>
      </c>
      <c r="AC25" s="303">
        <f>'1-3_Daten kt_Vorb'!AC43</f>
        <v>10846.022855811474</v>
      </c>
      <c r="AD25" s="303">
        <f>'1-3_Daten kt_Vorb'!AD43</f>
        <v>10333.50983549424</v>
      </c>
      <c r="AE25" s="303">
        <f>'1-3_Daten kt_Vorb'!AE43</f>
        <v>9873.5487061355579</v>
      </c>
      <c r="AF25" s="303">
        <f>'1-3_Daten kt_Vorb'!AF43</f>
        <v>9347.5167037007977</v>
      </c>
      <c r="AG25" s="303">
        <f>'1-3_Daten kt_Vorb'!AG43</f>
        <v>8849.0082899161916</v>
      </c>
    </row>
    <row r="26" spans="2:33" ht="18.75" customHeight="1">
      <c r="B26" s="314"/>
      <c r="C26" s="175" t="s">
        <v>124</v>
      </c>
      <c r="D26" s="175"/>
      <c r="E26" s="304">
        <f>'1-3_Daten kt_Vorb'!E71</f>
        <v>1437.4310389339107</v>
      </c>
      <c r="F26" s="304">
        <f>'1-3_Daten kt_Vorb'!F71</f>
        <v>1333.6474928319874</v>
      </c>
      <c r="G26" s="304">
        <f>'1-3_Daten kt_Vorb'!G71</f>
        <v>1252.7629188124529</v>
      </c>
      <c r="H26" s="304">
        <f>'1-3_Daten kt_Vorb'!H71</f>
        <v>1146.0410005459075</v>
      </c>
      <c r="I26" s="304">
        <f>'1-3_Daten kt_Vorb'!I71</f>
        <v>1129.47274692118</v>
      </c>
      <c r="J26" s="304">
        <f>'1-3_Daten kt_Vorb'!J71</f>
        <v>1104.7489480969305</v>
      </c>
      <c r="K26" s="304">
        <f>'1-3_Daten kt_Vorb'!K71</f>
        <v>1084.3632267344854</v>
      </c>
      <c r="L26" s="304">
        <f>'1-3_Daten kt_Vorb'!L71</f>
        <v>987.11495522546556</v>
      </c>
      <c r="M26" s="304">
        <f>'1-3_Daten kt_Vorb'!M71</f>
        <v>958.87383581927327</v>
      </c>
      <c r="N26" s="304">
        <f>'1-3_Daten kt_Vorb'!N71</f>
        <v>930.26557907444408</v>
      </c>
      <c r="O26" s="304">
        <f>'1-3_Daten kt_Vorb'!O71</f>
        <v>921.97393108736878</v>
      </c>
      <c r="P26" s="304">
        <f>'1-3_Daten kt_Vorb'!P71</f>
        <v>889.38550225089375</v>
      </c>
      <c r="Q26" s="304">
        <f>'1-3_Daten kt_Vorb'!Q71</f>
        <v>928.43006736423672</v>
      </c>
      <c r="R26" s="304">
        <f>'1-3_Daten kt_Vorb'!R71</f>
        <v>911.28305262177491</v>
      </c>
      <c r="S26" s="304">
        <f>'1-3_Daten kt_Vorb'!S71</f>
        <v>902.05169793420941</v>
      </c>
      <c r="T26" s="304">
        <f>'1-3_Daten kt_Vorb'!T71</f>
        <v>996.07511875098965</v>
      </c>
      <c r="U26" s="304">
        <f>'1-3_Daten kt_Vorb'!U71</f>
        <v>794.60122968556368</v>
      </c>
      <c r="V26" s="304">
        <f>'1-3_Daten kt_Vorb'!V71</f>
        <v>805.75443413514051</v>
      </c>
      <c r="W26" s="304">
        <f>'1-3_Daten kt_Vorb'!W71</f>
        <v>795.88000079356323</v>
      </c>
      <c r="X26" s="304">
        <f>'1-3_Daten kt_Vorb'!X71</f>
        <v>801.37208810567176</v>
      </c>
      <c r="Y26" s="304">
        <f>'1-3_Daten kt_Vorb'!Y71</f>
        <v>794.29430369642625</v>
      </c>
      <c r="Z26" s="304">
        <f>'1-3_Daten kt_Vorb'!Z71</f>
        <v>825.65137495366537</v>
      </c>
      <c r="AA26" s="304">
        <f>'1-3_Daten kt_Vorb'!AA71</f>
        <v>823.96286477599278</v>
      </c>
      <c r="AB26" s="304">
        <f>'1-3_Daten kt_Vorb'!AB71</f>
        <v>818.37725085758643</v>
      </c>
      <c r="AC26" s="304">
        <f>'1-3_Daten kt_Vorb'!AC71</f>
        <v>841.71037620580478</v>
      </c>
      <c r="AD26" s="304">
        <f>'1-3_Daten kt_Vorb'!AD71</f>
        <v>849.70863007927801</v>
      </c>
      <c r="AE26" s="304">
        <f>'1-3_Daten kt_Vorb'!AE71</f>
        <v>861.81397209403178</v>
      </c>
      <c r="AF26" s="304">
        <f>'1-3_Daten kt_Vorb'!AF71</f>
        <v>874.71808181608469</v>
      </c>
      <c r="AG26" s="304">
        <f>'1-3_Daten kt_Vorb'!AG71</f>
        <v>879.41968672994619</v>
      </c>
    </row>
    <row r="27" spans="2:33" ht="18.75" customHeight="1">
      <c r="B27" s="312" t="s">
        <v>137</v>
      </c>
      <c r="C27" s="313"/>
      <c r="D27" s="313"/>
      <c r="E27" s="313">
        <f>SUM(E24:E26)</f>
        <v>38301.93049803366</v>
      </c>
      <c r="F27" s="313">
        <f t="shared" ref="F27:AE27" si="12">SUM(F24:F26)</f>
        <v>39678.085866566616</v>
      </c>
      <c r="G27" s="313">
        <f t="shared" si="12"/>
        <v>40252.984302148769</v>
      </c>
      <c r="H27" s="313">
        <f t="shared" si="12"/>
        <v>40063.97303189493</v>
      </c>
      <c r="I27" s="313">
        <f t="shared" si="12"/>
        <v>39266.925656369553</v>
      </c>
      <c r="J27" s="313">
        <f t="shared" si="12"/>
        <v>38287.728134028381</v>
      </c>
      <c r="K27" s="313">
        <f t="shared" si="12"/>
        <v>36833.500842610818</v>
      </c>
      <c r="L27" s="313">
        <f t="shared" si="12"/>
        <v>33878.113033771428</v>
      </c>
      <c r="M27" s="313">
        <f t="shared" si="12"/>
        <v>31739.250316237045</v>
      </c>
      <c r="N27" s="313">
        <f t="shared" si="12"/>
        <v>30096.0330450412</v>
      </c>
      <c r="O27" s="313">
        <f t="shared" si="12"/>
        <v>28527.787708504489</v>
      </c>
      <c r="P27" s="313">
        <f t="shared" si="12"/>
        <v>26858.681720121393</v>
      </c>
      <c r="Q27" s="313">
        <f t="shared" si="12"/>
        <v>25472.574392805407</v>
      </c>
      <c r="R27" s="313">
        <f t="shared" si="12"/>
        <v>23960.488844390457</v>
      </c>
      <c r="S27" s="313">
        <f t="shared" si="12"/>
        <v>22653.03243924753</v>
      </c>
      <c r="T27" s="313">
        <f t="shared" si="12"/>
        <v>21299.261144444568</v>
      </c>
      <c r="U27" s="313">
        <f t="shared" si="12"/>
        <v>19489.914086365723</v>
      </c>
      <c r="V27" s="313">
        <f t="shared" si="12"/>
        <v>18179.731980450946</v>
      </c>
      <c r="W27" s="313">
        <f t="shared" si="12"/>
        <v>16948.795153845364</v>
      </c>
      <c r="X27" s="313">
        <f t="shared" si="12"/>
        <v>15726.392532892232</v>
      </c>
      <c r="Y27" s="313">
        <f t="shared" si="12"/>
        <v>14597.713856037491</v>
      </c>
      <c r="Z27" s="313">
        <f t="shared" si="12"/>
        <v>13818.034100988471</v>
      </c>
      <c r="AA27" s="313">
        <f t="shared" si="12"/>
        <v>13045.977087066613</v>
      </c>
      <c r="AB27" s="313">
        <f t="shared" si="12"/>
        <v>12286.804359173666</v>
      </c>
      <c r="AC27" s="313">
        <f t="shared" si="12"/>
        <v>11687.733232017279</v>
      </c>
      <c r="AD27" s="313">
        <f t="shared" si="12"/>
        <v>11183.218465573518</v>
      </c>
      <c r="AE27" s="313">
        <f t="shared" si="12"/>
        <v>10735.362678229591</v>
      </c>
      <c r="AF27" s="313">
        <f t="shared" ref="AF27:AG27" si="13">SUM(AF24:AF26)</f>
        <v>10222.234785516883</v>
      </c>
      <c r="AG27" s="313">
        <f t="shared" si="13"/>
        <v>9728.4279766461386</v>
      </c>
    </row>
    <row r="28" spans="2:33" ht="18.75" customHeight="1">
      <c r="B28" s="342" t="s">
        <v>138</v>
      </c>
      <c r="C28" s="343"/>
      <c r="D28" s="343"/>
      <c r="E28" s="344">
        <f t="shared" ref="E28" si="14">E27/E$30</f>
        <v>3.060511738795715E-2</v>
      </c>
      <c r="F28" s="344">
        <f t="shared" ref="F28:AE28" si="15">F27/F$30</f>
        <v>3.2945421912666792E-2</v>
      </c>
      <c r="G28" s="344">
        <f t="shared" si="15"/>
        <v>3.4878152191860225E-2</v>
      </c>
      <c r="H28" s="344">
        <f t="shared" si="15"/>
        <v>3.4986964196018086E-2</v>
      </c>
      <c r="I28" s="344">
        <f t="shared" si="15"/>
        <v>3.487355749978769E-2</v>
      </c>
      <c r="J28" s="344">
        <f t="shared" si="15"/>
        <v>3.4094110552355117E-2</v>
      </c>
      <c r="K28" s="344">
        <f t="shared" si="15"/>
        <v>3.2285664286754584E-2</v>
      </c>
      <c r="L28" s="344">
        <f t="shared" si="15"/>
        <v>3.0640230098248577E-2</v>
      </c>
      <c r="M28" s="344">
        <f t="shared" si="15"/>
        <v>2.937987855569367E-2</v>
      </c>
      <c r="N28" s="344">
        <f t="shared" si="15"/>
        <v>2.8759925424251733E-2</v>
      </c>
      <c r="O28" s="344">
        <f t="shared" si="15"/>
        <v>2.7308095327915047E-2</v>
      </c>
      <c r="P28" s="344">
        <f t="shared" si="15"/>
        <v>2.5343354842384595E-2</v>
      </c>
      <c r="Q28" s="344">
        <f t="shared" si="15"/>
        <v>2.4532690232149365E-2</v>
      </c>
      <c r="R28" s="344">
        <f t="shared" si="15"/>
        <v>2.3151444857515056E-2</v>
      </c>
      <c r="S28" s="344">
        <f t="shared" si="15"/>
        <v>2.2237715860924701E-2</v>
      </c>
      <c r="T28" s="344">
        <f t="shared" si="15"/>
        <v>2.1445114748499295E-2</v>
      </c>
      <c r="U28" s="344">
        <f t="shared" si="15"/>
        <v>1.9479786517047622E-2</v>
      </c>
      <c r="V28" s="344">
        <f t="shared" si="15"/>
        <v>1.8668113339838768E-2</v>
      </c>
      <c r="W28" s="344">
        <f t="shared" si="15"/>
        <v>1.7353617463469414E-2</v>
      </c>
      <c r="X28" s="344">
        <f t="shared" si="15"/>
        <v>1.7295812117223936E-2</v>
      </c>
      <c r="Y28" s="344">
        <f t="shared" si="15"/>
        <v>1.5490953304128115E-2</v>
      </c>
      <c r="Z28" s="344">
        <f t="shared" si="15"/>
        <v>1.502883776287031E-2</v>
      </c>
      <c r="AA28" s="344">
        <f t="shared" si="15"/>
        <v>1.4116770831072632E-2</v>
      </c>
      <c r="AB28" s="344">
        <f t="shared" si="15"/>
        <v>1.3049269807474216E-2</v>
      </c>
      <c r="AC28" s="344">
        <f t="shared" si="15"/>
        <v>1.2951993670767508E-2</v>
      </c>
      <c r="AD28" s="344">
        <f t="shared" si="15"/>
        <v>1.2339149552791038E-2</v>
      </c>
      <c r="AE28" s="344">
        <f t="shared" si="15"/>
        <v>1.1809398161317194E-2</v>
      </c>
      <c r="AF28" s="344">
        <f t="shared" ref="AF28:AG28" si="16">AF27/AF$30</f>
        <v>1.1430478923937075E-2</v>
      </c>
      <c r="AG28" s="344">
        <f t="shared" si="16"/>
        <v>1.1333624113838169E-2</v>
      </c>
    </row>
    <row r="29" spans="2:33" ht="9" customHeight="1">
      <c r="B29" s="312"/>
      <c r="C29" s="316"/>
      <c r="D29" s="316"/>
      <c r="E29" s="317"/>
      <c r="F29" s="317"/>
      <c r="G29" s="317"/>
      <c r="H29" s="317"/>
      <c r="I29" s="317"/>
      <c r="J29" s="317"/>
      <c r="K29" s="317"/>
      <c r="L29" s="317"/>
      <c r="M29" s="317"/>
      <c r="N29" s="317"/>
      <c r="O29" s="317"/>
      <c r="P29" s="317"/>
      <c r="Q29" s="317"/>
      <c r="R29" s="317"/>
      <c r="S29" s="317"/>
      <c r="T29" s="317"/>
      <c r="U29" s="317"/>
      <c r="V29" s="317"/>
      <c r="W29" s="317"/>
      <c r="X29" s="317"/>
      <c r="Y29" s="317"/>
      <c r="Z29" s="317"/>
      <c r="AA29" s="317"/>
      <c r="AB29" s="317"/>
      <c r="AC29" s="317"/>
      <c r="AD29" s="317"/>
      <c r="AE29" s="317"/>
      <c r="AF29" s="317"/>
      <c r="AG29" s="317"/>
    </row>
    <row r="30" spans="2:33">
      <c r="B30" s="333" t="s">
        <v>90</v>
      </c>
      <c r="C30" s="334"/>
      <c r="D30" s="334"/>
      <c r="E30" s="335">
        <f t="shared" ref="E30:AG30" si="17">SUM(E8,E15,E21,E27)</f>
        <v>1251487.7826642527</v>
      </c>
      <c r="F30" s="335">
        <f t="shared" si="17"/>
        <v>1204358.1038891254</v>
      </c>
      <c r="G30" s="335">
        <f t="shared" si="17"/>
        <v>1154103.1210805632</v>
      </c>
      <c r="H30" s="335">
        <f t="shared" si="17"/>
        <v>1145111.4422912595</v>
      </c>
      <c r="I30" s="335">
        <f t="shared" si="17"/>
        <v>1125979.9249505477</v>
      </c>
      <c r="J30" s="335">
        <f t="shared" si="17"/>
        <v>1123001.2314072109</v>
      </c>
      <c r="K30" s="335">
        <f t="shared" si="17"/>
        <v>1140862.4123531512</v>
      </c>
      <c r="L30" s="335">
        <f t="shared" si="17"/>
        <v>1105674.2369473241</v>
      </c>
      <c r="M30" s="335">
        <f t="shared" si="17"/>
        <v>1080305.701606998</v>
      </c>
      <c r="N30" s="335">
        <f t="shared" si="17"/>
        <v>1046457.2700060897</v>
      </c>
      <c r="O30" s="335">
        <f t="shared" si="17"/>
        <v>1044664.1322268507</v>
      </c>
      <c r="P30" s="335">
        <f t="shared" si="17"/>
        <v>1059791.881823102</v>
      </c>
      <c r="Q30" s="335">
        <f t="shared" si="17"/>
        <v>1038311.4999521883</v>
      </c>
      <c r="R30" s="335">
        <f t="shared" si="17"/>
        <v>1034945.7233384197</v>
      </c>
      <c r="S30" s="335">
        <f t="shared" si="17"/>
        <v>1018676.2247040223</v>
      </c>
      <c r="T30" s="335">
        <f t="shared" si="17"/>
        <v>993198.74918995553</v>
      </c>
      <c r="U30" s="335">
        <f t="shared" si="17"/>
        <v>1000519.9014531929</v>
      </c>
      <c r="V30" s="335">
        <f t="shared" si="17"/>
        <v>973838.74039667472</v>
      </c>
      <c r="W30" s="335">
        <f t="shared" si="17"/>
        <v>976672.16587687097</v>
      </c>
      <c r="X30" s="335">
        <f t="shared" si="17"/>
        <v>909260.13917734416</v>
      </c>
      <c r="Y30" s="335">
        <f t="shared" si="17"/>
        <v>942337.99363060575</v>
      </c>
      <c r="Z30" s="335">
        <f t="shared" si="17"/>
        <v>919434.64418298495</v>
      </c>
      <c r="AA30" s="335">
        <f t="shared" si="17"/>
        <v>924147.40192218183</v>
      </c>
      <c r="AB30" s="335">
        <f t="shared" si="17"/>
        <v>941570.25952028099</v>
      </c>
      <c r="AC30" s="335">
        <f t="shared" si="17"/>
        <v>902388.73868479033</v>
      </c>
      <c r="AD30" s="335">
        <f t="shared" si="17"/>
        <v>906320.03589290683</v>
      </c>
      <c r="AE30" s="335">
        <f t="shared" si="17"/>
        <v>909052.47935447644</v>
      </c>
      <c r="AF30" s="335">
        <f t="shared" si="17"/>
        <v>894296.28045680968</v>
      </c>
      <c r="AG30" s="335">
        <f t="shared" si="17"/>
        <v>858368.68056775315</v>
      </c>
    </row>
    <row r="31" spans="2:33" ht="18.75" customHeight="1">
      <c r="B31" s="319" t="s">
        <v>141</v>
      </c>
      <c r="C31" s="307" t="s">
        <v>178</v>
      </c>
      <c r="D31" s="307"/>
      <c r="E31" s="320">
        <f t="shared" ref="E31:AG31" si="18">SUM(E5,E11,E18)/E$30</f>
        <v>0.84087800057801954</v>
      </c>
      <c r="F31" s="320">
        <f t="shared" si="18"/>
        <v>0.84210810052520868</v>
      </c>
      <c r="G31" s="320">
        <f t="shared" si="18"/>
        <v>0.83691811862367826</v>
      </c>
      <c r="H31" s="320">
        <f t="shared" si="18"/>
        <v>0.83505680961379991</v>
      </c>
      <c r="I31" s="320">
        <f t="shared" si="18"/>
        <v>0.83450002831559289</v>
      </c>
      <c r="J31" s="320">
        <f t="shared" si="18"/>
        <v>0.83630959374062896</v>
      </c>
      <c r="K31" s="320">
        <f t="shared" si="18"/>
        <v>0.84070096436491026</v>
      </c>
      <c r="L31" s="320">
        <f t="shared" si="18"/>
        <v>0.84222824313191846</v>
      </c>
      <c r="M31" s="320">
        <f t="shared" si="18"/>
        <v>0.85464318790020977</v>
      </c>
      <c r="N31" s="320">
        <f t="shared" si="18"/>
        <v>0.85588103463766496</v>
      </c>
      <c r="O31" s="320">
        <f t="shared" si="18"/>
        <v>0.86131051162893701</v>
      </c>
      <c r="P31" s="320">
        <f t="shared" si="18"/>
        <v>0.86466612068442061</v>
      </c>
      <c r="Q31" s="320">
        <f t="shared" si="18"/>
        <v>0.86661955775342092</v>
      </c>
      <c r="R31" s="320">
        <f t="shared" si="18"/>
        <v>0.87044797141927566</v>
      </c>
      <c r="S31" s="320">
        <f t="shared" si="18"/>
        <v>0.87070450076271355</v>
      </c>
      <c r="T31" s="320">
        <f t="shared" si="18"/>
        <v>0.87232142548070746</v>
      </c>
      <c r="U31" s="320">
        <f t="shared" si="18"/>
        <v>0.87754115605496763</v>
      </c>
      <c r="V31" s="320">
        <f t="shared" si="18"/>
        <v>0.8742549146511529</v>
      </c>
      <c r="W31" s="320">
        <f t="shared" si="18"/>
        <v>0.87512101216327109</v>
      </c>
      <c r="X31" s="320">
        <f t="shared" si="18"/>
        <v>0.86905351206853487</v>
      </c>
      <c r="Y31" s="320">
        <f t="shared" si="18"/>
        <v>0.88362110066997324</v>
      </c>
      <c r="Z31" s="320">
        <f t="shared" si="18"/>
        <v>0.88035289398193772</v>
      </c>
      <c r="AA31" s="320">
        <f t="shared" si="18"/>
        <v>0.88069621697795142</v>
      </c>
      <c r="AB31" s="320">
        <f t="shared" si="18"/>
        <v>0.88290413866856066</v>
      </c>
      <c r="AC31" s="320">
        <f t="shared" si="18"/>
        <v>0.87842948389685838</v>
      </c>
      <c r="AD31" s="320">
        <f t="shared" si="18"/>
        <v>0.87807433047755135</v>
      </c>
      <c r="AE31" s="320">
        <f t="shared" si="18"/>
        <v>0.88059854261103299</v>
      </c>
      <c r="AF31" s="320">
        <f t="shared" si="18"/>
        <v>0.87963527144441811</v>
      </c>
      <c r="AG31" s="320">
        <f t="shared" si="18"/>
        <v>0.8799975576414546</v>
      </c>
    </row>
    <row r="32" spans="2:33" ht="18.75" customHeight="1">
      <c r="B32" s="314" t="s">
        <v>142</v>
      </c>
      <c r="C32" s="315" t="s">
        <v>179</v>
      </c>
      <c r="D32" s="315"/>
      <c r="E32" s="318">
        <f t="shared" ref="E32:AG32" si="19">SUM(E6,E12,E19,E25)/E$30</f>
        <v>9.6838744324272641E-2</v>
      </c>
      <c r="F32" s="318">
        <f t="shared" si="19"/>
        <v>9.5502472656996185E-2</v>
      </c>
      <c r="G32" s="318">
        <f t="shared" si="19"/>
        <v>9.6555826596462765E-2</v>
      </c>
      <c r="H32" s="318">
        <f t="shared" si="19"/>
        <v>9.7845976015304384E-2</v>
      </c>
      <c r="I32" s="318">
        <f t="shared" si="19"/>
        <v>9.5992907827424021E-2</v>
      </c>
      <c r="J32" s="318">
        <f t="shared" si="19"/>
        <v>9.4045619238317529E-2</v>
      </c>
      <c r="K32" s="318">
        <f t="shared" si="19"/>
        <v>9.0498136244272137E-2</v>
      </c>
      <c r="L32" s="318">
        <f t="shared" si="19"/>
        <v>8.9298640463078588E-2</v>
      </c>
      <c r="M32" s="318">
        <f t="shared" si="19"/>
        <v>8.6666022029360051E-2</v>
      </c>
      <c r="N32" s="318">
        <f t="shared" si="19"/>
        <v>8.8613085504379741E-2</v>
      </c>
      <c r="O32" s="318">
        <f t="shared" si="19"/>
        <v>8.4817261598505084E-2</v>
      </c>
      <c r="P32" s="318">
        <f t="shared" si="19"/>
        <v>8.0246672484107023E-2</v>
      </c>
      <c r="Q32" s="318">
        <f t="shared" si="19"/>
        <v>7.798174876208866E-2</v>
      </c>
      <c r="R32" s="318">
        <f t="shared" si="19"/>
        <v>7.4896473570488592E-2</v>
      </c>
      <c r="S32" s="318">
        <f t="shared" si="19"/>
        <v>7.1199060372625494E-2</v>
      </c>
      <c r="T32" s="318">
        <f t="shared" si="19"/>
        <v>6.9843158071153738E-2</v>
      </c>
      <c r="U32" s="318">
        <f t="shared" si="19"/>
        <v>6.5561266414120481E-2</v>
      </c>
      <c r="V32" s="318">
        <f t="shared" si="19"/>
        <v>6.5276959375705837E-2</v>
      </c>
      <c r="W32" s="318">
        <f t="shared" si="19"/>
        <v>6.4149423996635771E-2</v>
      </c>
      <c r="X32" s="318">
        <f t="shared" si="19"/>
        <v>6.619111252761041E-2</v>
      </c>
      <c r="Y32" s="318">
        <f t="shared" si="19"/>
        <v>6.2802518942646532E-2</v>
      </c>
      <c r="Z32" s="318">
        <f t="shared" si="19"/>
        <v>6.3155297286903833E-2</v>
      </c>
      <c r="AA32" s="318">
        <f t="shared" si="19"/>
        <v>6.3631391848508634E-2</v>
      </c>
      <c r="AB32" s="318">
        <f t="shared" si="19"/>
        <v>6.1832226749914954E-2</v>
      </c>
      <c r="AC32" s="318">
        <f t="shared" si="19"/>
        <v>6.3155801298469913E-2</v>
      </c>
      <c r="AD32" s="318">
        <f t="shared" si="19"/>
        <v>6.263522510314895E-2</v>
      </c>
      <c r="AE32" s="318">
        <f t="shared" si="19"/>
        <v>6.1060189808036201E-2</v>
      </c>
      <c r="AF32" s="318">
        <f t="shared" si="19"/>
        <v>6.120823098955807E-2</v>
      </c>
      <c r="AG32" s="318">
        <f t="shared" si="19"/>
        <v>6.1327833500938934E-2</v>
      </c>
    </row>
    <row r="33" spans="2:40" ht="18.75" customHeight="1">
      <c r="B33" s="319" t="s">
        <v>90</v>
      </c>
      <c r="C33" s="307" t="s">
        <v>177</v>
      </c>
      <c r="D33" s="307"/>
      <c r="E33" s="321">
        <f t="shared" ref="E33:AG33" si="20">SUM(E7,E13,E20,E26)/E$30</f>
        <v>5.1580260174624325E-2</v>
      </c>
      <c r="F33" s="321">
        <f t="shared" si="20"/>
        <v>5.1734742731441401E-2</v>
      </c>
      <c r="G33" s="321">
        <f t="shared" si="20"/>
        <v>5.500180751158866E-2</v>
      </c>
      <c r="H33" s="321">
        <f t="shared" si="20"/>
        <v>5.3051538885899689E-2</v>
      </c>
      <c r="I33" s="321">
        <f t="shared" si="20"/>
        <v>5.4864872834149425E-2</v>
      </c>
      <c r="J33" s="321">
        <f t="shared" si="20"/>
        <v>5.4435964185444295E-2</v>
      </c>
      <c r="K33" s="321">
        <f t="shared" si="20"/>
        <v>5.4711199195453995E-2</v>
      </c>
      <c r="L33" s="321">
        <f t="shared" si="20"/>
        <v>5.3757998200920379E-2</v>
      </c>
      <c r="M33" s="321">
        <f t="shared" si="20"/>
        <v>4.3149976906464493E-2</v>
      </c>
      <c r="N33" s="321">
        <f t="shared" si="20"/>
        <v>4.111370750495625E-2</v>
      </c>
      <c r="O33" s="321">
        <f t="shared" si="20"/>
        <v>4.1162317479361735E-2</v>
      </c>
      <c r="P33" s="321">
        <f t="shared" si="20"/>
        <v>4.1868088561355626E-2</v>
      </c>
      <c r="Q33" s="321">
        <f t="shared" si="20"/>
        <v>4.1786360068840525E-2</v>
      </c>
      <c r="R33" s="321">
        <f t="shared" si="20"/>
        <v>4.1580078634622472E-2</v>
      </c>
      <c r="S33" s="321">
        <f t="shared" si="20"/>
        <v>4.4380924886569598E-2</v>
      </c>
      <c r="T33" s="321">
        <f t="shared" si="20"/>
        <v>4.3575248158263746E-2</v>
      </c>
      <c r="U33" s="321">
        <f t="shared" si="20"/>
        <v>4.2804751981856154E-2</v>
      </c>
      <c r="V33" s="321">
        <f t="shared" si="20"/>
        <v>4.5908994182302709E-2</v>
      </c>
      <c r="W33" s="321">
        <f t="shared" si="20"/>
        <v>4.6184079416752573E-2</v>
      </c>
      <c r="X33" s="321">
        <f t="shared" si="20"/>
        <v>4.8634594606931696E-2</v>
      </c>
      <c r="Y33" s="321">
        <f t="shared" si="20"/>
        <v>3.845285264717082E-2</v>
      </c>
      <c r="Z33" s="321">
        <f t="shared" si="20"/>
        <v>4.0828574422415394E-2</v>
      </c>
      <c r="AA33" s="321">
        <f t="shared" si="20"/>
        <v>3.9889028445615073E-2</v>
      </c>
      <c r="AB33" s="321">
        <f t="shared" si="20"/>
        <v>3.972803625510319E-2</v>
      </c>
      <c r="AC33" s="321">
        <f t="shared" si="20"/>
        <v>4.2166242687009886E-2</v>
      </c>
      <c r="AD33" s="321">
        <f t="shared" si="20"/>
        <v>4.266381360654093E-2</v>
      </c>
      <c r="AE33" s="321">
        <f t="shared" si="20"/>
        <v>4.1619488705716003E-2</v>
      </c>
      <c r="AF33" s="321">
        <f t="shared" si="20"/>
        <v>4.1978153442622061E-2</v>
      </c>
      <c r="AG33" s="321">
        <f t="shared" si="20"/>
        <v>4.1378823905384429E-2</v>
      </c>
      <c r="AH33" s="205"/>
      <c r="AI33" s="205"/>
      <c r="AJ33" s="205"/>
      <c r="AK33" s="205"/>
      <c r="AL33" s="205"/>
      <c r="AM33" s="205"/>
      <c r="AN33" s="205"/>
    </row>
    <row r="34" spans="2:40" ht="18.75" customHeight="1">
      <c r="B34" s="314"/>
      <c r="C34" s="315" t="s">
        <v>317</v>
      </c>
      <c r="D34" s="315"/>
      <c r="E34" s="318">
        <f t="shared" ref="E34:AG34" si="21">SUM(E14)/E$30</f>
        <v>1.0702994923083561E-2</v>
      </c>
      <c r="F34" s="318">
        <f t="shared" si="21"/>
        <v>1.0654684086353823E-2</v>
      </c>
      <c r="G34" s="318">
        <f t="shared" si="21"/>
        <v>1.152424726827035E-2</v>
      </c>
      <c r="H34" s="318">
        <f t="shared" si="21"/>
        <v>1.4045675484995695E-2</v>
      </c>
      <c r="I34" s="318">
        <f t="shared" si="21"/>
        <v>1.4642191022833449E-2</v>
      </c>
      <c r="J34" s="318">
        <f t="shared" si="21"/>
        <v>1.5208822835609235E-2</v>
      </c>
      <c r="K34" s="318">
        <f t="shared" si="21"/>
        <v>1.4089700195363569E-2</v>
      </c>
      <c r="L34" s="318">
        <f t="shared" si="21"/>
        <v>1.4715118204082367E-2</v>
      </c>
      <c r="M34" s="318">
        <f t="shared" si="21"/>
        <v>1.5540813163965637E-2</v>
      </c>
      <c r="N34" s="318">
        <f t="shared" si="21"/>
        <v>1.439217235299908E-2</v>
      </c>
      <c r="O34" s="318">
        <f t="shared" si="21"/>
        <v>1.2709909293196223E-2</v>
      </c>
      <c r="P34" s="318">
        <f t="shared" si="21"/>
        <v>1.3219118270116745E-2</v>
      </c>
      <c r="Q34" s="318">
        <f t="shared" si="21"/>
        <v>1.3612333415650019E-2</v>
      </c>
      <c r="R34" s="318">
        <f t="shared" si="21"/>
        <v>1.3075476375613165E-2</v>
      </c>
      <c r="S34" s="318">
        <f t="shared" si="21"/>
        <v>1.3715513978091466E-2</v>
      </c>
      <c r="T34" s="318">
        <f t="shared" si="21"/>
        <v>1.4260168289875046E-2</v>
      </c>
      <c r="U34" s="318">
        <f t="shared" si="21"/>
        <v>1.4092825549055719E-2</v>
      </c>
      <c r="V34" s="318">
        <f t="shared" si="21"/>
        <v>1.4559131790838583E-2</v>
      </c>
      <c r="W34" s="318">
        <f t="shared" si="21"/>
        <v>1.4545484423340676E-2</v>
      </c>
      <c r="X34" s="318">
        <f t="shared" si="21"/>
        <v>1.6120780796923147E-2</v>
      </c>
      <c r="Y34" s="318">
        <f t="shared" si="21"/>
        <v>1.5123527740209509E-2</v>
      </c>
      <c r="Z34" s="318">
        <f t="shared" si="21"/>
        <v>1.5663234308743092E-2</v>
      </c>
      <c r="AA34" s="318">
        <f t="shared" si="21"/>
        <v>1.5783362727924764E-2</v>
      </c>
      <c r="AB34" s="318">
        <f t="shared" si="21"/>
        <v>1.5535598326421268E-2</v>
      </c>
      <c r="AC34" s="318">
        <f t="shared" si="21"/>
        <v>1.6248472117661859E-2</v>
      </c>
      <c r="AD34" s="318">
        <f t="shared" si="21"/>
        <v>1.6626630812758857E-2</v>
      </c>
      <c r="AE34" s="318">
        <f t="shared" si="21"/>
        <v>1.6721778875214879E-2</v>
      </c>
      <c r="AF34" s="318">
        <f t="shared" si="21"/>
        <v>1.717834412340178E-2</v>
      </c>
      <c r="AG34" s="318">
        <f t="shared" si="21"/>
        <v>1.7295784952222126E-2</v>
      </c>
    </row>
    <row r="35" spans="2:40">
      <c r="B35" s="513" t="s">
        <v>230</v>
      </c>
    </row>
    <row r="36" spans="2:40">
      <c r="B36" s="513" t="s">
        <v>258</v>
      </c>
    </row>
  </sheetData>
  <pageMargins left="0.70866141732283472" right="0.70866141732283472" top="0.78740157480314965" bottom="0.78740157480314965" header="1.1811023622047245" footer="1.1811023622047245"/>
  <pageSetup paperSize="9" scale="55" orientation="landscape" r:id="rId1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/>
  </sheetPr>
  <dimension ref="A1:AH77"/>
  <sheetViews>
    <sheetView topLeftCell="A55" zoomScaleNormal="100" workbookViewId="0">
      <selection activeCell="E71" sqref="E71"/>
    </sheetView>
  </sheetViews>
  <sheetFormatPr baseColWidth="10" defaultRowHeight="13.5"/>
  <cols>
    <col min="1" max="1" width="3.28515625" style="37" customWidth="1"/>
    <col min="2" max="2" width="47.28515625" style="13" customWidth="1"/>
    <col min="3" max="3" width="14.85546875" style="428" customWidth="1"/>
    <col min="4" max="4" width="16.85546875" style="13" hidden="1" customWidth="1"/>
    <col min="5" max="33" width="9.7109375" style="13" customWidth="1"/>
    <col min="34" max="34" width="3.28515625" style="13" customWidth="1"/>
    <col min="35" max="262" width="11.42578125" style="13"/>
    <col min="263" max="263" width="2.85546875" style="13" customWidth="1"/>
    <col min="264" max="264" width="1.85546875" style="13" customWidth="1"/>
    <col min="265" max="265" width="50.28515625" style="13" customWidth="1"/>
    <col min="266" max="266" width="16.85546875" style="13" customWidth="1"/>
    <col min="267" max="288" width="9.7109375" style="13" customWidth="1"/>
    <col min="289" max="289" width="2.28515625" style="13" customWidth="1"/>
    <col min="290" max="518" width="11.42578125" style="13"/>
    <col min="519" max="519" width="2.85546875" style="13" customWidth="1"/>
    <col min="520" max="520" width="1.85546875" style="13" customWidth="1"/>
    <col min="521" max="521" width="50.28515625" style="13" customWidth="1"/>
    <col min="522" max="522" width="16.85546875" style="13" customWidth="1"/>
    <col min="523" max="544" width="9.7109375" style="13" customWidth="1"/>
    <col min="545" max="545" width="2.28515625" style="13" customWidth="1"/>
    <col min="546" max="774" width="11.42578125" style="13"/>
    <col min="775" max="775" width="2.85546875" style="13" customWidth="1"/>
    <col min="776" max="776" width="1.85546875" style="13" customWidth="1"/>
    <col min="777" max="777" width="50.28515625" style="13" customWidth="1"/>
    <col min="778" max="778" width="16.85546875" style="13" customWidth="1"/>
    <col min="779" max="800" width="9.7109375" style="13" customWidth="1"/>
    <col min="801" max="801" width="2.28515625" style="13" customWidth="1"/>
    <col min="802" max="1030" width="11.42578125" style="13"/>
    <col min="1031" max="1031" width="2.85546875" style="13" customWidth="1"/>
    <col min="1032" max="1032" width="1.85546875" style="13" customWidth="1"/>
    <col min="1033" max="1033" width="50.28515625" style="13" customWidth="1"/>
    <col min="1034" max="1034" width="16.85546875" style="13" customWidth="1"/>
    <col min="1035" max="1056" width="9.7109375" style="13" customWidth="1"/>
    <col min="1057" max="1057" width="2.28515625" style="13" customWidth="1"/>
    <col min="1058" max="1286" width="11.42578125" style="13"/>
    <col min="1287" max="1287" width="2.85546875" style="13" customWidth="1"/>
    <col min="1288" max="1288" width="1.85546875" style="13" customWidth="1"/>
    <col min="1289" max="1289" width="50.28515625" style="13" customWidth="1"/>
    <col min="1290" max="1290" width="16.85546875" style="13" customWidth="1"/>
    <col min="1291" max="1312" width="9.7109375" style="13" customWidth="1"/>
    <col min="1313" max="1313" width="2.28515625" style="13" customWidth="1"/>
    <col min="1314" max="1542" width="11.42578125" style="13"/>
    <col min="1543" max="1543" width="2.85546875" style="13" customWidth="1"/>
    <col min="1544" max="1544" width="1.85546875" style="13" customWidth="1"/>
    <col min="1545" max="1545" width="50.28515625" style="13" customWidth="1"/>
    <col min="1546" max="1546" width="16.85546875" style="13" customWidth="1"/>
    <col min="1547" max="1568" width="9.7109375" style="13" customWidth="1"/>
    <col min="1569" max="1569" width="2.28515625" style="13" customWidth="1"/>
    <col min="1570" max="1798" width="11.42578125" style="13"/>
    <col min="1799" max="1799" width="2.85546875" style="13" customWidth="1"/>
    <col min="1800" max="1800" width="1.85546875" style="13" customWidth="1"/>
    <col min="1801" max="1801" width="50.28515625" style="13" customWidth="1"/>
    <col min="1802" max="1802" width="16.85546875" style="13" customWidth="1"/>
    <col min="1803" max="1824" width="9.7109375" style="13" customWidth="1"/>
    <col min="1825" max="1825" width="2.28515625" style="13" customWidth="1"/>
    <col min="1826" max="2054" width="11.42578125" style="13"/>
    <col min="2055" max="2055" width="2.85546875" style="13" customWidth="1"/>
    <col min="2056" max="2056" width="1.85546875" style="13" customWidth="1"/>
    <col min="2057" max="2057" width="50.28515625" style="13" customWidth="1"/>
    <col min="2058" max="2058" width="16.85546875" style="13" customWidth="1"/>
    <col min="2059" max="2080" width="9.7109375" style="13" customWidth="1"/>
    <col min="2081" max="2081" width="2.28515625" style="13" customWidth="1"/>
    <col min="2082" max="2310" width="11.42578125" style="13"/>
    <col min="2311" max="2311" width="2.85546875" style="13" customWidth="1"/>
    <col min="2312" max="2312" width="1.85546875" style="13" customWidth="1"/>
    <col min="2313" max="2313" width="50.28515625" style="13" customWidth="1"/>
    <col min="2314" max="2314" width="16.85546875" style="13" customWidth="1"/>
    <col min="2315" max="2336" width="9.7109375" style="13" customWidth="1"/>
    <col min="2337" max="2337" width="2.28515625" style="13" customWidth="1"/>
    <col min="2338" max="2566" width="11.42578125" style="13"/>
    <col min="2567" max="2567" width="2.85546875" style="13" customWidth="1"/>
    <col min="2568" max="2568" width="1.85546875" style="13" customWidth="1"/>
    <col min="2569" max="2569" width="50.28515625" style="13" customWidth="1"/>
    <col min="2570" max="2570" width="16.85546875" style="13" customWidth="1"/>
    <col min="2571" max="2592" width="9.7109375" style="13" customWidth="1"/>
    <col min="2593" max="2593" width="2.28515625" style="13" customWidth="1"/>
    <col min="2594" max="2822" width="11.42578125" style="13"/>
    <col min="2823" max="2823" width="2.85546875" style="13" customWidth="1"/>
    <col min="2824" max="2824" width="1.85546875" style="13" customWidth="1"/>
    <col min="2825" max="2825" width="50.28515625" style="13" customWidth="1"/>
    <col min="2826" max="2826" width="16.85546875" style="13" customWidth="1"/>
    <col min="2827" max="2848" width="9.7109375" style="13" customWidth="1"/>
    <col min="2849" max="2849" width="2.28515625" style="13" customWidth="1"/>
    <col min="2850" max="3078" width="11.42578125" style="13"/>
    <col min="3079" max="3079" width="2.85546875" style="13" customWidth="1"/>
    <col min="3080" max="3080" width="1.85546875" style="13" customWidth="1"/>
    <col min="3081" max="3081" width="50.28515625" style="13" customWidth="1"/>
    <col min="3082" max="3082" width="16.85546875" style="13" customWidth="1"/>
    <col min="3083" max="3104" width="9.7109375" style="13" customWidth="1"/>
    <col min="3105" max="3105" width="2.28515625" style="13" customWidth="1"/>
    <col min="3106" max="3334" width="11.42578125" style="13"/>
    <col min="3335" max="3335" width="2.85546875" style="13" customWidth="1"/>
    <col min="3336" max="3336" width="1.85546875" style="13" customWidth="1"/>
    <col min="3337" max="3337" width="50.28515625" style="13" customWidth="1"/>
    <col min="3338" max="3338" width="16.85546875" style="13" customWidth="1"/>
    <col min="3339" max="3360" width="9.7109375" style="13" customWidth="1"/>
    <col min="3361" max="3361" width="2.28515625" style="13" customWidth="1"/>
    <col min="3362" max="3590" width="11.42578125" style="13"/>
    <col min="3591" max="3591" width="2.85546875" style="13" customWidth="1"/>
    <col min="3592" max="3592" width="1.85546875" style="13" customWidth="1"/>
    <col min="3593" max="3593" width="50.28515625" style="13" customWidth="1"/>
    <col min="3594" max="3594" width="16.85546875" style="13" customWidth="1"/>
    <col min="3595" max="3616" width="9.7109375" style="13" customWidth="1"/>
    <col min="3617" max="3617" width="2.28515625" style="13" customWidth="1"/>
    <col min="3618" max="3846" width="11.42578125" style="13"/>
    <col min="3847" max="3847" width="2.85546875" style="13" customWidth="1"/>
    <col min="3848" max="3848" width="1.85546875" style="13" customWidth="1"/>
    <col min="3849" max="3849" width="50.28515625" style="13" customWidth="1"/>
    <col min="3850" max="3850" width="16.85546875" style="13" customWidth="1"/>
    <col min="3851" max="3872" width="9.7109375" style="13" customWidth="1"/>
    <col min="3873" max="3873" width="2.28515625" style="13" customWidth="1"/>
    <col min="3874" max="4102" width="11.42578125" style="13"/>
    <col min="4103" max="4103" width="2.85546875" style="13" customWidth="1"/>
    <col min="4104" max="4104" width="1.85546875" style="13" customWidth="1"/>
    <col min="4105" max="4105" width="50.28515625" style="13" customWidth="1"/>
    <col min="4106" max="4106" width="16.85546875" style="13" customWidth="1"/>
    <col min="4107" max="4128" width="9.7109375" style="13" customWidth="1"/>
    <col min="4129" max="4129" width="2.28515625" style="13" customWidth="1"/>
    <col min="4130" max="4358" width="11.42578125" style="13"/>
    <col min="4359" max="4359" width="2.85546875" style="13" customWidth="1"/>
    <col min="4360" max="4360" width="1.85546875" style="13" customWidth="1"/>
    <col min="4361" max="4361" width="50.28515625" style="13" customWidth="1"/>
    <col min="4362" max="4362" width="16.85546875" style="13" customWidth="1"/>
    <col min="4363" max="4384" width="9.7109375" style="13" customWidth="1"/>
    <col min="4385" max="4385" width="2.28515625" style="13" customWidth="1"/>
    <col min="4386" max="4614" width="11.42578125" style="13"/>
    <col min="4615" max="4615" width="2.85546875" style="13" customWidth="1"/>
    <col min="4616" max="4616" width="1.85546875" style="13" customWidth="1"/>
    <col min="4617" max="4617" width="50.28515625" style="13" customWidth="1"/>
    <col min="4618" max="4618" width="16.85546875" style="13" customWidth="1"/>
    <col min="4619" max="4640" width="9.7109375" style="13" customWidth="1"/>
    <col min="4641" max="4641" width="2.28515625" style="13" customWidth="1"/>
    <col min="4642" max="4870" width="11.42578125" style="13"/>
    <col min="4871" max="4871" width="2.85546875" style="13" customWidth="1"/>
    <col min="4872" max="4872" width="1.85546875" style="13" customWidth="1"/>
    <col min="4873" max="4873" width="50.28515625" style="13" customWidth="1"/>
    <col min="4874" max="4874" width="16.85546875" style="13" customWidth="1"/>
    <col min="4875" max="4896" width="9.7109375" style="13" customWidth="1"/>
    <col min="4897" max="4897" width="2.28515625" style="13" customWidth="1"/>
    <col min="4898" max="5126" width="11.42578125" style="13"/>
    <col min="5127" max="5127" width="2.85546875" style="13" customWidth="1"/>
    <col min="5128" max="5128" width="1.85546875" style="13" customWidth="1"/>
    <col min="5129" max="5129" width="50.28515625" style="13" customWidth="1"/>
    <col min="5130" max="5130" width="16.85546875" style="13" customWidth="1"/>
    <col min="5131" max="5152" width="9.7109375" style="13" customWidth="1"/>
    <col min="5153" max="5153" width="2.28515625" style="13" customWidth="1"/>
    <col min="5154" max="5382" width="11.42578125" style="13"/>
    <col min="5383" max="5383" width="2.85546875" style="13" customWidth="1"/>
    <col min="5384" max="5384" width="1.85546875" style="13" customWidth="1"/>
    <col min="5385" max="5385" width="50.28515625" style="13" customWidth="1"/>
    <col min="5386" max="5386" width="16.85546875" style="13" customWidth="1"/>
    <col min="5387" max="5408" width="9.7109375" style="13" customWidth="1"/>
    <col min="5409" max="5409" width="2.28515625" style="13" customWidth="1"/>
    <col min="5410" max="5638" width="11.42578125" style="13"/>
    <col min="5639" max="5639" width="2.85546875" style="13" customWidth="1"/>
    <col min="5640" max="5640" width="1.85546875" style="13" customWidth="1"/>
    <col min="5641" max="5641" width="50.28515625" style="13" customWidth="1"/>
    <col min="5642" max="5642" width="16.85546875" style="13" customWidth="1"/>
    <col min="5643" max="5664" width="9.7109375" style="13" customWidth="1"/>
    <col min="5665" max="5665" width="2.28515625" style="13" customWidth="1"/>
    <col min="5666" max="5894" width="11.42578125" style="13"/>
    <col min="5895" max="5895" width="2.85546875" style="13" customWidth="1"/>
    <col min="5896" max="5896" width="1.85546875" style="13" customWidth="1"/>
    <col min="5897" max="5897" width="50.28515625" style="13" customWidth="1"/>
    <col min="5898" max="5898" width="16.85546875" style="13" customWidth="1"/>
    <col min="5899" max="5920" width="9.7109375" style="13" customWidth="1"/>
    <col min="5921" max="5921" width="2.28515625" style="13" customWidth="1"/>
    <col min="5922" max="6150" width="11.42578125" style="13"/>
    <col min="6151" max="6151" width="2.85546875" style="13" customWidth="1"/>
    <col min="6152" max="6152" width="1.85546875" style="13" customWidth="1"/>
    <col min="6153" max="6153" width="50.28515625" style="13" customWidth="1"/>
    <col min="6154" max="6154" width="16.85546875" style="13" customWidth="1"/>
    <col min="6155" max="6176" width="9.7109375" style="13" customWidth="1"/>
    <col min="6177" max="6177" width="2.28515625" style="13" customWidth="1"/>
    <col min="6178" max="6406" width="11.42578125" style="13"/>
    <col min="6407" max="6407" width="2.85546875" style="13" customWidth="1"/>
    <col min="6408" max="6408" width="1.85546875" style="13" customWidth="1"/>
    <col min="6409" max="6409" width="50.28515625" style="13" customWidth="1"/>
    <col min="6410" max="6410" width="16.85546875" style="13" customWidth="1"/>
    <col min="6411" max="6432" width="9.7109375" style="13" customWidth="1"/>
    <col min="6433" max="6433" width="2.28515625" style="13" customWidth="1"/>
    <col min="6434" max="6662" width="11.42578125" style="13"/>
    <col min="6663" max="6663" width="2.85546875" style="13" customWidth="1"/>
    <col min="6664" max="6664" width="1.85546875" style="13" customWidth="1"/>
    <col min="6665" max="6665" width="50.28515625" style="13" customWidth="1"/>
    <col min="6666" max="6666" width="16.85546875" style="13" customWidth="1"/>
    <col min="6667" max="6688" width="9.7109375" style="13" customWidth="1"/>
    <col min="6689" max="6689" width="2.28515625" style="13" customWidth="1"/>
    <col min="6690" max="6918" width="11.42578125" style="13"/>
    <col min="6919" max="6919" width="2.85546875" style="13" customWidth="1"/>
    <col min="6920" max="6920" width="1.85546875" style="13" customWidth="1"/>
    <col min="6921" max="6921" width="50.28515625" style="13" customWidth="1"/>
    <col min="6922" max="6922" width="16.85546875" style="13" customWidth="1"/>
    <col min="6923" max="6944" width="9.7109375" style="13" customWidth="1"/>
    <col min="6945" max="6945" width="2.28515625" style="13" customWidth="1"/>
    <col min="6946" max="7174" width="11.42578125" style="13"/>
    <col min="7175" max="7175" width="2.85546875" style="13" customWidth="1"/>
    <col min="7176" max="7176" width="1.85546875" style="13" customWidth="1"/>
    <col min="7177" max="7177" width="50.28515625" style="13" customWidth="1"/>
    <col min="7178" max="7178" width="16.85546875" style="13" customWidth="1"/>
    <col min="7179" max="7200" width="9.7109375" style="13" customWidth="1"/>
    <col min="7201" max="7201" width="2.28515625" style="13" customWidth="1"/>
    <col min="7202" max="7430" width="11.42578125" style="13"/>
    <col min="7431" max="7431" width="2.85546875" style="13" customWidth="1"/>
    <col min="7432" max="7432" width="1.85546875" style="13" customWidth="1"/>
    <col min="7433" max="7433" width="50.28515625" style="13" customWidth="1"/>
    <col min="7434" max="7434" width="16.85546875" style="13" customWidth="1"/>
    <col min="7435" max="7456" width="9.7109375" style="13" customWidth="1"/>
    <col min="7457" max="7457" width="2.28515625" style="13" customWidth="1"/>
    <col min="7458" max="7686" width="11.42578125" style="13"/>
    <col min="7687" max="7687" width="2.85546875" style="13" customWidth="1"/>
    <col min="7688" max="7688" width="1.85546875" style="13" customWidth="1"/>
    <col min="7689" max="7689" width="50.28515625" style="13" customWidth="1"/>
    <col min="7690" max="7690" width="16.85546875" style="13" customWidth="1"/>
    <col min="7691" max="7712" width="9.7109375" style="13" customWidth="1"/>
    <col min="7713" max="7713" width="2.28515625" style="13" customWidth="1"/>
    <col min="7714" max="7942" width="11.42578125" style="13"/>
    <col min="7943" max="7943" width="2.85546875" style="13" customWidth="1"/>
    <col min="7944" max="7944" width="1.85546875" style="13" customWidth="1"/>
    <col min="7945" max="7945" width="50.28515625" style="13" customWidth="1"/>
    <col min="7946" max="7946" width="16.85546875" style="13" customWidth="1"/>
    <col min="7947" max="7968" width="9.7109375" style="13" customWidth="1"/>
    <col min="7969" max="7969" width="2.28515625" style="13" customWidth="1"/>
    <col min="7970" max="8198" width="11.42578125" style="13"/>
    <col min="8199" max="8199" width="2.85546875" style="13" customWidth="1"/>
    <col min="8200" max="8200" width="1.85546875" style="13" customWidth="1"/>
    <col min="8201" max="8201" width="50.28515625" style="13" customWidth="1"/>
    <col min="8202" max="8202" width="16.85546875" style="13" customWidth="1"/>
    <col min="8203" max="8224" width="9.7109375" style="13" customWidth="1"/>
    <col min="8225" max="8225" width="2.28515625" style="13" customWidth="1"/>
    <col min="8226" max="8454" width="11.42578125" style="13"/>
    <col min="8455" max="8455" width="2.85546875" style="13" customWidth="1"/>
    <col min="8456" max="8456" width="1.85546875" style="13" customWidth="1"/>
    <col min="8457" max="8457" width="50.28515625" style="13" customWidth="1"/>
    <col min="8458" max="8458" width="16.85546875" style="13" customWidth="1"/>
    <col min="8459" max="8480" width="9.7109375" style="13" customWidth="1"/>
    <col min="8481" max="8481" width="2.28515625" style="13" customWidth="1"/>
    <col min="8482" max="8710" width="11.42578125" style="13"/>
    <col min="8711" max="8711" width="2.85546875" style="13" customWidth="1"/>
    <col min="8712" max="8712" width="1.85546875" style="13" customWidth="1"/>
    <col min="8713" max="8713" width="50.28515625" style="13" customWidth="1"/>
    <col min="8714" max="8714" width="16.85546875" style="13" customWidth="1"/>
    <col min="8715" max="8736" width="9.7109375" style="13" customWidth="1"/>
    <col min="8737" max="8737" width="2.28515625" style="13" customWidth="1"/>
    <col min="8738" max="8966" width="11.42578125" style="13"/>
    <col min="8967" max="8967" width="2.85546875" style="13" customWidth="1"/>
    <col min="8968" max="8968" width="1.85546875" style="13" customWidth="1"/>
    <col min="8969" max="8969" width="50.28515625" style="13" customWidth="1"/>
    <col min="8970" max="8970" width="16.85546875" style="13" customWidth="1"/>
    <col min="8971" max="8992" width="9.7109375" style="13" customWidth="1"/>
    <col min="8993" max="8993" width="2.28515625" style="13" customWidth="1"/>
    <col min="8994" max="9222" width="11.42578125" style="13"/>
    <col min="9223" max="9223" width="2.85546875" style="13" customWidth="1"/>
    <col min="9224" max="9224" width="1.85546875" style="13" customWidth="1"/>
    <col min="9225" max="9225" width="50.28515625" style="13" customWidth="1"/>
    <col min="9226" max="9226" width="16.85546875" style="13" customWidth="1"/>
    <col min="9227" max="9248" width="9.7109375" style="13" customWidth="1"/>
    <col min="9249" max="9249" width="2.28515625" style="13" customWidth="1"/>
    <col min="9250" max="9478" width="11.42578125" style="13"/>
    <col min="9479" max="9479" width="2.85546875" style="13" customWidth="1"/>
    <col min="9480" max="9480" width="1.85546875" style="13" customWidth="1"/>
    <col min="9481" max="9481" width="50.28515625" style="13" customWidth="1"/>
    <col min="9482" max="9482" width="16.85546875" style="13" customWidth="1"/>
    <col min="9483" max="9504" width="9.7109375" style="13" customWidth="1"/>
    <col min="9505" max="9505" width="2.28515625" style="13" customWidth="1"/>
    <col min="9506" max="9734" width="11.42578125" style="13"/>
    <col min="9735" max="9735" width="2.85546875" style="13" customWidth="1"/>
    <col min="9736" max="9736" width="1.85546875" style="13" customWidth="1"/>
    <col min="9737" max="9737" width="50.28515625" style="13" customWidth="1"/>
    <col min="9738" max="9738" width="16.85546875" style="13" customWidth="1"/>
    <col min="9739" max="9760" width="9.7109375" style="13" customWidth="1"/>
    <col min="9761" max="9761" width="2.28515625" style="13" customWidth="1"/>
    <col min="9762" max="9990" width="11.42578125" style="13"/>
    <col min="9991" max="9991" width="2.85546875" style="13" customWidth="1"/>
    <col min="9992" max="9992" width="1.85546875" style="13" customWidth="1"/>
    <col min="9993" max="9993" width="50.28515625" style="13" customWidth="1"/>
    <col min="9994" max="9994" width="16.85546875" style="13" customWidth="1"/>
    <col min="9995" max="10016" width="9.7109375" style="13" customWidth="1"/>
    <col min="10017" max="10017" width="2.28515625" style="13" customWidth="1"/>
    <col min="10018" max="10246" width="11.42578125" style="13"/>
    <col min="10247" max="10247" width="2.85546875" style="13" customWidth="1"/>
    <col min="10248" max="10248" width="1.85546875" style="13" customWidth="1"/>
    <col min="10249" max="10249" width="50.28515625" style="13" customWidth="1"/>
    <col min="10250" max="10250" width="16.85546875" style="13" customWidth="1"/>
    <col min="10251" max="10272" width="9.7109375" style="13" customWidth="1"/>
    <col min="10273" max="10273" width="2.28515625" style="13" customWidth="1"/>
    <col min="10274" max="10502" width="11.42578125" style="13"/>
    <col min="10503" max="10503" width="2.85546875" style="13" customWidth="1"/>
    <col min="10504" max="10504" width="1.85546875" style="13" customWidth="1"/>
    <col min="10505" max="10505" width="50.28515625" style="13" customWidth="1"/>
    <col min="10506" max="10506" width="16.85546875" style="13" customWidth="1"/>
    <col min="10507" max="10528" width="9.7109375" style="13" customWidth="1"/>
    <col min="10529" max="10529" width="2.28515625" style="13" customWidth="1"/>
    <col min="10530" max="10758" width="11.42578125" style="13"/>
    <col min="10759" max="10759" width="2.85546875" style="13" customWidth="1"/>
    <col min="10760" max="10760" width="1.85546875" style="13" customWidth="1"/>
    <col min="10761" max="10761" width="50.28515625" style="13" customWidth="1"/>
    <col min="10762" max="10762" width="16.85546875" style="13" customWidth="1"/>
    <col min="10763" max="10784" width="9.7109375" style="13" customWidth="1"/>
    <col min="10785" max="10785" width="2.28515625" style="13" customWidth="1"/>
    <col min="10786" max="11014" width="11.42578125" style="13"/>
    <col min="11015" max="11015" width="2.85546875" style="13" customWidth="1"/>
    <col min="11016" max="11016" width="1.85546875" style="13" customWidth="1"/>
    <col min="11017" max="11017" width="50.28515625" style="13" customWidth="1"/>
    <col min="11018" max="11018" width="16.85546875" style="13" customWidth="1"/>
    <col min="11019" max="11040" width="9.7109375" style="13" customWidth="1"/>
    <col min="11041" max="11041" width="2.28515625" style="13" customWidth="1"/>
    <col min="11042" max="11270" width="11.42578125" style="13"/>
    <col min="11271" max="11271" width="2.85546875" style="13" customWidth="1"/>
    <col min="11272" max="11272" width="1.85546875" style="13" customWidth="1"/>
    <col min="11273" max="11273" width="50.28515625" style="13" customWidth="1"/>
    <col min="11274" max="11274" width="16.85546875" style="13" customWidth="1"/>
    <col min="11275" max="11296" width="9.7109375" style="13" customWidth="1"/>
    <col min="11297" max="11297" width="2.28515625" style="13" customWidth="1"/>
    <col min="11298" max="11526" width="11.42578125" style="13"/>
    <col min="11527" max="11527" width="2.85546875" style="13" customWidth="1"/>
    <col min="11528" max="11528" width="1.85546875" style="13" customWidth="1"/>
    <col min="11529" max="11529" width="50.28515625" style="13" customWidth="1"/>
    <col min="11530" max="11530" width="16.85546875" style="13" customWidth="1"/>
    <col min="11531" max="11552" width="9.7109375" style="13" customWidth="1"/>
    <col min="11553" max="11553" width="2.28515625" style="13" customWidth="1"/>
    <col min="11554" max="11782" width="11.42578125" style="13"/>
    <col min="11783" max="11783" width="2.85546875" style="13" customWidth="1"/>
    <col min="11784" max="11784" width="1.85546875" style="13" customWidth="1"/>
    <col min="11785" max="11785" width="50.28515625" style="13" customWidth="1"/>
    <col min="11786" max="11786" width="16.85546875" style="13" customWidth="1"/>
    <col min="11787" max="11808" width="9.7109375" style="13" customWidth="1"/>
    <col min="11809" max="11809" width="2.28515625" style="13" customWidth="1"/>
    <col min="11810" max="12038" width="11.42578125" style="13"/>
    <col min="12039" max="12039" width="2.85546875" style="13" customWidth="1"/>
    <col min="12040" max="12040" width="1.85546875" style="13" customWidth="1"/>
    <col min="12041" max="12041" width="50.28515625" style="13" customWidth="1"/>
    <col min="12042" max="12042" width="16.85546875" style="13" customWidth="1"/>
    <col min="12043" max="12064" width="9.7109375" style="13" customWidth="1"/>
    <col min="12065" max="12065" width="2.28515625" style="13" customWidth="1"/>
    <col min="12066" max="12294" width="11.42578125" style="13"/>
    <col min="12295" max="12295" width="2.85546875" style="13" customWidth="1"/>
    <col min="12296" max="12296" width="1.85546875" style="13" customWidth="1"/>
    <col min="12297" max="12297" width="50.28515625" style="13" customWidth="1"/>
    <col min="12298" max="12298" width="16.85546875" style="13" customWidth="1"/>
    <col min="12299" max="12320" width="9.7109375" style="13" customWidth="1"/>
    <col min="12321" max="12321" width="2.28515625" style="13" customWidth="1"/>
    <col min="12322" max="12550" width="11.42578125" style="13"/>
    <col min="12551" max="12551" width="2.85546875" style="13" customWidth="1"/>
    <col min="12552" max="12552" width="1.85546875" style="13" customWidth="1"/>
    <col min="12553" max="12553" width="50.28515625" style="13" customWidth="1"/>
    <col min="12554" max="12554" width="16.85546875" style="13" customWidth="1"/>
    <col min="12555" max="12576" width="9.7109375" style="13" customWidth="1"/>
    <col min="12577" max="12577" width="2.28515625" style="13" customWidth="1"/>
    <col min="12578" max="12806" width="11.42578125" style="13"/>
    <col min="12807" max="12807" width="2.85546875" style="13" customWidth="1"/>
    <col min="12808" max="12808" width="1.85546875" style="13" customWidth="1"/>
    <col min="12809" max="12809" width="50.28515625" style="13" customWidth="1"/>
    <col min="12810" max="12810" width="16.85546875" style="13" customWidth="1"/>
    <col min="12811" max="12832" width="9.7109375" style="13" customWidth="1"/>
    <col min="12833" max="12833" width="2.28515625" style="13" customWidth="1"/>
    <col min="12834" max="13062" width="11.42578125" style="13"/>
    <col min="13063" max="13063" width="2.85546875" style="13" customWidth="1"/>
    <col min="13064" max="13064" width="1.85546875" style="13" customWidth="1"/>
    <col min="13065" max="13065" width="50.28515625" style="13" customWidth="1"/>
    <col min="13066" max="13066" width="16.85546875" style="13" customWidth="1"/>
    <col min="13067" max="13088" width="9.7109375" style="13" customWidth="1"/>
    <col min="13089" max="13089" width="2.28515625" style="13" customWidth="1"/>
    <col min="13090" max="13318" width="11.42578125" style="13"/>
    <col min="13319" max="13319" width="2.85546875" style="13" customWidth="1"/>
    <col min="13320" max="13320" width="1.85546875" style="13" customWidth="1"/>
    <col min="13321" max="13321" width="50.28515625" style="13" customWidth="1"/>
    <col min="13322" max="13322" width="16.85546875" style="13" customWidth="1"/>
    <col min="13323" max="13344" width="9.7109375" style="13" customWidth="1"/>
    <col min="13345" max="13345" width="2.28515625" style="13" customWidth="1"/>
    <col min="13346" max="13574" width="11.42578125" style="13"/>
    <col min="13575" max="13575" width="2.85546875" style="13" customWidth="1"/>
    <col min="13576" max="13576" width="1.85546875" style="13" customWidth="1"/>
    <col min="13577" max="13577" width="50.28515625" style="13" customWidth="1"/>
    <col min="13578" max="13578" width="16.85546875" style="13" customWidth="1"/>
    <col min="13579" max="13600" width="9.7109375" style="13" customWidth="1"/>
    <col min="13601" max="13601" width="2.28515625" style="13" customWidth="1"/>
    <col min="13602" max="13830" width="11.42578125" style="13"/>
    <col min="13831" max="13831" width="2.85546875" style="13" customWidth="1"/>
    <col min="13832" max="13832" width="1.85546875" style="13" customWidth="1"/>
    <col min="13833" max="13833" width="50.28515625" style="13" customWidth="1"/>
    <col min="13834" max="13834" width="16.85546875" style="13" customWidth="1"/>
    <col min="13835" max="13856" width="9.7109375" style="13" customWidth="1"/>
    <col min="13857" max="13857" width="2.28515625" style="13" customWidth="1"/>
    <col min="13858" max="14086" width="11.42578125" style="13"/>
    <col min="14087" max="14087" width="2.85546875" style="13" customWidth="1"/>
    <col min="14088" max="14088" width="1.85546875" style="13" customWidth="1"/>
    <col min="14089" max="14089" width="50.28515625" style="13" customWidth="1"/>
    <col min="14090" max="14090" width="16.85546875" style="13" customWidth="1"/>
    <col min="14091" max="14112" width="9.7109375" style="13" customWidth="1"/>
    <col min="14113" max="14113" width="2.28515625" style="13" customWidth="1"/>
    <col min="14114" max="14342" width="11.42578125" style="13"/>
    <col min="14343" max="14343" width="2.85546875" style="13" customWidth="1"/>
    <col min="14344" max="14344" width="1.85546875" style="13" customWidth="1"/>
    <col min="14345" max="14345" width="50.28515625" style="13" customWidth="1"/>
    <col min="14346" max="14346" width="16.85546875" style="13" customWidth="1"/>
    <col min="14347" max="14368" width="9.7109375" style="13" customWidth="1"/>
    <col min="14369" max="14369" width="2.28515625" style="13" customWidth="1"/>
    <col min="14370" max="14598" width="11.42578125" style="13"/>
    <col min="14599" max="14599" width="2.85546875" style="13" customWidth="1"/>
    <col min="14600" max="14600" width="1.85546875" style="13" customWidth="1"/>
    <col min="14601" max="14601" width="50.28515625" style="13" customWidth="1"/>
    <col min="14602" max="14602" width="16.85546875" style="13" customWidth="1"/>
    <col min="14603" max="14624" width="9.7109375" style="13" customWidth="1"/>
    <col min="14625" max="14625" width="2.28515625" style="13" customWidth="1"/>
    <col min="14626" max="14854" width="11.42578125" style="13"/>
    <col min="14855" max="14855" width="2.85546875" style="13" customWidth="1"/>
    <col min="14856" max="14856" width="1.85546875" style="13" customWidth="1"/>
    <col min="14857" max="14857" width="50.28515625" style="13" customWidth="1"/>
    <col min="14858" max="14858" width="16.85546875" style="13" customWidth="1"/>
    <col min="14859" max="14880" width="9.7109375" style="13" customWidth="1"/>
    <col min="14881" max="14881" width="2.28515625" style="13" customWidth="1"/>
    <col min="14882" max="15110" width="11.42578125" style="13"/>
    <col min="15111" max="15111" width="2.85546875" style="13" customWidth="1"/>
    <col min="15112" max="15112" width="1.85546875" style="13" customWidth="1"/>
    <col min="15113" max="15113" width="50.28515625" style="13" customWidth="1"/>
    <col min="15114" max="15114" width="16.85546875" style="13" customWidth="1"/>
    <col min="15115" max="15136" width="9.7109375" style="13" customWidth="1"/>
    <col min="15137" max="15137" width="2.28515625" style="13" customWidth="1"/>
    <col min="15138" max="15366" width="11.42578125" style="13"/>
    <col min="15367" max="15367" width="2.85546875" style="13" customWidth="1"/>
    <col min="15368" max="15368" width="1.85546875" style="13" customWidth="1"/>
    <col min="15369" max="15369" width="50.28515625" style="13" customWidth="1"/>
    <col min="15370" max="15370" width="16.85546875" style="13" customWidth="1"/>
    <col min="15371" max="15392" width="9.7109375" style="13" customWidth="1"/>
    <col min="15393" max="15393" width="2.28515625" style="13" customWidth="1"/>
    <col min="15394" max="15622" width="11.42578125" style="13"/>
    <col min="15623" max="15623" width="2.85546875" style="13" customWidth="1"/>
    <col min="15624" max="15624" width="1.85546875" style="13" customWidth="1"/>
    <col min="15625" max="15625" width="50.28515625" style="13" customWidth="1"/>
    <col min="15626" max="15626" width="16.85546875" style="13" customWidth="1"/>
    <col min="15627" max="15648" width="9.7109375" style="13" customWidth="1"/>
    <col min="15649" max="15649" width="2.28515625" style="13" customWidth="1"/>
    <col min="15650" max="15878" width="11.42578125" style="13"/>
    <col min="15879" max="15879" width="2.85546875" style="13" customWidth="1"/>
    <col min="15880" max="15880" width="1.85546875" style="13" customWidth="1"/>
    <col min="15881" max="15881" width="50.28515625" style="13" customWidth="1"/>
    <col min="15882" max="15882" width="16.85546875" style="13" customWidth="1"/>
    <col min="15883" max="15904" width="9.7109375" style="13" customWidth="1"/>
    <col min="15905" max="15905" width="2.28515625" style="13" customWidth="1"/>
    <col min="15906" max="16134" width="11.42578125" style="13"/>
    <col min="16135" max="16135" width="2.85546875" style="13" customWidth="1"/>
    <col min="16136" max="16136" width="1.85546875" style="13" customWidth="1"/>
    <col min="16137" max="16137" width="50.28515625" style="13" customWidth="1"/>
    <col min="16138" max="16138" width="16.85546875" style="13" customWidth="1"/>
    <col min="16139" max="16160" width="9.7109375" style="13" customWidth="1"/>
    <col min="16161" max="16161" width="2.28515625" style="13" customWidth="1"/>
    <col min="16162" max="16384" width="11.42578125" style="13"/>
  </cols>
  <sheetData>
    <row r="1" spans="1:34" ht="4.5" customHeight="1">
      <c r="A1" s="212"/>
      <c r="B1" s="206"/>
      <c r="C1" s="42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12"/>
    </row>
    <row r="2" spans="1:34" ht="16.5" customHeight="1">
      <c r="B2" s="206"/>
      <c r="C2" s="42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37"/>
    </row>
    <row r="3" spans="1:34" ht="23.25" customHeight="1">
      <c r="A3" s="213"/>
      <c r="B3" s="207" t="s">
        <v>218</v>
      </c>
      <c r="C3" s="42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/>
      <c r="AH3" s="213"/>
    </row>
    <row r="4" spans="1:34" ht="21" customHeight="1">
      <c r="A4" s="213"/>
      <c r="B4" s="348" t="s">
        <v>73</v>
      </c>
      <c r="C4" s="351" t="s">
        <v>28</v>
      </c>
      <c r="D4" s="351"/>
      <c r="E4" s="353">
        <v>33238</v>
      </c>
      <c r="F4" s="353">
        <v>33603</v>
      </c>
      <c r="G4" s="353">
        <v>33969</v>
      </c>
      <c r="H4" s="353">
        <v>34334</v>
      </c>
      <c r="I4" s="353">
        <v>34699</v>
      </c>
      <c r="J4" s="353">
        <v>35064</v>
      </c>
      <c r="K4" s="353">
        <v>35430</v>
      </c>
      <c r="L4" s="353">
        <v>35795</v>
      </c>
      <c r="M4" s="353">
        <v>36160</v>
      </c>
      <c r="N4" s="353">
        <v>36525</v>
      </c>
      <c r="O4" s="353">
        <v>36891</v>
      </c>
      <c r="P4" s="353">
        <v>37256</v>
      </c>
      <c r="Q4" s="353">
        <v>37621</v>
      </c>
      <c r="R4" s="353">
        <v>37986</v>
      </c>
      <c r="S4" s="353">
        <v>38352</v>
      </c>
      <c r="T4" s="353">
        <v>38717</v>
      </c>
      <c r="U4" s="353">
        <v>39082</v>
      </c>
      <c r="V4" s="353">
        <v>39447</v>
      </c>
      <c r="W4" s="353">
        <v>39813</v>
      </c>
      <c r="X4" s="353">
        <v>40178</v>
      </c>
      <c r="Y4" s="353">
        <v>40543</v>
      </c>
      <c r="Z4" s="353">
        <v>40908</v>
      </c>
      <c r="AA4" s="352">
        <v>41274</v>
      </c>
      <c r="AB4" s="353">
        <v>41639</v>
      </c>
      <c r="AC4" s="352">
        <v>42004</v>
      </c>
      <c r="AD4" s="353">
        <v>42369</v>
      </c>
      <c r="AE4" s="353">
        <v>42735</v>
      </c>
      <c r="AF4" s="353">
        <v>43100</v>
      </c>
      <c r="AG4" s="353">
        <v>43465</v>
      </c>
      <c r="AH4" s="213"/>
    </row>
    <row r="5" spans="1:34" ht="21" customHeight="1">
      <c r="A5" s="213"/>
      <c r="B5" s="215" t="s">
        <v>37</v>
      </c>
      <c r="C5" s="359" t="s">
        <v>78</v>
      </c>
      <c r="D5" s="359"/>
      <c r="E5" s="376">
        <f>'1-3_Daten kt_Vorb'!E6/1000</f>
        <v>423.90577852278921</v>
      </c>
      <c r="F5" s="376">
        <f>'1-3_Daten kt_Vorb'!F6/1000</f>
        <v>409.87486968937066</v>
      </c>
      <c r="G5" s="376">
        <f>'1-3_Daten kt_Vorb'!G6/1000</f>
        <v>387.4853902760405</v>
      </c>
      <c r="H5" s="376">
        <f>'1-3_Daten kt_Vorb'!H6/1000</f>
        <v>376.74015374353996</v>
      </c>
      <c r="I5" s="376">
        <f>'1-3_Daten kt_Vorb'!I6/1000</f>
        <v>373.99560565341312</v>
      </c>
      <c r="J5" s="376">
        <f>'1-3_Daten kt_Vorb'!J6/1000</f>
        <v>364.60889243846941</v>
      </c>
      <c r="K5" s="376">
        <f>'1-3_Daten kt_Vorb'!K6/1000</f>
        <v>371.62504628500619</v>
      </c>
      <c r="L5" s="376">
        <f>'1-3_Daten kt_Vorb'!L6/1000</f>
        <v>350.83087738382608</v>
      </c>
      <c r="M5" s="376">
        <f>'1-3_Daten kt_Vorb'!M6/1000</f>
        <v>353.48436679658073</v>
      </c>
      <c r="N5" s="376">
        <f>'1-3_Daten kt_Vorb'!N6/1000</f>
        <v>341.92828111277146</v>
      </c>
      <c r="O5" s="376">
        <f>'1-3_Daten kt_Vorb'!O6/1000</f>
        <v>355.1679979924225</v>
      </c>
      <c r="P5" s="376">
        <f>'1-3_Daten kt_Vorb'!P6/1000</f>
        <v>368.37272693374052</v>
      </c>
      <c r="Q5" s="376">
        <f>'1-3_Daten kt_Vorb'!Q6/1000</f>
        <v>369.60421802252353</v>
      </c>
      <c r="R5" s="376">
        <f>'1-3_Daten kt_Vorb'!R6/1000</f>
        <v>383.44905092487409</v>
      </c>
      <c r="S5" s="376">
        <f>'1-3_Daten kt_Vorb'!S6/1000</f>
        <v>380.7917089083507</v>
      </c>
      <c r="T5" s="376">
        <f>'1-3_Daten kt_Vorb'!T6/1000</f>
        <v>375.87817301951253</v>
      </c>
      <c r="U5" s="376">
        <f>'1-3_Daten kt_Vorb'!U6/1000</f>
        <v>377.47036688146449</v>
      </c>
      <c r="V5" s="376">
        <f>'1-3_Daten kt_Vorb'!V6/1000</f>
        <v>384.35098279884733</v>
      </c>
      <c r="W5" s="376">
        <f>'1-3_Daten kt_Vorb'!W6/1000</f>
        <v>364.26305724993256</v>
      </c>
      <c r="X5" s="376">
        <f>'1-3_Daten kt_Vorb'!X6/1000</f>
        <v>339.86486385004406</v>
      </c>
      <c r="Y5" s="376">
        <f>'1-3_Daten kt_Vorb'!Y6/1000</f>
        <v>351.64217916040707</v>
      </c>
      <c r="Z5" s="376">
        <f>'1-3_Daten kt_Vorb'!Z6/1000</f>
        <v>349.07411214796099</v>
      </c>
      <c r="AA5" s="376">
        <f>'1-3_Daten kt_Vorb'!AA6/1000</f>
        <v>358.56130758751829</v>
      </c>
      <c r="AB5" s="376">
        <f>'1-3_Daten kt_Vorb'!AB6/1000</f>
        <v>361.5368612120314</v>
      </c>
      <c r="AC5" s="376">
        <f>'1-3_Daten kt_Vorb'!AC6/1000</f>
        <v>342.75147385490737</v>
      </c>
      <c r="AD5" s="376">
        <f>'1-3_Daten kt_Vorb'!AD6/1000</f>
        <v>330.48654659195734</v>
      </c>
      <c r="AE5" s="376">
        <f>'1-3_Daten kt_Vorb'!AE6/1000</f>
        <v>327.24818668322393</v>
      </c>
      <c r="AF5" s="376">
        <f>'1-3_Daten kt_Vorb'!AF6/1000</f>
        <v>306.32997233287938</v>
      </c>
      <c r="AG5" s="376">
        <f>'1-3_Daten kt_Vorb'!AG6/1000</f>
        <v>290.1185365323106</v>
      </c>
      <c r="AH5" s="213"/>
    </row>
    <row r="6" spans="1:34" ht="21" customHeight="1">
      <c r="A6" s="213"/>
      <c r="B6" s="217" t="s">
        <v>38</v>
      </c>
      <c r="C6" s="360" t="s">
        <v>78</v>
      </c>
      <c r="D6" s="360"/>
      <c r="E6" s="377">
        <f>'1-3_Daten kt_Vorb'!E7/1000</f>
        <v>185.10755710131335</v>
      </c>
      <c r="F6" s="377">
        <f>'1-3_Daten kt_Vorb'!F7/1000</f>
        <v>163.90133146538213</v>
      </c>
      <c r="G6" s="377">
        <f>'1-3_Daten kt_Vorb'!G7/1000</f>
        <v>153.45637111156236</v>
      </c>
      <c r="H6" s="377">
        <f>'1-3_Daten kt_Vorb'!H7/1000</f>
        <v>142.6917032205244</v>
      </c>
      <c r="I6" s="377">
        <f>'1-3_Daten kt_Vorb'!I7/1000</f>
        <v>141.10264289054268</v>
      </c>
      <c r="J6" s="377">
        <f>'1-3_Daten kt_Vorb'!J7/1000</f>
        <v>144.47640896644754</v>
      </c>
      <c r="K6" s="377">
        <f>'1-3_Daten kt_Vorb'!K7/1000</f>
        <v>135.2838509934513</v>
      </c>
      <c r="L6" s="377">
        <f>'1-3_Daten kt_Vorb'!L7/1000</f>
        <v>139.30049016063404</v>
      </c>
      <c r="M6" s="377">
        <f>'1-3_Daten kt_Vorb'!M7/1000</f>
        <v>134.94531707528958</v>
      </c>
      <c r="N6" s="377">
        <f>'1-3_Daten kt_Vorb'!N7/1000</f>
        <v>132.5227380608566</v>
      </c>
      <c r="O6" s="377">
        <f>'1-3_Daten kt_Vorb'!O7/1000</f>
        <v>129.04282445041241</v>
      </c>
      <c r="P6" s="377">
        <f>'1-3_Daten kt_Vorb'!P7/1000</f>
        <v>121.86901382308058</v>
      </c>
      <c r="Q6" s="377">
        <f>'1-3_Daten kt_Vorb'!Q7/1000</f>
        <v>120.9733930082632</v>
      </c>
      <c r="R6" s="377">
        <f>'1-3_Daten kt_Vorb'!R7/1000</f>
        <v>117.76368731759841</v>
      </c>
      <c r="S6" s="377">
        <f>'1-3_Daten kt_Vorb'!S7/1000</f>
        <v>117.47566264791872</v>
      </c>
      <c r="T6" s="377">
        <f>'1-3_Daten kt_Vorb'!T7/1000</f>
        <v>114.363505407799</v>
      </c>
      <c r="U6" s="377">
        <f>'1-3_Daten kt_Vorb'!U7/1000</f>
        <v>119.22436317657198</v>
      </c>
      <c r="V6" s="377">
        <f>'1-3_Daten kt_Vorb'!V7/1000</f>
        <v>127.0344124483006</v>
      </c>
      <c r="W6" s="377">
        <f>'1-3_Daten kt_Vorb'!W7/1000</f>
        <v>127.19133145372992</v>
      </c>
      <c r="X6" s="377">
        <f>'1-3_Daten kt_Vorb'!X7/1000</f>
        <v>109.11062604437615</v>
      </c>
      <c r="Y6" s="377">
        <f>'1-3_Daten kt_Vorb'!Y7/1000</f>
        <v>124.50286024556578</v>
      </c>
      <c r="Z6" s="377">
        <f>'1-3_Daten kt_Vorb'!Z7/1000</f>
        <v>121.57324399386269</v>
      </c>
      <c r="AA6" s="377">
        <f>'1-3_Daten kt_Vorb'!AA7/1000</f>
        <v>116.72715398987208</v>
      </c>
      <c r="AB6" s="377">
        <f>'1-3_Daten kt_Vorb'!AB7/1000</f>
        <v>117.4800868564333</v>
      </c>
      <c r="AC6" s="377">
        <f>'1-3_Daten kt_Vorb'!AC7/1000</f>
        <v>117.26536781457045</v>
      </c>
      <c r="AD6" s="377">
        <f>'1-3_Daten kt_Vorb'!AD7/1000</f>
        <v>125.88912693105583</v>
      </c>
      <c r="AE6" s="377">
        <f>'1-3_Daten kt_Vorb'!AE7/1000</f>
        <v>128.21886187334638</v>
      </c>
      <c r="AF6" s="377">
        <f>'1-3_Daten kt_Vorb'!AF7/1000</f>
        <v>130.85940541716008</v>
      </c>
      <c r="AG6" s="377">
        <f>'1-3_Daten kt_Vorb'!AG7/1000</f>
        <v>128.96125549008286</v>
      </c>
      <c r="AH6" s="213"/>
    </row>
    <row r="7" spans="1:34" ht="21" customHeight="1">
      <c r="A7" s="213"/>
      <c r="B7" s="215" t="s">
        <v>43</v>
      </c>
      <c r="C7" s="359" t="s">
        <v>78</v>
      </c>
      <c r="D7" s="359"/>
      <c r="E7" s="376">
        <f>'1-3_Daten kt_Vorb'!E8/1000</f>
        <v>161.80718898547343</v>
      </c>
      <c r="F7" s="376">
        <f>'1-3_Daten kt_Vorb'!F8/1000</f>
        <v>164.95129862674162</v>
      </c>
      <c r="G7" s="376">
        <f>'1-3_Daten kt_Vorb'!G8/1000</f>
        <v>170.83421101717047</v>
      </c>
      <c r="H7" s="376">
        <f>'1-3_Daten kt_Vorb'!H8/1000</f>
        <v>175.24151284321943</v>
      </c>
      <c r="I7" s="376">
        <f>'1-3_Daten kt_Vorb'!I8/1000</f>
        <v>171.40722346362818</v>
      </c>
      <c r="J7" s="376">
        <f>'1-3_Daten kt_Vorb'!J8/1000</f>
        <v>175.20801050730174</v>
      </c>
      <c r="K7" s="376">
        <f>'1-3_Daten kt_Vorb'!K8/1000</f>
        <v>175.11225831448755</v>
      </c>
      <c r="L7" s="376">
        <f>'1-3_Daten kt_Vorb'!L8/1000</f>
        <v>175.56680082956782</v>
      </c>
      <c r="M7" s="376">
        <f>'1-3_Daten kt_Vorb'!M8/1000</f>
        <v>179.01947120592598</v>
      </c>
      <c r="N7" s="376">
        <f>'1-3_Daten kt_Vorb'!N8/1000</f>
        <v>184.18004444873392</v>
      </c>
      <c r="O7" s="376">
        <f>'1-3_Daten kt_Vorb'!O8/1000</f>
        <v>180.38419588128136</v>
      </c>
      <c r="P7" s="376">
        <f>'1-3_Daten kt_Vorb'!P8/1000</f>
        <v>176.70830764973402</v>
      </c>
      <c r="Q7" s="376">
        <f>'1-3_Daten kt_Vorb'!Q8/1000</f>
        <v>174.79147668906285</v>
      </c>
      <c r="R7" s="376">
        <f>'1-3_Daten kt_Vorb'!R8/1000</f>
        <v>168.48321706430667</v>
      </c>
      <c r="S7" s="376">
        <f>'1-3_Daten kt_Vorb'!S8/1000</f>
        <v>168.0607612708522</v>
      </c>
      <c r="T7" s="376">
        <f>'1-3_Daten kt_Vorb'!T8/1000</f>
        <v>160.07165079244851</v>
      </c>
      <c r="U7" s="376">
        <f>'1-3_Daten kt_Vorb'!U8/1000</f>
        <v>156.33462322624257</v>
      </c>
      <c r="V7" s="376">
        <f>'1-3_Daten kt_Vorb'!V8/1000</f>
        <v>153.18212427604442</v>
      </c>
      <c r="W7" s="376">
        <f>'1-3_Daten kt_Vorb'!W8/1000</f>
        <v>152.90057368610283</v>
      </c>
      <c r="X7" s="376">
        <f>'1-3_Daten kt_Vorb'!X8/1000</f>
        <v>152.11203526189925</v>
      </c>
      <c r="Y7" s="376">
        <f>'1-3_Daten kt_Vorb'!Y8/1000</f>
        <v>152.95637159339071</v>
      </c>
      <c r="Z7" s="376">
        <f>'1-3_Daten kt_Vorb'!Z8/1000</f>
        <v>155.01545323647215</v>
      </c>
      <c r="AA7" s="376">
        <f>'1-3_Daten kt_Vorb'!AA8/1000</f>
        <v>153.51631163871039</v>
      </c>
      <c r="AB7" s="376">
        <f>'1-3_Daten kt_Vorb'!AB8/1000</f>
        <v>157.79325167828333</v>
      </c>
      <c r="AC7" s="376">
        <f>'1-3_Daten kt_Vorb'!AC8/1000</f>
        <v>158.74568468078604</v>
      </c>
      <c r="AD7" s="376">
        <f>'1-3_Daten kt_Vorb'!AD8/1000</f>
        <v>161.28982991950934</v>
      </c>
      <c r="AE7" s="376">
        <f>'1-3_Daten kt_Vorb'!AE8/1000</f>
        <v>164.54453410168568</v>
      </c>
      <c r="AF7" s="376">
        <f>'1-3_Daten kt_Vorb'!AF8/1000</f>
        <v>167.21729991788959</v>
      </c>
      <c r="AG7" s="376">
        <f>'1-3_Daten kt_Vorb'!AG8/1000</f>
        <v>161.66410618425334</v>
      </c>
      <c r="AH7" s="213"/>
    </row>
    <row r="8" spans="1:34" ht="21" customHeight="1">
      <c r="A8" s="213"/>
      <c r="B8" s="217" t="s">
        <v>44</v>
      </c>
      <c r="C8" s="360" t="s">
        <v>78</v>
      </c>
      <c r="D8" s="360"/>
      <c r="E8" s="377">
        <f>'1-3_Daten kt_Vorb'!E9/1000</f>
        <v>203.01173657737866</v>
      </c>
      <c r="F8" s="377">
        <f>'1-3_Daten kt_Vorb'!F9/1000</f>
        <v>204.62674785800155</v>
      </c>
      <c r="G8" s="377">
        <f>'1-3_Daten kt_Vorb'!G9/1000</f>
        <v>188.40459492035691</v>
      </c>
      <c r="H8" s="377">
        <f>'1-3_Daten kt_Vorb'!H9/1000</f>
        <v>197.11276694978642</v>
      </c>
      <c r="I8" s="377">
        <f>'1-3_Daten kt_Vorb'!I9/1000</f>
        <v>186.94653909301249</v>
      </c>
      <c r="J8" s="377">
        <f>'1-3_Daten kt_Vorb'!J9/1000</f>
        <v>189.80863362648643</v>
      </c>
      <c r="K8" s="377">
        <f>'1-3_Daten kt_Vorb'!K9/1000</f>
        <v>214.89167004032097</v>
      </c>
      <c r="L8" s="377">
        <f>'1-3_Daten kt_Vorb'!L9/1000</f>
        <v>200.59877565260047</v>
      </c>
      <c r="M8" s="377">
        <f>'1-3_Daten kt_Vorb'!M9/1000</f>
        <v>192.27597817950479</v>
      </c>
      <c r="N8" s="377">
        <f>'1-3_Daten kt_Vorb'!N9/1000</f>
        <v>176.17127797622365</v>
      </c>
      <c r="O8" s="377">
        <f>'1-3_Daten kt_Vorb'!O9/1000</f>
        <v>169.56286756287599</v>
      </c>
      <c r="P8" s="377">
        <f>'1-3_Daten kt_Vorb'!P9/1000</f>
        <v>190.45319524567086</v>
      </c>
      <c r="Q8" s="377">
        <f>'1-3_Daten kt_Vorb'!Q9/1000</f>
        <v>177.27075015733635</v>
      </c>
      <c r="R8" s="377">
        <f>'1-3_Daten kt_Vorb'!R9/1000</f>
        <v>169.70358812758164</v>
      </c>
      <c r="S8" s="377">
        <f>'1-3_Daten kt_Vorb'!S9/1000</f>
        <v>159.3371077006625</v>
      </c>
      <c r="T8" s="377">
        <f>'1-3_Daten kt_Vorb'!T9/1000</f>
        <v>156.81879480696517</v>
      </c>
      <c r="U8" s="377">
        <f>'1-3_Daten kt_Vorb'!U9/1000</f>
        <v>165.34903648383886</v>
      </c>
      <c r="V8" s="377">
        <f>'1-3_Daten kt_Vorb'!V9/1000</f>
        <v>128.86424503804093</v>
      </c>
      <c r="W8" s="377">
        <f>'1-3_Daten kt_Vorb'!W9/1000</f>
        <v>154.75078372299467</v>
      </c>
      <c r="X8" s="377">
        <f>'1-3_Daten kt_Vorb'!X9/1000</f>
        <v>141.96214711372846</v>
      </c>
      <c r="Y8" s="377">
        <f>'1-3_Daten kt_Vorb'!Y9/1000</f>
        <v>151.39556666517123</v>
      </c>
      <c r="Z8" s="377">
        <f>'1-3_Daten kt_Vorb'!Z9/1000</f>
        <v>131.18949553319334</v>
      </c>
      <c r="AA8" s="377">
        <f>'1-3_Daten kt_Vorb'!AA9/1000</f>
        <v>133.55980406414244</v>
      </c>
      <c r="AB8" s="377">
        <f>'1-3_Daten kt_Vorb'!AB9/1000</f>
        <v>143.08776820973105</v>
      </c>
      <c r="AC8" s="377">
        <f>'1-3_Daten kt_Vorb'!AC9/1000</f>
        <v>122.59427475650837</v>
      </c>
      <c r="AD8" s="377">
        <f>'1-3_Daten kt_Vorb'!AD9/1000</f>
        <v>128.25657404212666</v>
      </c>
      <c r="AE8" s="377">
        <f>'1-3_Daten kt_Vorb'!AE9/1000</f>
        <v>129.10263893608604</v>
      </c>
      <c r="AF8" s="377">
        <f>'1-3_Daten kt_Vorb'!AF9/1000</f>
        <v>127.59418777522815</v>
      </c>
      <c r="AG8" s="377">
        <f>'1-3_Daten kt_Vorb'!AG9/1000</f>
        <v>120.60987896639834</v>
      </c>
      <c r="AH8" s="213"/>
    </row>
    <row r="9" spans="1:34" ht="21" customHeight="1">
      <c r="A9" s="213"/>
      <c r="B9" s="215" t="s">
        <v>45</v>
      </c>
      <c r="C9" s="359" t="s">
        <v>78</v>
      </c>
      <c r="D9" s="359"/>
      <c r="E9" s="376">
        <f>'1-3_Daten kt_Vorb'!E10/1000</f>
        <v>11.797497419475365</v>
      </c>
      <c r="F9" s="376">
        <f>'1-3_Daten kt_Vorb'!F10/1000</f>
        <v>8.444133982886429</v>
      </c>
      <c r="G9" s="376">
        <f>'1-3_Daten kt_Vorb'!G10/1000</f>
        <v>6.428061187574948</v>
      </c>
      <c r="H9" s="376">
        <f>'1-3_Daten kt_Vorb'!H10/1000</f>
        <v>5.1626322515092564</v>
      </c>
      <c r="I9" s="376">
        <f>'1-3_Daten kt_Vorb'!I10/1000</f>
        <v>4.7843463601355456</v>
      </c>
      <c r="J9" s="376">
        <f>'1-3_Daten kt_Vorb'!J10/1000</f>
        <v>4.0046182683518685</v>
      </c>
      <c r="K9" s="376">
        <f>'1-3_Daten kt_Vorb'!K10/1000</f>
        <v>3.1406215974914273</v>
      </c>
      <c r="L9" s="376">
        <f>'1-3_Daten kt_Vorb'!L10/1000</f>
        <v>3.0332746081662778</v>
      </c>
      <c r="M9" s="376">
        <f>'1-3_Daten kt_Vorb'!M10/1000</f>
        <v>3.0433230937776274</v>
      </c>
      <c r="N9" s="376">
        <f>'1-3_Daten kt_Vorb'!N10/1000</f>
        <v>2.6007169181076781</v>
      </c>
      <c r="O9" s="376">
        <f>'1-3_Daten kt_Vorb'!O10/1000</f>
        <v>2.3313763203842734</v>
      </c>
      <c r="P9" s="376">
        <f>'1-3_Daten kt_Vorb'!P10/1000</f>
        <v>1.9123403527070497</v>
      </c>
      <c r="Q9" s="376">
        <f>'1-3_Daten kt_Vorb'!Q10/1000</f>
        <v>1.9494910838855808</v>
      </c>
      <c r="R9" s="376">
        <f>'1-3_Daten kt_Vorb'!R10/1000</f>
        <v>1.9689374325851767</v>
      </c>
      <c r="S9" s="376">
        <f>'1-3_Daten kt_Vorb'!S10/1000</f>
        <v>1.6887703314610223</v>
      </c>
      <c r="T9" s="376">
        <f>'1-3_Daten kt_Vorb'!T10/1000</f>
        <v>1.7296641891543061</v>
      </c>
      <c r="U9" s="376">
        <f>'1-3_Daten kt_Vorb'!U10/1000</f>
        <v>1.5744780652901182</v>
      </c>
      <c r="V9" s="376">
        <f>'1-3_Daten kt_Vorb'!V10/1000</f>
        <v>1.3107768771750012</v>
      </c>
      <c r="W9" s="376">
        <f>'1-3_Daten kt_Vorb'!W10/1000</f>
        <v>1.3295722680713862</v>
      </c>
      <c r="X9" s="376">
        <f>'1-3_Daten kt_Vorb'!X10/1000</f>
        <v>1.3545286755454031</v>
      </c>
      <c r="Y9" s="376">
        <f>'1-3_Daten kt_Vorb'!Y10/1000</f>
        <v>1.3100423495370763</v>
      </c>
      <c r="Z9" s="376">
        <f>'1-3_Daten kt_Vorb'!Z10/1000</f>
        <v>1.2145355502698003</v>
      </c>
      <c r="AA9" s="376">
        <f>'1-3_Daten kt_Vorb'!AA10/1000</f>
        <v>1.0027831826265809</v>
      </c>
      <c r="AB9" s="376">
        <f>'1-3_Daten kt_Vorb'!AB10/1000</f>
        <v>1.0416339262509986</v>
      </c>
      <c r="AC9" s="376">
        <f>'1-3_Daten kt_Vorb'!AC10/1000</f>
        <v>0.98291340566200058</v>
      </c>
      <c r="AD9" s="376">
        <f>'1-3_Daten kt_Vorb'!AD10/1000</f>
        <v>0.97865022827899395</v>
      </c>
      <c r="AE9" s="376">
        <f>'1-3_Daten kt_Vorb'!AE10/1000</f>
        <v>1.0169568344199313</v>
      </c>
      <c r="AF9" s="376">
        <f>'1-3_Daten kt_Vorb'!AF10/1000</f>
        <v>0.84090463857738407</v>
      </c>
      <c r="AG9" s="376">
        <f>'1-3_Daten kt_Vorb'!AG10/1000</f>
        <v>0.74833332776783534</v>
      </c>
      <c r="AH9" s="213"/>
    </row>
    <row r="10" spans="1:34" ht="21" customHeight="1">
      <c r="A10" s="213"/>
      <c r="B10" s="217" t="s">
        <v>39</v>
      </c>
      <c r="C10" s="360" t="s">
        <v>78</v>
      </c>
      <c r="D10" s="360"/>
      <c r="E10" s="377">
        <f>'1-3_Daten kt_Vorb'!E11/1000</f>
        <v>3.840457889244949</v>
      </c>
      <c r="F10" s="377">
        <f>'1-3_Daten kt_Vorb'!F11/1000</f>
        <v>3.6190139888961541</v>
      </c>
      <c r="G10" s="377">
        <f>'1-3_Daten kt_Vorb'!G11/1000</f>
        <v>3.5397610365463481</v>
      </c>
      <c r="H10" s="377">
        <f>'1-3_Daten kt_Vorb'!H11/1000</f>
        <v>3.3173623738234208</v>
      </c>
      <c r="I10" s="377">
        <f>'1-3_Daten kt_Vorb'!I11/1000</f>
        <v>3.2198871621340799</v>
      </c>
      <c r="J10" s="377">
        <f>'1-3_Daten kt_Vorb'!J11/1000</f>
        <v>3.0596233579841727</v>
      </c>
      <c r="K10" s="377">
        <f>'1-3_Daten kt_Vorb'!K11/1000</f>
        <v>3.2126884599735788</v>
      </c>
      <c r="L10" s="377">
        <f>'1-3_Daten kt_Vorb'!L11/1000</f>
        <v>3.2387292085111987</v>
      </c>
      <c r="M10" s="377">
        <f>'1-3_Daten kt_Vorb'!M11/1000</f>
        <v>3.1676098687278773</v>
      </c>
      <c r="N10" s="377">
        <f>'1-3_Daten kt_Vorb'!N11/1000</f>
        <v>3.1125002025677384</v>
      </c>
      <c r="O10" s="377">
        <f>'1-3_Daten kt_Vorb'!O11/1000</f>
        <v>2.9918380664396738</v>
      </c>
      <c r="P10" s="377">
        <f>'1-3_Daten kt_Vorb'!P11/1000</f>
        <v>2.9688376919090471</v>
      </c>
      <c r="Q10" s="377">
        <f>'1-3_Daten kt_Vorb'!Q11/1000</f>
        <v>2.9652125277244084</v>
      </c>
      <c r="R10" s="377">
        <f>'1-3_Daten kt_Vorb'!R11/1000</f>
        <v>3.0024075232133884</v>
      </c>
      <c r="S10" s="377">
        <f>'1-3_Daten kt_Vorb'!S11/1000</f>
        <v>2.9276932392112469</v>
      </c>
      <c r="T10" s="377">
        <f>'1-3_Daten kt_Vorb'!T11/1000</f>
        <v>2.9532964959039072</v>
      </c>
      <c r="U10" s="377">
        <f>'1-3_Daten kt_Vorb'!U11/1000</f>
        <v>3.0686417868891587</v>
      </c>
      <c r="V10" s="377">
        <f>'1-3_Daten kt_Vorb'!V11/1000</f>
        <v>2.9883418847091621</v>
      </c>
      <c r="W10" s="377">
        <f>'1-3_Daten kt_Vorb'!W11/1000</f>
        <v>2.9444026292115177</v>
      </c>
      <c r="X10" s="377">
        <f>'1-3_Daten kt_Vorb'!X11/1000</f>
        <v>2.5748758528700488</v>
      </c>
      <c r="Y10" s="377">
        <f>'1-3_Daten kt_Vorb'!Y11/1000</f>
        <v>2.5813077348118902</v>
      </c>
      <c r="Z10" s="377">
        <f>'1-3_Daten kt_Vorb'!Z11/1000</f>
        <v>2.6725880567248432</v>
      </c>
      <c r="AA10" s="377">
        <f>'1-3_Daten kt_Vorb'!AA11/1000</f>
        <v>2.6570508814010783</v>
      </c>
      <c r="AB10" s="377">
        <f>'1-3_Daten kt_Vorb'!AB11/1000</f>
        <v>2.6887883782273794</v>
      </c>
      <c r="AC10" s="377">
        <f>'1-3_Daten kt_Vorb'!AC11/1000</f>
        <v>2.4783341611246055</v>
      </c>
      <c r="AD10" s="377">
        <f>'1-3_Daten kt_Vorb'!AD11/1000</f>
        <v>2.3737915533311176</v>
      </c>
      <c r="AE10" s="377">
        <f>'1-3_Daten kt_Vorb'!AE11/1000</f>
        <v>2.3438514508051997</v>
      </c>
      <c r="AF10" s="377">
        <f>'1-3_Daten kt_Vorb'!AF11/1000</f>
        <v>2.266987763316628</v>
      </c>
      <c r="AG10" s="377">
        <f>'1-3_Daten kt_Vorb'!AG11/1000</f>
        <v>2.0067451156996818</v>
      </c>
      <c r="AH10" s="213"/>
    </row>
    <row r="11" spans="1:34" ht="21" customHeight="1">
      <c r="A11" s="213"/>
      <c r="B11" s="215" t="s">
        <v>40</v>
      </c>
      <c r="C11" s="359" t="s">
        <v>78</v>
      </c>
      <c r="D11" s="359"/>
      <c r="E11" s="376">
        <f>'1-3_Daten kt_Vorb'!E12/1000</f>
        <v>59.694713887914816</v>
      </c>
      <c r="F11" s="376">
        <f>'1-3_Daten kt_Vorb'!F12/1000</f>
        <v>55.877756428585329</v>
      </c>
      <c r="G11" s="376">
        <f>'1-3_Daten kt_Vorb'!G12/1000</f>
        <v>53.13767220242319</v>
      </c>
      <c r="H11" s="376">
        <f>'1-3_Daten kt_Vorb'!H12/1000</f>
        <v>53.599243830540011</v>
      </c>
      <c r="I11" s="376">
        <f>'1-3_Daten kt_Vorb'!I12/1000</f>
        <v>56.237814055148625</v>
      </c>
      <c r="J11" s="376">
        <f>'1-3_Daten kt_Vorb'!J12/1000</f>
        <v>55.788371055674446</v>
      </c>
      <c r="K11" s="376">
        <f>'1-3_Daten kt_Vorb'!K12/1000</f>
        <v>53.633049781860244</v>
      </c>
      <c r="L11" s="376">
        <f>'1-3_Daten kt_Vorb'!L12/1000</f>
        <v>56.341083996503244</v>
      </c>
      <c r="M11" s="376">
        <f>'1-3_Daten kt_Vorb'!M12/1000</f>
        <v>54.818820613458385</v>
      </c>
      <c r="N11" s="376">
        <f>'1-3_Daten kt_Vorb'!N12/1000</f>
        <v>52.519598952337411</v>
      </c>
      <c r="O11" s="376">
        <f>'1-3_Daten kt_Vorb'!O12/1000</f>
        <v>57.495630768892788</v>
      </c>
      <c r="P11" s="376">
        <f>'1-3_Daten kt_Vorb'!P12/1000</f>
        <v>51.527505646694173</v>
      </c>
      <c r="Q11" s="376">
        <f>'1-3_Daten kt_Vorb'!Q12/1000</f>
        <v>49.629316963995187</v>
      </c>
      <c r="R11" s="376">
        <f>'1-3_Daten kt_Vorb'!R12/1000</f>
        <v>54.031314024878668</v>
      </c>
      <c r="S11" s="376">
        <f>'1-3_Daten kt_Vorb'!S12/1000</f>
        <v>54.194148546543403</v>
      </c>
      <c r="T11" s="376">
        <f>'1-3_Daten kt_Vorb'!T12/1000</f>
        <v>52.248115904212966</v>
      </c>
      <c r="U11" s="376">
        <f>'1-3_Daten kt_Vorb'!U12/1000</f>
        <v>52.662933649361975</v>
      </c>
      <c r="V11" s="376">
        <f>'1-3_Daten kt_Vorb'!V12/1000</f>
        <v>51.22514291677993</v>
      </c>
      <c r="W11" s="376">
        <f>'1-3_Daten kt_Vorb'!W12/1000</f>
        <v>48.84402457234971</v>
      </c>
      <c r="X11" s="376">
        <f>'1-3_Daten kt_Vorb'!X12/1000</f>
        <v>40.62629872773789</v>
      </c>
      <c r="Y11" s="376">
        <f>'1-3_Daten kt_Vorb'!Y12/1000</f>
        <v>45.956363091728463</v>
      </c>
      <c r="Z11" s="376">
        <f>'1-3_Daten kt_Vorb'!Z12/1000</f>
        <v>46.05193444898287</v>
      </c>
      <c r="AA11" s="376">
        <f>'1-3_Daten kt_Vorb'!AA12/1000</f>
        <v>45.295153659247468</v>
      </c>
      <c r="AB11" s="376">
        <f>'1-3_Daten kt_Vorb'!AB12/1000</f>
        <v>44.98931735663075</v>
      </c>
      <c r="AC11" s="376">
        <f>'1-3_Daten kt_Vorb'!AC12/1000</f>
        <v>44.92684706544226</v>
      </c>
      <c r="AD11" s="376">
        <f>'1-3_Daten kt_Vorb'!AD12/1000</f>
        <v>43.470837829974215</v>
      </c>
      <c r="AE11" s="376">
        <f>'1-3_Daten kt_Vorb'!AE12/1000</f>
        <v>45.262368621077357</v>
      </c>
      <c r="AF11" s="376">
        <f>'1-3_Daten kt_Vorb'!AF12/1000</f>
        <v>48.621798236171919</v>
      </c>
      <c r="AG11" s="376">
        <f>'1-3_Daten kt_Vorb'!AG12/1000</f>
        <v>48.339669547243233</v>
      </c>
      <c r="AH11" s="213"/>
    </row>
    <row r="12" spans="1:34" ht="21" customHeight="1">
      <c r="A12" s="213"/>
      <c r="B12" s="220" t="s">
        <v>41</v>
      </c>
      <c r="C12" s="373" t="s">
        <v>78</v>
      </c>
      <c r="D12" s="373"/>
      <c r="E12" s="374">
        <f>'1-3_Daten kt_Vorb'!E13/1000</f>
        <v>3.1836140509461357</v>
      </c>
      <c r="F12" s="374">
        <f>'1-3_Daten kt_Vorb'!F13/1000</f>
        <v>2.9045631783492802</v>
      </c>
      <c r="G12" s="374">
        <f>'1-3_Daten kt_Vorb'!G13/1000</f>
        <v>2.6037510407853977</v>
      </c>
      <c r="H12" s="374">
        <f>'1-3_Daten kt_Vorb'!H13/1000</f>
        <v>2.3677324390534022</v>
      </c>
      <c r="I12" s="374">
        <f>'1-3_Daten kt_Vorb'!I13/1000</f>
        <v>1.9362205760066209</v>
      </c>
      <c r="J12" s="374">
        <f>'1-3_Daten kt_Vorb'!J13/1000</f>
        <v>2.222145387675118</v>
      </c>
      <c r="K12" s="374">
        <f>'1-3_Daten kt_Vorb'!K13/1000</f>
        <v>2.2249448003809267</v>
      </c>
      <c r="L12" s="374">
        <f>'1-3_Daten kt_Vorb'!L13/1000</f>
        <v>2.3200382205602201</v>
      </c>
      <c r="M12" s="374">
        <f>'1-3_Daten kt_Vorb'!M13/1000</f>
        <v>2.521021894912538</v>
      </c>
      <c r="N12" s="374">
        <f>'1-3_Daten kt_Vorb'!N13/1000</f>
        <v>2.6077732853198872</v>
      </c>
      <c r="O12" s="374">
        <f>'1-3_Daten kt_Vorb'!O13/1000</f>
        <v>2.8034671659992636</v>
      </c>
      <c r="P12" s="374">
        <f>'1-3_Daten kt_Vorb'!P13/1000</f>
        <v>2.5542078452873316</v>
      </c>
      <c r="Q12" s="374">
        <f>'1-3_Daten kt_Vorb'!Q13/1000</f>
        <v>2.6371944460654313</v>
      </c>
      <c r="R12" s="374">
        <f>'1-3_Daten kt_Vorb'!R13/1000</f>
        <v>2.4642029939442467</v>
      </c>
      <c r="S12" s="374">
        <f>'1-3_Daten kt_Vorb'!S13/1000</f>
        <v>2.490121024761653</v>
      </c>
      <c r="T12" s="374">
        <f>'1-3_Daten kt_Vorb'!T13/1000</f>
        <v>2.3253480630413286</v>
      </c>
      <c r="U12" s="374">
        <f>'1-3_Daten kt_Vorb'!U13/1000</f>
        <v>2.3129477075779068</v>
      </c>
      <c r="V12" s="374">
        <f>'1-3_Daten kt_Vorb'!V13/1000</f>
        <v>2.4272786295838289</v>
      </c>
      <c r="W12" s="374">
        <f>'1-3_Daten kt_Vorb'!W13/1000</f>
        <v>2.4825887714689769</v>
      </c>
      <c r="X12" s="374">
        <f>'1-3_Daten kt_Vorb'!X13/1000</f>
        <v>2.5903418097945177</v>
      </c>
      <c r="Y12" s="374">
        <f>'1-3_Daten kt_Vorb'!Y13/1000</f>
        <v>2.3250442943980851</v>
      </c>
      <c r="Z12" s="374">
        <f>'1-3_Daten kt_Vorb'!Z13/1000</f>
        <v>2.6355868662772997</v>
      </c>
      <c r="AA12" s="374">
        <f>'1-3_Daten kt_Vorb'!AA13/1000</f>
        <v>2.5735557993497347</v>
      </c>
      <c r="AB12" s="374">
        <f>'1-3_Daten kt_Vorb'!AB13/1000</f>
        <v>2.6985713600987138</v>
      </c>
      <c r="AC12" s="374">
        <f>'1-3_Daten kt_Vorb'!AC13/1000</f>
        <v>2.9399782582162244</v>
      </c>
      <c r="AD12" s="374">
        <f>'1-3_Daten kt_Vorb'!AD13/1000</f>
        <v>3.0710016188210205</v>
      </c>
      <c r="AE12" s="374">
        <f>'1-3_Daten kt_Vorb'!AE13/1000</f>
        <v>2.7728899758534826</v>
      </c>
      <c r="AF12" s="374">
        <f>'1-3_Daten kt_Vorb'!AF13/1000</f>
        <v>2.9239953301360764</v>
      </c>
      <c r="AG12" s="374">
        <f>'1-3_Daten kt_Vorb'!AG13/1000</f>
        <v>2.9138172917848211</v>
      </c>
      <c r="AH12" s="213"/>
    </row>
    <row r="13" spans="1:34" s="28" customFormat="1" ht="21" customHeight="1">
      <c r="A13" s="219"/>
      <c r="B13" s="349" t="s">
        <v>69</v>
      </c>
      <c r="C13" s="363" t="s">
        <v>78</v>
      </c>
      <c r="D13" s="363"/>
      <c r="E13" s="385">
        <f t="shared" ref="E13:AA13" si="0">SUM(E5:E12)</f>
        <v>1052.3485444345358</v>
      </c>
      <c r="F13" s="375">
        <f t="shared" si="0"/>
        <v>1014.1997152182132</v>
      </c>
      <c r="G13" s="375">
        <f t="shared" si="0"/>
        <v>965.88981279246002</v>
      </c>
      <c r="H13" s="375">
        <f t="shared" si="0"/>
        <v>956.23310765199631</v>
      </c>
      <c r="I13" s="375">
        <f t="shared" si="0"/>
        <v>939.63027925402139</v>
      </c>
      <c r="J13" s="375">
        <f>SUM(J5:J12)</f>
        <v>939.17670360839077</v>
      </c>
      <c r="K13" s="375">
        <f t="shared" si="0"/>
        <v>959.12413027297225</v>
      </c>
      <c r="L13" s="375">
        <f t="shared" si="0"/>
        <v>931.23007006036937</v>
      </c>
      <c r="M13" s="375">
        <f t="shared" si="0"/>
        <v>923.27590872817757</v>
      </c>
      <c r="N13" s="375">
        <f t="shared" si="0"/>
        <v>895.64293095691846</v>
      </c>
      <c r="O13" s="375">
        <f t="shared" si="0"/>
        <v>899.78019820870816</v>
      </c>
      <c r="P13" s="375">
        <f t="shared" si="0"/>
        <v>916.36613518882359</v>
      </c>
      <c r="Q13" s="375">
        <f t="shared" si="0"/>
        <v>899.82105289885658</v>
      </c>
      <c r="R13" s="375">
        <f t="shared" si="0"/>
        <v>900.86640540898236</v>
      </c>
      <c r="S13" s="375">
        <f t="shared" si="0"/>
        <v>886.96597366976141</v>
      </c>
      <c r="T13" s="375">
        <f t="shared" si="0"/>
        <v>866.38854867903785</v>
      </c>
      <c r="U13" s="375">
        <f t="shared" si="0"/>
        <v>877.99739097723716</v>
      </c>
      <c r="V13" s="375">
        <f t="shared" si="0"/>
        <v>851.38330486948132</v>
      </c>
      <c r="W13" s="375">
        <f t="shared" si="0"/>
        <v>854.70633435386151</v>
      </c>
      <c r="X13" s="375">
        <f t="shared" si="0"/>
        <v>790.19571733599582</v>
      </c>
      <c r="Y13" s="375">
        <f t="shared" si="0"/>
        <v>832.66973513501034</v>
      </c>
      <c r="Z13" s="375">
        <f t="shared" si="0"/>
        <v>809.42694983374406</v>
      </c>
      <c r="AA13" s="375">
        <f t="shared" si="0"/>
        <v>813.89312080286811</v>
      </c>
      <c r="AB13" s="375">
        <f>SUM(AB5:AB12)</f>
        <v>831.31627897768703</v>
      </c>
      <c r="AC13" s="375">
        <f>SUM(AC5:AC12)</f>
        <v>792.68487399721744</v>
      </c>
      <c r="AD13" s="375">
        <f t="shared" ref="AD13" si="1">SUM(AD5:AD12)</f>
        <v>795.81635871505455</v>
      </c>
      <c r="AE13" s="375">
        <f t="shared" ref="AE13" si="2">SUM(AE5:AE12)</f>
        <v>800.51028847649798</v>
      </c>
      <c r="AF13" s="375">
        <f t="shared" ref="AF13:AG13" si="3">SUM(AF5:AF12)</f>
        <v>786.65455141135919</v>
      </c>
      <c r="AG13" s="375">
        <f t="shared" si="3"/>
        <v>755.36234245554067</v>
      </c>
      <c r="AH13" s="219"/>
    </row>
    <row r="14" spans="1:34" s="28" customFormat="1" ht="21" customHeight="1">
      <c r="A14" s="219"/>
      <c r="B14" s="350" t="s">
        <v>131</v>
      </c>
      <c r="C14" s="364" t="s">
        <v>71</v>
      </c>
      <c r="D14" s="364"/>
      <c r="E14" s="358">
        <f t="shared" ref="E14:W14" si="4">E13/$E13</f>
        <v>1</v>
      </c>
      <c r="F14" s="358">
        <f t="shared" si="4"/>
        <v>0.96374886493825929</v>
      </c>
      <c r="G14" s="358">
        <f t="shared" si="4"/>
        <v>0.91784211409867711</v>
      </c>
      <c r="H14" s="358">
        <f t="shared" si="4"/>
        <v>0.90866577685610261</v>
      </c>
      <c r="I14" s="358">
        <f t="shared" si="4"/>
        <v>0.89288884773335064</v>
      </c>
      <c r="J14" s="358">
        <f t="shared" si="4"/>
        <v>0.8924578349780905</v>
      </c>
      <c r="K14" s="358">
        <f t="shared" si="4"/>
        <v>0.91141298702355655</v>
      </c>
      <c r="L14" s="358">
        <f t="shared" si="4"/>
        <v>0.88490650268419602</v>
      </c>
      <c r="M14" s="358">
        <f t="shared" si="4"/>
        <v>0.87734801707193544</v>
      </c>
      <c r="N14" s="358">
        <f t="shared" si="4"/>
        <v>0.85108962776033403</v>
      </c>
      <c r="O14" s="358">
        <f t="shared" si="4"/>
        <v>0.85502108875172333</v>
      </c>
      <c r="P14" s="358">
        <f t="shared" si="4"/>
        <v>0.87078196671162744</v>
      </c>
      <c r="Q14" s="358">
        <f t="shared" si="4"/>
        <v>0.85505991114603797</v>
      </c>
      <c r="R14" s="358">
        <f t="shared" si="4"/>
        <v>0.85605326312590646</v>
      </c>
      <c r="S14" s="358">
        <f t="shared" si="4"/>
        <v>0.84284430131117793</v>
      </c>
      <c r="T14" s="358">
        <f t="shared" si="4"/>
        <v>0.82329048988667453</v>
      </c>
      <c r="U14" s="358">
        <f t="shared" si="4"/>
        <v>0.83432185621448862</v>
      </c>
      <c r="V14" s="358">
        <f t="shared" si="4"/>
        <v>0.80903167431752354</v>
      </c>
      <c r="W14" s="358">
        <f t="shared" si="4"/>
        <v>0.81218940138614015</v>
      </c>
      <c r="X14" s="358">
        <f t="shared" ref="X14:AC14" si="5">X13/$E13</f>
        <v>0.75088783228240796</v>
      </c>
      <c r="Y14" s="358">
        <f t="shared" si="5"/>
        <v>0.7912490016151762</v>
      </c>
      <c r="Z14" s="358">
        <f t="shared" si="5"/>
        <v>0.7691624168765091</v>
      </c>
      <c r="AA14" s="358">
        <f t="shared" si="5"/>
        <v>0.77340642043668306</v>
      </c>
      <c r="AB14" s="358">
        <f t="shared" si="5"/>
        <v>0.78996287244772379</v>
      </c>
      <c r="AC14" s="358">
        <f t="shared" si="5"/>
        <v>0.75325316710838908</v>
      </c>
      <c r="AD14" s="358">
        <f t="shared" ref="AD14" si="6">AD13/$E13</f>
        <v>0.7562288777076942</v>
      </c>
      <c r="AE14" s="358">
        <f t="shared" ref="AE14" si="7">AE13/$E13</f>
        <v>0.76068931031461684</v>
      </c>
      <c r="AF14" s="358">
        <f t="shared" ref="AF14:AG14" si="8">AF13/$E13</f>
        <v>0.74752281986008406</v>
      </c>
      <c r="AG14" s="358">
        <f t="shared" si="8"/>
        <v>0.71778722596269051</v>
      </c>
      <c r="AH14" s="219"/>
    </row>
    <row r="15" spans="1:34" s="28" customFormat="1" ht="21" customHeight="1">
      <c r="A15" s="219"/>
      <c r="B15" s="381" t="s">
        <v>30</v>
      </c>
      <c r="C15" s="382" t="s">
        <v>31</v>
      </c>
      <c r="D15" s="382"/>
      <c r="E15" s="383">
        <f t="shared" ref="E15:W15" si="9">E13/$E13-1</f>
        <v>0</v>
      </c>
      <c r="F15" s="383">
        <f t="shared" si="9"/>
        <v>-3.6251135061740714E-2</v>
      </c>
      <c r="G15" s="383">
        <f t="shared" si="9"/>
        <v>-8.2157885901322891E-2</v>
      </c>
      <c r="H15" s="383">
        <f t="shared" si="9"/>
        <v>-9.1334223143897386E-2</v>
      </c>
      <c r="I15" s="383">
        <f t="shared" si="9"/>
        <v>-0.10711115226664936</v>
      </c>
      <c r="J15" s="383">
        <f t="shared" si="9"/>
        <v>-0.1075421650219095</v>
      </c>
      <c r="K15" s="383">
        <f t="shared" si="9"/>
        <v>-8.8587012976443447E-2</v>
      </c>
      <c r="L15" s="383">
        <f t="shared" si="9"/>
        <v>-0.11509349731580398</v>
      </c>
      <c r="M15" s="383">
        <f t="shared" si="9"/>
        <v>-0.12265198292806456</v>
      </c>
      <c r="N15" s="383">
        <f t="shared" si="9"/>
        <v>-0.14891037223966597</v>
      </c>
      <c r="O15" s="383">
        <f t="shared" si="9"/>
        <v>-0.14497891124827667</v>
      </c>
      <c r="P15" s="383">
        <f t="shared" si="9"/>
        <v>-0.12921803328837256</v>
      </c>
      <c r="Q15" s="383">
        <f t="shared" si="9"/>
        <v>-0.14494008885396203</v>
      </c>
      <c r="R15" s="383">
        <f t="shared" si="9"/>
        <v>-0.14394673687409354</v>
      </c>
      <c r="S15" s="383">
        <f t="shared" si="9"/>
        <v>-0.15715569868882207</v>
      </c>
      <c r="T15" s="383">
        <f t="shared" si="9"/>
        <v>-0.17670951011332547</v>
      </c>
      <c r="U15" s="383">
        <f t="shared" si="9"/>
        <v>-0.16567814378551138</v>
      </c>
      <c r="V15" s="383">
        <f t="shared" si="9"/>
        <v>-0.19096832568247646</v>
      </c>
      <c r="W15" s="383">
        <f t="shared" si="9"/>
        <v>-0.18781059861385985</v>
      </c>
      <c r="X15" s="383">
        <f t="shared" ref="X15:AC15" si="10">X13/$E13-1</f>
        <v>-0.24911216771759204</v>
      </c>
      <c r="Y15" s="383">
        <f t="shared" si="10"/>
        <v>-0.2087509983848238</v>
      </c>
      <c r="Z15" s="383">
        <f t="shared" si="10"/>
        <v>-0.2308375831234909</v>
      </c>
      <c r="AA15" s="383">
        <f t="shared" si="10"/>
        <v>-0.22659357956331694</v>
      </c>
      <c r="AB15" s="383">
        <f t="shared" si="10"/>
        <v>-0.21003712755227621</v>
      </c>
      <c r="AC15" s="383">
        <f t="shared" si="10"/>
        <v>-0.24674683289161092</v>
      </c>
      <c r="AD15" s="383">
        <f t="shared" ref="AD15" si="11">AD13/$E13-1</f>
        <v>-0.2437711222923058</v>
      </c>
      <c r="AE15" s="383">
        <f t="shared" ref="AE15" si="12">AE13/$E13-1</f>
        <v>-0.23931068968538316</v>
      </c>
      <c r="AF15" s="383">
        <f t="shared" ref="AF15:AG15" si="13">AF13/$E13-1</f>
        <v>-0.25247718013991594</v>
      </c>
      <c r="AG15" s="383">
        <f t="shared" si="13"/>
        <v>-0.28221277403730949</v>
      </c>
      <c r="AH15" s="219"/>
    </row>
    <row r="16" spans="1:34" ht="21" customHeight="1">
      <c r="A16" s="213"/>
      <c r="B16" s="209"/>
      <c r="C16" s="427"/>
      <c r="D16" s="210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3"/>
    </row>
    <row r="17" spans="1:34" ht="21" customHeight="1">
      <c r="A17" s="213"/>
      <c r="B17" s="348" t="s">
        <v>225</v>
      </c>
      <c r="C17" s="214" t="s">
        <v>28</v>
      </c>
      <c r="D17" s="214"/>
      <c r="E17" s="353">
        <f t="shared" ref="E17:AB17" si="14">E4</f>
        <v>33238</v>
      </c>
      <c r="F17" s="353">
        <f t="shared" si="14"/>
        <v>33603</v>
      </c>
      <c r="G17" s="353">
        <f t="shared" si="14"/>
        <v>33969</v>
      </c>
      <c r="H17" s="353">
        <f t="shared" si="14"/>
        <v>34334</v>
      </c>
      <c r="I17" s="353">
        <f t="shared" si="14"/>
        <v>34699</v>
      </c>
      <c r="J17" s="353">
        <f t="shared" si="14"/>
        <v>35064</v>
      </c>
      <c r="K17" s="353">
        <f t="shared" si="14"/>
        <v>35430</v>
      </c>
      <c r="L17" s="353">
        <f t="shared" si="14"/>
        <v>35795</v>
      </c>
      <c r="M17" s="353">
        <f t="shared" si="14"/>
        <v>36160</v>
      </c>
      <c r="N17" s="353">
        <f t="shared" si="14"/>
        <v>36525</v>
      </c>
      <c r="O17" s="353">
        <f t="shared" si="14"/>
        <v>36891</v>
      </c>
      <c r="P17" s="353">
        <f t="shared" si="14"/>
        <v>37256</v>
      </c>
      <c r="Q17" s="353">
        <f t="shared" si="14"/>
        <v>37621</v>
      </c>
      <c r="R17" s="353">
        <f t="shared" si="14"/>
        <v>37986</v>
      </c>
      <c r="S17" s="353">
        <f t="shared" si="14"/>
        <v>38352</v>
      </c>
      <c r="T17" s="353">
        <f t="shared" si="14"/>
        <v>38717</v>
      </c>
      <c r="U17" s="353">
        <f t="shared" si="14"/>
        <v>39082</v>
      </c>
      <c r="V17" s="353">
        <f t="shared" si="14"/>
        <v>39447</v>
      </c>
      <c r="W17" s="353">
        <f t="shared" si="14"/>
        <v>39813</v>
      </c>
      <c r="X17" s="353">
        <f t="shared" si="14"/>
        <v>40178</v>
      </c>
      <c r="Y17" s="353">
        <f t="shared" si="14"/>
        <v>40543</v>
      </c>
      <c r="Z17" s="353">
        <f t="shared" si="14"/>
        <v>40908</v>
      </c>
      <c r="AA17" s="353">
        <f t="shared" si="14"/>
        <v>41274</v>
      </c>
      <c r="AB17" s="353">
        <f t="shared" si="14"/>
        <v>41639</v>
      </c>
      <c r="AC17" s="353">
        <f>AC4</f>
        <v>42004</v>
      </c>
      <c r="AD17" s="353">
        <f t="shared" ref="AD17" si="15">AD4</f>
        <v>42369</v>
      </c>
      <c r="AE17" s="353">
        <f t="shared" ref="AE17" si="16">AE4</f>
        <v>42735</v>
      </c>
      <c r="AF17" s="353">
        <f t="shared" ref="AF17:AG17" si="17">AF4</f>
        <v>43100</v>
      </c>
      <c r="AG17" s="353">
        <f t="shared" si="17"/>
        <v>43465</v>
      </c>
      <c r="AH17" s="213"/>
    </row>
    <row r="18" spans="1:34" ht="21" customHeight="1">
      <c r="A18" s="206"/>
      <c r="B18" s="356" t="s">
        <v>37</v>
      </c>
      <c r="C18" s="216" t="s">
        <v>78</v>
      </c>
      <c r="D18" s="216"/>
      <c r="E18" s="354">
        <f>'1-3_Daten kt_Vorb'!E20/1000</f>
        <v>1.1208525820000004E-2</v>
      </c>
      <c r="F18" s="354">
        <f>'1-3_Daten kt_Vorb'!F20/1000</f>
        <v>1.1606227816299998E-2</v>
      </c>
      <c r="G18" s="354">
        <f>'1-3_Daten kt_Vorb'!G20/1000</f>
        <v>1.1841597233700008E-2</v>
      </c>
      <c r="H18" s="354">
        <f>'1-3_Daten kt_Vorb'!H20/1000</f>
        <v>1.2312421449999994E-2</v>
      </c>
      <c r="I18" s="354">
        <f>'1-3_Daten kt_Vorb'!I20/1000</f>
        <v>1.2659496963699991E-2</v>
      </c>
      <c r="J18" s="354">
        <f>'1-3_Daten kt_Vorb'!J20/1000</f>
        <v>1.5841251674159146E-2</v>
      </c>
      <c r="K18" s="354">
        <f>'1-3_Daten kt_Vorb'!K20/1000</f>
        <v>1.7169965825917566E-2</v>
      </c>
      <c r="L18" s="354">
        <f>'1-3_Daten kt_Vorb'!L20/1000</f>
        <v>1.853053674470357E-2</v>
      </c>
      <c r="M18" s="354">
        <f>'1-3_Daten kt_Vorb'!M20/1000</f>
        <v>1.9246270631688552E-2</v>
      </c>
      <c r="N18" s="354">
        <f>'1-3_Daten kt_Vorb'!N20/1000</f>
        <v>1.9813750023211889E-2</v>
      </c>
      <c r="O18" s="354">
        <f>'1-3_Daten kt_Vorb'!O20/1000</f>
        <v>1.9463063975062381E-2</v>
      </c>
      <c r="P18" s="354">
        <f>'1-3_Daten kt_Vorb'!P20/1000</f>
        <v>1.8420015053841114E-2</v>
      </c>
      <c r="Q18" s="354">
        <f>'1-3_Daten kt_Vorb'!Q20/1000</f>
        <v>1.9255332099556106E-2</v>
      </c>
      <c r="R18" s="354">
        <f>'1-3_Daten kt_Vorb'!R20/1000</f>
        <v>3.2246662774177148E-2</v>
      </c>
      <c r="S18" s="354">
        <f>'1-3_Daten kt_Vorb'!S20/1000</f>
        <v>3.2137734613962014E-2</v>
      </c>
      <c r="T18" s="354">
        <f>'1-3_Daten kt_Vorb'!T20/1000</f>
        <v>3.4633555844768987E-2</v>
      </c>
      <c r="U18" s="354">
        <f>'1-3_Daten kt_Vorb'!U20/1000</f>
        <v>3.9466230464089758E-2</v>
      </c>
      <c r="V18" s="354">
        <f>'1-3_Daten kt_Vorb'!V20/1000</f>
        <v>5.2333688228723911E-2</v>
      </c>
      <c r="W18" s="354">
        <f>'1-3_Daten kt_Vorb'!W20/1000</f>
        <v>5.9885360736596782E-2</v>
      </c>
      <c r="X18" s="354">
        <f>'1-3_Daten kt_Vorb'!X20/1000</f>
        <v>6.2370702932530095E-2</v>
      </c>
      <c r="Y18" s="354">
        <f>'1-3_Daten kt_Vorb'!Y20/1000</f>
        <v>6.8692400928625427E-2</v>
      </c>
      <c r="Z18" s="354">
        <f>'1-3_Daten kt_Vorb'!Z20/1000</f>
        <v>7.6216148232249495E-2</v>
      </c>
      <c r="AA18" s="354">
        <f>'1-3_Daten kt_Vorb'!AA20/1000</f>
        <v>9.7575203825547546E-2</v>
      </c>
      <c r="AB18" s="354">
        <f>'1-3_Daten kt_Vorb'!AB20/1000</f>
        <v>9.9212093951402083E-2</v>
      </c>
      <c r="AC18" s="354">
        <f>'1-3_Daten kt_Vorb'!AC20/1000</f>
        <v>0.10091184685699393</v>
      </c>
      <c r="AD18" s="354">
        <f>'1-3_Daten kt_Vorb'!AD20/1000</f>
        <v>0.10440179524646258</v>
      </c>
      <c r="AE18" s="354">
        <f>'1-3_Daten kt_Vorb'!AE20/1000</f>
        <v>0.10896900427493696</v>
      </c>
      <c r="AF18" s="354">
        <f>'1-3_Daten kt_Vorb'!AF20/1000</f>
        <v>0.10868382996648374</v>
      </c>
      <c r="AG18" s="354">
        <f>'1-3_Daten kt_Vorb'!AG20/1000</f>
        <v>0.10716107737194511</v>
      </c>
      <c r="AH18" s="206"/>
    </row>
    <row r="19" spans="1:34" ht="21" customHeight="1">
      <c r="A19" s="213"/>
      <c r="B19" s="357" t="s">
        <v>38</v>
      </c>
      <c r="C19" s="218" t="s">
        <v>78</v>
      </c>
      <c r="D19" s="218"/>
      <c r="E19" s="355">
        <f>'1-3_Daten kt_Vorb'!E21/1000</f>
        <v>1.0062245027168855E-2</v>
      </c>
      <c r="F19" s="355">
        <f>'1-3_Daten kt_Vorb'!F21/1000</f>
        <v>8.8391228065056743E-3</v>
      </c>
      <c r="G19" s="355">
        <f>'1-3_Daten kt_Vorb'!G21/1000</f>
        <v>8.4304916191562385E-3</v>
      </c>
      <c r="H19" s="355">
        <f>'1-3_Daten kt_Vorb'!H21/1000</f>
        <v>8.079446875905269E-3</v>
      </c>
      <c r="I19" s="355">
        <f>'1-3_Daten kt_Vorb'!I21/1000</f>
        <v>8.1759238736966982E-3</v>
      </c>
      <c r="J19" s="355">
        <f>'1-3_Daten kt_Vorb'!J21/1000</f>
        <v>8.9735447957576594E-3</v>
      </c>
      <c r="K19" s="355">
        <f>'1-3_Daten kt_Vorb'!K21/1000</f>
        <v>9.3856764074453838E-3</v>
      </c>
      <c r="L19" s="355">
        <f>'1-3_Daten kt_Vorb'!L21/1000</f>
        <v>9.2114397846767143E-3</v>
      </c>
      <c r="M19" s="355">
        <f>'1-3_Daten kt_Vorb'!M21/1000</f>
        <v>9.3359081536878562E-3</v>
      </c>
      <c r="N19" s="355">
        <f>'1-3_Daten kt_Vorb'!N21/1000</f>
        <v>8.959304736750745E-3</v>
      </c>
      <c r="O19" s="355">
        <f>'1-3_Daten kt_Vorb'!O21/1000</f>
        <v>9.0456798507723406E-3</v>
      </c>
      <c r="P19" s="355">
        <f>'1-3_Daten kt_Vorb'!P21/1000</f>
        <v>8.8211981548389287E-3</v>
      </c>
      <c r="Q19" s="355">
        <f>'1-3_Daten kt_Vorb'!Q21/1000</f>
        <v>8.6582353826221373E-3</v>
      </c>
      <c r="R19" s="355">
        <f>'1-3_Daten kt_Vorb'!R21/1000</f>
        <v>8.4149622044941558E-3</v>
      </c>
      <c r="S19" s="355">
        <f>'1-3_Daten kt_Vorb'!S21/1000</f>
        <v>9.3521431367015236E-3</v>
      </c>
      <c r="T19" s="355">
        <f>'1-3_Daten kt_Vorb'!T21/1000</f>
        <v>9.6109606798797462E-3</v>
      </c>
      <c r="U19" s="355">
        <f>'1-3_Daten kt_Vorb'!U21/1000</f>
        <v>1.0676441112375727E-2</v>
      </c>
      <c r="V19" s="355">
        <f>'1-3_Daten kt_Vorb'!V21/1000</f>
        <v>1.0358045090889768E-2</v>
      </c>
      <c r="W19" s="355">
        <f>'1-3_Daten kt_Vorb'!W21/1000</f>
        <v>1.0801767908349413E-2</v>
      </c>
      <c r="X19" s="355">
        <f>'1-3_Daten kt_Vorb'!X21/1000</f>
        <v>1.0029902178146661E-2</v>
      </c>
      <c r="Y19" s="355">
        <f>'1-3_Daten kt_Vorb'!Y21/1000</f>
        <v>1.0972231576193163E-2</v>
      </c>
      <c r="Z19" s="355">
        <f>'1-3_Daten kt_Vorb'!Z21/1000</f>
        <v>1.1319617496174432E-2</v>
      </c>
      <c r="AA19" s="355">
        <f>'1-3_Daten kt_Vorb'!AA21/1000</f>
        <v>1.122576420814188E-2</v>
      </c>
      <c r="AB19" s="355">
        <f>'1-3_Daten kt_Vorb'!AB21/1000</f>
        <v>1.1065439238160224E-2</v>
      </c>
      <c r="AC19" s="355">
        <f>'1-3_Daten kt_Vorb'!AC21/1000</f>
        <v>1.1059892688088876E-2</v>
      </c>
      <c r="AD19" s="355">
        <f>'1-3_Daten kt_Vorb'!AD21/1000</f>
        <v>1.1324526742675993E-2</v>
      </c>
      <c r="AE19" s="355">
        <f>'1-3_Daten kt_Vorb'!AE21/1000</f>
        <v>1.138253162375288E-2</v>
      </c>
      <c r="AF19" s="355">
        <f>'1-3_Daten kt_Vorb'!AF21/1000</f>
        <v>1.1805459788041843E-2</v>
      </c>
      <c r="AG19" s="355">
        <f>'1-3_Daten kt_Vorb'!AG21/1000</f>
        <v>1.180260503718413E-2</v>
      </c>
      <c r="AH19" s="213"/>
    </row>
    <row r="20" spans="1:34" ht="21" customHeight="1">
      <c r="A20" s="213"/>
      <c r="B20" s="356" t="s">
        <v>43</v>
      </c>
      <c r="C20" s="216" t="s">
        <v>78</v>
      </c>
      <c r="D20" s="216"/>
      <c r="E20" s="354">
        <f>'1-3_Daten kt_Vorb'!E22/1000</f>
        <v>6.6901901021331839E-2</v>
      </c>
      <c r="F20" s="354">
        <f>'1-3_Daten kt_Vorb'!F22/1000</f>
        <v>5.4898595550324905E-2</v>
      </c>
      <c r="G20" s="354">
        <f>'1-3_Daten kt_Vorb'!G22/1000</f>
        <v>4.790277153510776E-2</v>
      </c>
      <c r="H20" s="354">
        <f>'1-3_Daten kt_Vorb'!H22/1000</f>
        <v>4.1960211638413694E-2</v>
      </c>
      <c r="I20" s="354">
        <f>'1-3_Daten kt_Vorb'!I22/1000</f>
        <v>3.5602163821984313E-2</v>
      </c>
      <c r="J20" s="354">
        <f>'1-3_Daten kt_Vorb'!J22/1000</f>
        <v>3.2828103961197015E-2</v>
      </c>
      <c r="K20" s="354">
        <f>'1-3_Daten kt_Vorb'!K22/1000</f>
        <v>3.0266399348596644E-2</v>
      </c>
      <c r="L20" s="354">
        <f>'1-3_Daten kt_Vorb'!L22/1000</f>
        <v>2.7064981480776431E-2</v>
      </c>
      <c r="M20" s="354">
        <f>'1-3_Daten kt_Vorb'!M22/1000</f>
        <v>2.4642649856700883E-2</v>
      </c>
      <c r="N20" s="354">
        <f>'1-3_Daten kt_Vorb'!N22/1000</f>
        <v>2.2496417568890474E-2</v>
      </c>
      <c r="O20" s="354">
        <f>'1-3_Daten kt_Vorb'!O22/1000</f>
        <v>2.0240671902526462E-2</v>
      </c>
      <c r="P20" s="354">
        <f>'1-3_Daten kt_Vorb'!P22/1000</f>
        <v>1.8418310094302115E-2</v>
      </c>
      <c r="Q20" s="354">
        <f>'1-3_Daten kt_Vorb'!Q22/1000</f>
        <v>1.7166075781536116E-2</v>
      </c>
      <c r="R20" s="354">
        <f>'1-3_Daten kt_Vorb'!R22/1000</f>
        <v>1.5554045664607847E-2</v>
      </c>
      <c r="S20" s="354">
        <f>'1-3_Daten kt_Vorb'!S22/1000</f>
        <v>1.4645917197059476E-2</v>
      </c>
      <c r="T20" s="354">
        <f>'1-3_Daten kt_Vorb'!T22/1000</f>
        <v>1.3342420510066328E-2</v>
      </c>
      <c r="U20" s="354">
        <f>'1-3_Daten kt_Vorb'!U22/1000</f>
        <v>1.2423562678223199E-2</v>
      </c>
      <c r="V20" s="354">
        <f>'1-3_Daten kt_Vorb'!V22/1000</f>
        <v>1.170915567855163E-2</v>
      </c>
      <c r="W20" s="354">
        <f>'1-3_Daten kt_Vorb'!W22/1000</f>
        <v>1.079868708415708E-2</v>
      </c>
      <c r="X20" s="354">
        <f>'1-3_Daten kt_Vorb'!X22/1000</f>
        <v>1.0447684389139284E-2</v>
      </c>
      <c r="Y20" s="354">
        <f>'1-3_Daten kt_Vorb'!Y22/1000</f>
        <v>9.7227293101957435E-3</v>
      </c>
      <c r="Z20" s="354">
        <f>'1-3_Daten kt_Vorb'!Z22/1000</f>
        <v>9.5075757954621535E-3</v>
      </c>
      <c r="AA20" s="354">
        <f>'1-3_Daten kt_Vorb'!AA22/1000</f>
        <v>8.9364645322785666E-3</v>
      </c>
      <c r="AB20" s="354">
        <f>'1-3_Daten kt_Vorb'!AB22/1000</f>
        <v>8.9011582840250562E-3</v>
      </c>
      <c r="AC20" s="354">
        <f>'1-3_Daten kt_Vorb'!AC22/1000</f>
        <v>8.8796742158096017E-3</v>
      </c>
      <c r="AD20" s="354">
        <f>'1-3_Daten kt_Vorb'!AD22/1000</f>
        <v>8.7142348705164553E-3</v>
      </c>
      <c r="AE20" s="354">
        <f>'1-3_Daten kt_Vorb'!AE22/1000</f>
        <v>8.9600482973180209E-3</v>
      </c>
      <c r="AF20" s="354">
        <f>'1-3_Daten kt_Vorb'!AF22/1000</f>
        <v>9.2994886931591116E-3</v>
      </c>
      <c r="AG20" s="354">
        <f>'1-3_Daten kt_Vorb'!AG22/1000</f>
        <v>9.0997418080034139E-3</v>
      </c>
      <c r="AH20" s="213"/>
    </row>
    <row r="21" spans="1:34" ht="21" customHeight="1">
      <c r="A21" s="213"/>
      <c r="B21" s="357" t="s">
        <v>44</v>
      </c>
      <c r="C21" s="218" t="s">
        <v>78</v>
      </c>
      <c r="D21" s="218"/>
      <c r="E21" s="355">
        <f>'1-3_Daten kt_Vorb'!E23/1000</f>
        <v>0.16741914026321228</v>
      </c>
      <c r="F21" s="355">
        <f>'1-3_Daten kt_Vorb'!F23/1000</f>
        <v>0.11144733006206919</v>
      </c>
      <c r="G21" s="355">
        <f>'1-3_Daten kt_Vorb'!G23/1000</f>
        <v>7.6684848844193784E-2</v>
      </c>
      <c r="H21" s="355">
        <f>'1-3_Daten kt_Vorb'!H23/1000</f>
        <v>6.7699264951122079E-2</v>
      </c>
      <c r="I21" s="355">
        <f>'1-3_Daten kt_Vorb'!I23/1000</f>
        <v>5.3127844058175784E-2</v>
      </c>
      <c r="J21" s="355">
        <f>'1-3_Daten kt_Vorb'!J23/1000</f>
        <v>4.7062518611601524E-2</v>
      </c>
      <c r="K21" s="355">
        <f>'1-3_Daten kt_Vorb'!K23/1000</f>
        <v>4.5430669418204499E-2</v>
      </c>
      <c r="L21" s="355">
        <f>'1-3_Daten kt_Vorb'!L23/1000</f>
        <v>4.5699277930351646E-2</v>
      </c>
      <c r="M21" s="355">
        <f>'1-3_Daten kt_Vorb'!M23/1000</f>
        <v>3.7825123824830831E-2</v>
      </c>
      <c r="N21" s="355">
        <f>'1-3_Daten kt_Vorb'!N23/1000</f>
        <v>3.6965816173558978E-2</v>
      </c>
      <c r="O21" s="355">
        <f>'1-3_Daten kt_Vorb'!O23/1000</f>
        <v>3.5931218876972919E-2</v>
      </c>
      <c r="P21" s="355">
        <f>'1-3_Daten kt_Vorb'!P23/1000</f>
        <v>3.8205131131062123E-2</v>
      </c>
      <c r="Q21" s="355">
        <f>'1-3_Daten kt_Vorb'!Q23/1000</f>
        <v>3.5920975963865037E-2</v>
      </c>
      <c r="R21" s="355">
        <f>'1-3_Daten kt_Vorb'!R23/1000</f>
        <v>3.3220688283250407E-2</v>
      </c>
      <c r="S21" s="355">
        <f>'1-3_Daten kt_Vorb'!S23/1000</f>
        <v>3.0878601295401965E-2</v>
      </c>
      <c r="T21" s="355">
        <f>'1-3_Daten kt_Vorb'!T23/1000</f>
        <v>3.0749889820591392E-2</v>
      </c>
      <c r="U21" s="355">
        <f>'1-3_Daten kt_Vorb'!U23/1000</f>
        <v>3.6305592978866853E-2</v>
      </c>
      <c r="V21" s="355">
        <f>'1-3_Daten kt_Vorb'!V23/1000</f>
        <v>3.7599555560647507E-2</v>
      </c>
      <c r="W21" s="355">
        <f>'1-3_Daten kt_Vorb'!W23/1000</f>
        <v>4.3334283834984159E-2</v>
      </c>
      <c r="X21" s="355">
        <f>'1-3_Daten kt_Vorb'!X23/1000</f>
        <v>3.9532243622583521E-2</v>
      </c>
      <c r="Y21" s="355">
        <f>'1-3_Daten kt_Vorb'!Y23/1000</f>
        <v>5.0003464099683349E-2</v>
      </c>
      <c r="Z21" s="355">
        <f>'1-3_Daten kt_Vorb'!Z23/1000</f>
        <v>4.6101944744566303E-2</v>
      </c>
      <c r="AA21" s="355">
        <f>'1-3_Daten kt_Vorb'!AA23/1000</f>
        <v>4.7631997753589027E-2</v>
      </c>
      <c r="AB21" s="355">
        <f>'1-3_Daten kt_Vorb'!AB23/1000</f>
        <v>4.887623983897469E-2</v>
      </c>
      <c r="AC21" s="355">
        <f>'1-3_Daten kt_Vorb'!AC23/1000</f>
        <v>4.1236272327436777E-2</v>
      </c>
      <c r="AD21" s="355">
        <f>'1-3_Daten kt_Vorb'!AD23/1000</f>
        <v>4.3910843705771412E-2</v>
      </c>
      <c r="AE21" s="355">
        <f>'1-3_Daten kt_Vorb'!AE23/1000</f>
        <v>4.1429198548397245E-2</v>
      </c>
      <c r="AF21" s="355">
        <f>'1-3_Daten kt_Vorb'!AF23/1000</f>
        <v>4.2236607626936248E-2</v>
      </c>
      <c r="AG21" s="355">
        <f>'1-3_Daten kt_Vorb'!AG23/1000</f>
        <v>4.0671011095023107E-2</v>
      </c>
      <c r="AH21" s="213"/>
    </row>
    <row r="22" spans="1:34" ht="21" customHeight="1">
      <c r="A22" s="213"/>
      <c r="B22" s="356" t="s">
        <v>45</v>
      </c>
      <c r="C22" s="216" t="s">
        <v>78</v>
      </c>
      <c r="D22" s="216"/>
      <c r="E22" s="354">
        <f>'1-3_Daten kt_Vorb'!E24/1000</f>
        <v>1.1177342505009742E-2</v>
      </c>
      <c r="F22" s="354">
        <f>'1-3_Daten kt_Vorb'!F24/1000</f>
        <v>7.0580669582339349E-3</v>
      </c>
      <c r="G22" s="354">
        <f>'1-3_Daten kt_Vorb'!G24/1000</f>
        <v>4.63225535970729E-3</v>
      </c>
      <c r="H22" s="354">
        <f>'1-3_Daten kt_Vorb'!H24/1000</f>
        <v>3.0071569664561998E-3</v>
      </c>
      <c r="I22" s="354">
        <f>'1-3_Daten kt_Vorb'!I24/1000</f>
        <v>1.4307879057865189E-3</v>
      </c>
      <c r="J22" s="354">
        <f>'1-3_Daten kt_Vorb'!J24/1000</f>
        <v>5.6142906871055277E-4</v>
      </c>
      <c r="K22" s="354">
        <f>'1-3_Daten kt_Vorb'!K24/1000</f>
        <v>2.7379240690181863E-4</v>
      </c>
      <c r="L22" s="354">
        <f>'1-3_Daten kt_Vorb'!L24/1000</f>
        <v>1.9701486403268708E-4</v>
      </c>
      <c r="M22" s="354">
        <f>'1-3_Daten kt_Vorb'!M24/1000</f>
        <v>1.743020745199202E-4</v>
      </c>
      <c r="N22" s="354">
        <f>'1-3_Daten kt_Vorb'!N24/1000</f>
        <v>1.3383571912587285E-4</v>
      </c>
      <c r="O22" s="354">
        <f>'1-3_Daten kt_Vorb'!O24/1000</f>
        <v>1.2975847419846237E-4</v>
      </c>
      <c r="P22" s="354">
        <f>'1-3_Daten kt_Vorb'!P24/1000</f>
        <v>1.2566269503327067E-4</v>
      </c>
      <c r="Q22" s="354">
        <f>'1-3_Daten kt_Vorb'!Q24/1000</f>
        <v>1.2025138601526605E-4</v>
      </c>
      <c r="R22" s="354">
        <f>'1-3_Daten kt_Vorb'!R24/1000</f>
        <v>9.936804093073939E-5</v>
      </c>
      <c r="S22" s="354">
        <f>'1-3_Daten kt_Vorb'!S24/1000</f>
        <v>8.2992137133280596E-5</v>
      </c>
      <c r="T22" s="354">
        <f>'1-3_Daten kt_Vorb'!T24/1000</f>
        <v>9.4633664925715128E-5</v>
      </c>
      <c r="U22" s="354">
        <f>'1-3_Daten kt_Vorb'!U24/1000</f>
        <v>8.1192347316155455E-5</v>
      </c>
      <c r="V22" s="354">
        <f>'1-3_Daten kt_Vorb'!V24/1000</f>
        <v>6.4010792579645786E-5</v>
      </c>
      <c r="W22" s="354">
        <f>'1-3_Daten kt_Vorb'!W24/1000</f>
        <v>6.1646073575562241E-5</v>
      </c>
      <c r="X22" s="354">
        <f>'1-3_Daten kt_Vorb'!X24/1000</f>
        <v>5.7951733782775652E-5</v>
      </c>
      <c r="Y22" s="354">
        <f>'1-3_Daten kt_Vorb'!Y24/1000</f>
        <v>5.5606676118904823E-5</v>
      </c>
      <c r="Z22" s="354">
        <f>'1-3_Daten kt_Vorb'!Z24/1000</f>
        <v>5.5818882234280178E-5</v>
      </c>
      <c r="AA22" s="354">
        <f>'1-3_Daten kt_Vorb'!AA24/1000</f>
        <v>5.5183877416149072E-5</v>
      </c>
      <c r="AB22" s="354">
        <f>'1-3_Daten kt_Vorb'!AB24/1000</f>
        <v>5.8043564559333019E-5</v>
      </c>
      <c r="AC22" s="354">
        <f>'1-3_Daten kt_Vorb'!AC24/1000</f>
        <v>6.1502160490154757E-5</v>
      </c>
      <c r="AD22" s="354">
        <f>'1-3_Daten kt_Vorb'!AD24/1000</f>
        <v>5.6713566286128969E-5</v>
      </c>
      <c r="AE22" s="354">
        <f>'1-3_Daten kt_Vorb'!AE24/1000</f>
        <v>5.7288909914361574E-5</v>
      </c>
      <c r="AF22" s="354">
        <f>'1-3_Daten kt_Vorb'!AF24/1000</f>
        <v>5.470835506839338E-5</v>
      </c>
      <c r="AG22" s="354">
        <f>'1-3_Daten kt_Vorb'!AG24/1000</f>
        <v>5.0724325558755902E-5</v>
      </c>
      <c r="AH22" s="213"/>
    </row>
    <row r="23" spans="1:34" ht="21" customHeight="1">
      <c r="A23" s="213"/>
      <c r="B23" s="357" t="s">
        <v>39</v>
      </c>
      <c r="C23" s="218" t="s">
        <v>78</v>
      </c>
      <c r="D23" s="218"/>
      <c r="E23" s="355">
        <f>'1-3_Daten kt_Vorb'!E25/1000</f>
        <v>1.3541549609381118</v>
      </c>
      <c r="F23" s="355">
        <f>'1-3_Daten kt_Vorb'!F25/1000</f>
        <v>1.322075034309302</v>
      </c>
      <c r="G23" s="355">
        <f>'1-3_Daten kt_Vorb'!G25/1000</f>
        <v>1.2340176673856111</v>
      </c>
      <c r="H23" s="355">
        <f>'1-3_Daten kt_Vorb'!H25/1000</f>
        <v>1.2842591347095345</v>
      </c>
      <c r="I23" s="355">
        <f>'1-3_Daten kt_Vorb'!I25/1000</f>
        <v>1.1648978360271363</v>
      </c>
      <c r="J23" s="355">
        <f>'1-3_Daten kt_Vorb'!J25/1000</f>
        <v>1.1191028032472241</v>
      </c>
      <c r="K23" s="355">
        <f>'1-3_Daten kt_Vorb'!K25/1000</f>
        <v>1.0745919808259725</v>
      </c>
      <c r="L23" s="355">
        <f>'1-3_Daten kt_Vorb'!L25/1000</f>
        <v>1.0511836822852869</v>
      </c>
      <c r="M23" s="355">
        <f>'1-3_Daten kt_Vorb'!M25/1000</f>
        <v>0.94717565944374338</v>
      </c>
      <c r="N23" s="355">
        <f>'1-3_Daten kt_Vorb'!N25/1000</f>
        <v>0.98818737629149134</v>
      </c>
      <c r="O23" s="355">
        <f>'1-3_Daten kt_Vorb'!O25/1000</f>
        <v>0.91576041832012856</v>
      </c>
      <c r="P23" s="355">
        <f>'1-3_Daten kt_Vorb'!P25/1000</f>
        <v>0.82155443105868975</v>
      </c>
      <c r="Q23" s="355">
        <f>'1-3_Daten kt_Vorb'!Q25/1000</f>
        <v>0.77358856365394635</v>
      </c>
      <c r="R23" s="355">
        <f>'1-3_Daten kt_Vorb'!R25/1000</f>
        <v>0.70103504508373926</v>
      </c>
      <c r="S23" s="355">
        <f>'1-3_Daten kt_Vorb'!S25/1000</f>
        <v>0.59490816028944038</v>
      </c>
      <c r="T23" s="355">
        <f>'1-3_Daten kt_Vorb'!T25/1000</f>
        <v>0.52391664482531741</v>
      </c>
      <c r="U23" s="355">
        <f>'1-3_Daten kt_Vorb'!U25/1000</f>
        <v>0.451581230440466</v>
      </c>
      <c r="V23" s="355">
        <f>'1-3_Daten kt_Vorb'!V25/1000</f>
        <v>0.40377603432864939</v>
      </c>
      <c r="W23" s="355">
        <f>'1-3_Daten kt_Vorb'!W25/1000</f>
        <v>0.38862778057762171</v>
      </c>
      <c r="X23" s="355">
        <f>'1-3_Daten kt_Vorb'!X25/1000</f>
        <v>0.33849658181942893</v>
      </c>
      <c r="Y23" s="355">
        <f>'1-3_Daten kt_Vorb'!Y25/1000</f>
        <v>0.33287847963202249</v>
      </c>
      <c r="Z23" s="355">
        <f>'1-3_Daten kt_Vorb'!Z25/1000</f>
        <v>0.32639758284112602</v>
      </c>
      <c r="AA23" s="355">
        <f>'1-3_Daten kt_Vorb'!AA25/1000</f>
        <v>0.35901743963589516</v>
      </c>
      <c r="AB23" s="355">
        <f>'1-3_Daten kt_Vorb'!AB25/1000</f>
        <v>0.33961945436515895</v>
      </c>
      <c r="AC23" s="355">
        <f>'1-3_Daten kt_Vorb'!AC25/1000</f>
        <v>0.30882775464623191</v>
      </c>
      <c r="AD23" s="355">
        <f>'1-3_Daten kt_Vorb'!AD25/1000</f>
        <v>0.31742526122058201</v>
      </c>
      <c r="AE23" s="355">
        <f>'1-3_Daten kt_Vorb'!AE25/1000</f>
        <v>0.29579079359844551</v>
      </c>
      <c r="AF23" s="355">
        <f>'1-3_Daten kt_Vorb'!AF25/1000</f>
        <v>0.29599099057054873</v>
      </c>
      <c r="AG23" s="355">
        <f>'1-3_Daten kt_Vorb'!AG25/1000</f>
        <v>0.26071676364815793</v>
      </c>
      <c r="AH23" s="213"/>
    </row>
    <row r="24" spans="1:34" ht="21" customHeight="1">
      <c r="A24" s="213"/>
      <c r="B24" s="356" t="s">
        <v>40</v>
      </c>
      <c r="C24" s="216" t="s">
        <v>78</v>
      </c>
      <c r="D24" s="216"/>
      <c r="E24" s="354">
        <f>'1-3_Daten kt_Vorb'!E26/1000</f>
        <v>1.4058564749600001E-2</v>
      </c>
      <c r="F24" s="354">
        <f>'1-3_Daten kt_Vorb'!F26/1000</f>
        <v>1.3782851130000001E-2</v>
      </c>
      <c r="G24" s="354">
        <f>'1-3_Daten kt_Vorb'!G26/1000</f>
        <v>1.4829174444600001E-2</v>
      </c>
      <c r="H24" s="354">
        <f>'1-3_Daten kt_Vorb'!H26/1000</f>
        <v>1.6271688934000002E-2</v>
      </c>
      <c r="I24" s="354">
        <f>'1-3_Daten kt_Vorb'!I26/1000</f>
        <v>1.7761204730000001E-2</v>
      </c>
      <c r="J24" s="354">
        <f>'1-3_Daten kt_Vorb'!J26/1000</f>
        <v>1.7970773411E-2</v>
      </c>
      <c r="K24" s="354">
        <f>'1-3_Daten kt_Vorb'!K26/1000</f>
        <v>1.7351662321600004E-2</v>
      </c>
      <c r="L24" s="354">
        <f>'1-3_Daten kt_Vorb'!L26/1000</f>
        <v>1.8314577944600001E-2</v>
      </c>
      <c r="M24" s="354">
        <f>'1-3_Daten kt_Vorb'!M26/1000</f>
        <v>1.9169485710199996E-2</v>
      </c>
      <c r="N24" s="354">
        <f>'1-3_Daten kt_Vorb'!N26/1000</f>
        <v>2.0823467631000004E-2</v>
      </c>
      <c r="O24" s="354">
        <f>'1-3_Daten kt_Vorb'!O26/1000</f>
        <v>2.2628912114400001E-2</v>
      </c>
      <c r="P24" s="354">
        <f>'1-3_Daten kt_Vorb'!P26/1000</f>
        <v>2.2195244227600001E-2</v>
      </c>
      <c r="Q24" s="354">
        <f>'1-3_Daten kt_Vorb'!Q26/1000</f>
        <v>2.0796534428400001E-2</v>
      </c>
      <c r="R24" s="354">
        <f>'1-3_Daten kt_Vorb'!R26/1000</f>
        <v>2.30842031072E-2</v>
      </c>
      <c r="S24" s="354">
        <f>'1-3_Daten kt_Vorb'!S26/1000</f>
        <v>2.3010361689799995E-2</v>
      </c>
      <c r="T24" s="354">
        <f>'1-3_Daten kt_Vorb'!T26/1000</f>
        <v>2.3801401363200001E-2</v>
      </c>
      <c r="U24" s="354">
        <f>'1-3_Daten kt_Vorb'!U26/1000</f>
        <v>2.31594297462E-2</v>
      </c>
      <c r="V24" s="354">
        <f>'1-3_Daten kt_Vorb'!V26/1000</f>
        <v>2.3201613577199999E-2</v>
      </c>
      <c r="W24" s="354">
        <f>'1-3_Daten kt_Vorb'!W26/1000</f>
        <v>2.1802913658599994E-2</v>
      </c>
      <c r="X24" s="354">
        <f>'1-3_Daten kt_Vorb'!X26/1000</f>
        <v>2.0519236979099999E-2</v>
      </c>
      <c r="Y24" s="354">
        <f>'1-3_Daten kt_Vorb'!Y26/1000</f>
        <v>2.1255767633099994E-2</v>
      </c>
      <c r="Z24" s="354">
        <f>'1-3_Daten kt_Vorb'!Z26/1000</f>
        <v>2.1169702973599994E-2</v>
      </c>
      <c r="AA24" s="354">
        <f>'1-3_Daten kt_Vorb'!AA26/1000</f>
        <v>2.0505079523700002E-2</v>
      </c>
      <c r="AB24" s="354">
        <f>'1-3_Daten kt_Vorb'!AB26/1000</f>
        <v>2.0296517690500001E-2</v>
      </c>
      <c r="AC24" s="354">
        <f>'1-3_Daten kt_Vorb'!AC26/1000</f>
        <v>2.1075845560800003E-2</v>
      </c>
      <c r="AD24" s="354">
        <f>'1-3_Daten kt_Vorb'!AD26/1000</f>
        <v>2.1154828553999999E-2</v>
      </c>
      <c r="AE24" s="354">
        <f>'1-3_Daten kt_Vorb'!AE26/1000</f>
        <v>2.1378185086328567E-2</v>
      </c>
      <c r="AF24" s="354">
        <f>'1-3_Daten kt_Vorb'!AF26/1000</f>
        <v>2.1697392093936733E-2</v>
      </c>
      <c r="AG24" s="354">
        <f>'1-3_Daten kt_Vorb'!AG26/1000</f>
        <v>2.0490256890885714E-2</v>
      </c>
      <c r="AH24" s="213"/>
    </row>
    <row r="25" spans="1:34" ht="21" customHeight="1">
      <c r="A25" s="213"/>
      <c r="B25" s="357" t="s">
        <v>41</v>
      </c>
      <c r="C25" s="218" t="s">
        <v>78</v>
      </c>
      <c r="D25" s="218"/>
      <c r="E25" s="355">
        <f>'1-3_Daten kt_Vorb'!E27/1000</f>
        <v>1.7381375577265532</v>
      </c>
      <c r="F25" s="355">
        <f>'1-3_Daten kt_Vorb'!F27/1000</f>
        <v>1.5372823118539978</v>
      </c>
      <c r="G25" s="355">
        <f>'1-3_Daten kt_Vorb'!G27/1000</f>
        <v>1.4990675715841248</v>
      </c>
      <c r="H25" s="355">
        <f>'1-3_Daten kt_Vorb'!H27/1000</f>
        <v>1.4914752619118552</v>
      </c>
      <c r="I25" s="355">
        <f>'1-3_Daten kt_Vorb'!I27/1000</f>
        <v>1.5042901122938956</v>
      </c>
      <c r="J25" s="355">
        <f>'1-3_Daten kt_Vorb'!J27/1000</f>
        <v>1.4948742563164632</v>
      </c>
      <c r="K25" s="355">
        <f>'1-3_Daten kt_Vorb'!K27/1000</f>
        <v>1.5054012299744868</v>
      </c>
      <c r="L25" s="355">
        <f>'1-3_Daten kt_Vorb'!L27/1000</f>
        <v>1.4635668120016483</v>
      </c>
      <c r="M25" s="355">
        <f>'1-3_Daten kt_Vorb'!M27/1000</f>
        <v>1.4562474504445322</v>
      </c>
      <c r="N25" s="355">
        <f>'1-3_Daten kt_Vorb'!N27/1000</f>
        <v>1.445181634966477</v>
      </c>
      <c r="O25" s="355">
        <f>'1-3_Daten kt_Vorb'!O27/1000</f>
        <v>1.416789764815658</v>
      </c>
      <c r="P25" s="355">
        <f>'1-3_Daten kt_Vorb'!P27/1000</f>
        <v>1.435279040548769</v>
      </c>
      <c r="Q25" s="355">
        <f>'1-3_Daten kt_Vorb'!Q27/1000</f>
        <v>1.3815021193287715</v>
      </c>
      <c r="R25" s="355">
        <f>'1-3_Daten kt_Vorb'!R27/1000</f>
        <v>1.3649281937670985</v>
      </c>
      <c r="S25" s="355">
        <f>'1-3_Daten kt_Vorb'!S27/1000</f>
        <v>1.3260964609023644</v>
      </c>
      <c r="T25" s="355">
        <f>'1-3_Daten kt_Vorb'!T27/1000</f>
        <v>1.3264485416933567</v>
      </c>
      <c r="U25" s="355">
        <f>'1-3_Daten kt_Vorb'!U27/1000</f>
        <v>1.3023078784373499</v>
      </c>
      <c r="V25" s="355">
        <f>'1-3_Daten kt_Vorb'!V27/1000</f>
        <v>1.3087680707046172</v>
      </c>
      <c r="W25" s="355">
        <f>'1-3_Daten kt_Vorb'!W27/1000</f>
        <v>1.3246892289859624</v>
      </c>
      <c r="X25" s="355">
        <f>'1-3_Daten kt_Vorb'!X27/1000</f>
        <v>1.328942486120158</v>
      </c>
      <c r="Y25" s="355">
        <f>'1-3_Daten kt_Vorb'!Y27/1000</f>
        <v>1.321530525864884</v>
      </c>
      <c r="Z25" s="355">
        <f>'1-3_Daten kt_Vorb'!Z27/1000</f>
        <v>1.3122230315633976</v>
      </c>
      <c r="AA25" s="355">
        <f>'1-3_Daten kt_Vorb'!AA27/1000</f>
        <v>1.3183637160514685</v>
      </c>
      <c r="AB25" s="355">
        <f>'1-3_Daten kt_Vorb'!AB27/1000</f>
        <v>1.3420094002399476</v>
      </c>
      <c r="AC25" s="355">
        <f>'1-3_Daten kt_Vorb'!AC27/1000</f>
        <v>1.3537496522858301</v>
      </c>
      <c r="AD25" s="355">
        <f>'1-3_Daten kt_Vorb'!AD27/1000</f>
        <v>1.3503737812197865</v>
      </c>
      <c r="AE25" s="355">
        <f>'1-3_Daten kt_Vorb'!AE27/1000</f>
        <v>1.3373676788094935</v>
      </c>
      <c r="AF25" s="355">
        <f>'1-3_Daten kt_Vorb'!AF27/1000</f>
        <v>1.3258625870499139</v>
      </c>
      <c r="AG25" s="355">
        <f>'1-3_Daten kt_Vorb'!AG27/1000</f>
        <v>1.3017231491977861</v>
      </c>
      <c r="AH25" s="213"/>
    </row>
    <row r="26" spans="1:34" ht="21" customHeight="1">
      <c r="A26" s="213"/>
      <c r="B26" s="419" t="s">
        <v>42</v>
      </c>
      <c r="C26" s="420" t="s">
        <v>78</v>
      </c>
      <c r="D26" s="420"/>
      <c r="E26" s="422">
        <f>'1-3_Daten kt_Vorb'!E28/1000</f>
        <v>1.4745799783639899</v>
      </c>
      <c r="F26" s="422">
        <f>'1-3_Daten kt_Vorb'!F28/1000</f>
        <v>1.5337775349493852</v>
      </c>
      <c r="G26" s="422">
        <f>'1-3_Daten kt_Vorb'!G28/1000</f>
        <v>1.5600088553334526</v>
      </c>
      <c r="H26" s="422">
        <f>'1-3_Daten kt_Vorb'!H28/1000</f>
        <v>1.5567172812539609</v>
      </c>
      <c r="I26" s="422">
        <f>'1-3_Daten kt_Vorb'!I28/1000</f>
        <v>1.5254981163779349</v>
      </c>
      <c r="J26" s="422">
        <f>'1-3_Daten kt_Vorb'!J28/1000</f>
        <v>1.4873191674372579</v>
      </c>
      <c r="K26" s="422">
        <f>'1-3_Daten kt_Vorb'!K28/1000</f>
        <v>1.429965504635053</v>
      </c>
      <c r="L26" s="422">
        <f>'1-3_Daten kt_Vorb'!L28/1000</f>
        <v>1.3156399231418385</v>
      </c>
      <c r="M26" s="422">
        <f>'1-3_Daten kt_Vorb'!M28/1000</f>
        <v>1.2312150592167108</v>
      </c>
      <c r="N26" s="422">
        <f>'1-3_Daten kt_Vorb'!N28/1000</f>
        <v>1.1666306986386703</v>
      </c>
      <c r="O26" s="422">
        <f>'1-3_Daten kt_Vorb'!O28/1000</f>
        <v>1.1042325510966848</v>
      </c>
      <c r="P26" s="422">
        <f>'1-3_Daten kt_Vorb'!P28/1000</f>
        <v>1.0387718487148199</v>
      </c>
      <c r="Q26" s="422">
        <f>'1-3_Daten kt_Vorb'!Q28/1000</f>
        <v>0.98176577301764689</v>
      </c>
      <c r="R26" s="422">
        <f>'1-3_Daten kt_Vorb'!R28/1000</f>
        <v>0.92196823167074737</v>
      </c>
      <c r="S26" s="422">
        <f>'1-3_Daten kt_Vorb'!S28/1000</f>
        <v>0.87003922965253278</v>
      </c>
      <c r="T26" s="422">
        <f>'1-3_Daten kt_Vorb'!T28/1000</f>
        <v>0.81212744102774326</v>
      </c>
      <c r="U26" s="422">
        <f>'1-3_Daten kt_Vorb'!U28/1000</f>
        <v>0.74781251426720641</v>
      </c>
      <c r="V26" s="422">
        <f>'1-3_Daten kt_Vorb'!V28/1000</f>
        <v>0.69495910185263221</v>
      </c>
      <c r="W26" s="422">
        <f>'1-3_Daten kt_Vorb'!W28/1000</f>
        <v>0.646116606122072</v>
      </c>
      <c r="X26" s="422">
        <f>'1-3_Daten kt_Vorb'!X28/1000</f>
        <v>0.59700081779146241</v>
      </c>
      <c r="Y26" s="422">
        <f>'1-3_Daten kt_Vorb'!Y28/1000</f>
        <v>0.55213678209364259</v>
      </c>
      <c r="Z26" s="422">
        <f>'1-3_Daten kt_Vorb'!Z28/1000</f>
        <v>0.51969530904139216</v>
      </c>
      <c r="AA26" s="422">
        <f>'1-3_Daten kt_Vorb'!AA28/1000</f>
        <v>0.48888056889162479</v>
      </c>
      <c r="AB26" s="422">
        <f>'1-3_Daten kt_Vorb'!AB28/1000</f>
        <v>0.45873708433264315</v>
      </c>
      <c r="AC26" s="422">
        <f>'1-3_Daten kt_Vorb'!AC28/1000</f>
        <v>0.43384091423245896</v>
      </c>
      <c r="AD26" s="422">
        <f>'1-3_Daten kt_Vorb'!AD28/1000</f>
        <v>0.41334039341976964</v>
      </c>
      <c r="AE26" s="422">
        <f>'1-3_Daten kt_Vorb'!AE28/1000</f>
        <v>0.39494194824542234</v>
      </c>
      <c r="AF26" s="422">
        <f>'1-3_Daten kt_Vorb'!AF28/1000</f>
        <v>0.37390066814803191</v>
      </c>
      <c r="AG26" s="422">
        <f>'1-3_Daten kt_Vorb'!AG28/1000</f>
        <v>0.35396033159664769</v>
      </c>
      <c r="AH26" s="213"/>
    </row>
    <row r="27" spans="1:34" s="28" customFormat="1" ht="21" customHeight="1">
      <c r="A27" s="219"/>
      <c r="B27" s="357" t="s">
        <v>69</v>
      </c>
      <c r="C27" s="218" t="s">
        <v>78</v>
      </c>
      <c r="D27" s="218"/>
      <c r="E27" s="423">
        <f t="shared" ref="E27:AC27" si="18">SUM(E18:E26)</f>
        <v>4.8477002164149781</v>
      </c>
      <c r="F27" s="423">
        <f t="shared" si="18"/>
        <v>4.6007670754361181</v>
      </c>
      <c r="G27" s="423">
        <f t="shared" si="18"/>
        <v>4.4574152333396535</v>
      </c>
      <c r="H27" s="423">
        <f t="shared" si="18"/>
        <v>4.4817818686912485</v>
      </c>
      <c r="I27" s="423">
        <f t="shared" si="18"/>
        <v>4.3234434860523097</v>
      </c>
      <c r="J27" s="423">
        <f t="shared" si="18"/>
        <v>4.2245338485233708</v>
      </c>
      <c r="K27" s="423">
        <f t="shared" si="18"/>
        <v>4.1298368811641781</v>
      </c>
      <c r="L27" s="423">
        <f t="shared" si="18"/>
        <v>3.9494082461779145</v>
      </c>
      <c r="M27" s="423">
        <f t="shared" si="18"/>
        <v>3.7450319093566145</v>
      </c>
      <c r="N27" s="423">
        <f t="shared" si="18"/>
        <v>3.7091923017491766</v>
      </c>
      <c r="O27" s="423">
        <f t="shared" si="18"/>
        <v>3.5442220394264043</v>
      </c>
      <c r="P27" s="423">
        <f t="shared" si="18"/>
        <v>3.4017908816789562</v>
      </c>
      <c r="Q27" s="423">
        <f t="shared" si="18"/>
        <v>3.2387738610423598</v>
      </c>
      <c r="R27" s="423">
        <f t="shared" si="18"/>
        <v>3.1005514005962453</v>
      </c>
      <c r="S27" s="423">
        <f t="shared" si="18"/>
        <v>2.9011516009143961</v>
      </c>
      <c r="T27" s="423">
        <f t="shared" si="18"/>
        <v>2.7747254894298496</v>
      </c>
      <c r="U27" s="423">
        <f t="shared" si="18"/>
        <v>2.623814072472094</v>
      </c>
      <c r="V27" s="423">
        <f t="shared" si="18"/>
        <v>2.5427692758144911</v>
      </c>
      <c r="W27" s="423">
        <f t="shared" si="18"/>
        <v>2.5061182749819189</v>
      </c>
      <c r="X27" s="423">
        <f t="shared" si="18"/>
        <v>2.4073976075663315</v>
      </c>
      <c r="Y27" s="423">
        <f t="shared" si="18"/>
        <v>2.3672479878144657</v>
      </c>
      <c r="Z27" s="423">
        <f t="shared" si="18"/>
        <v>2.3226867315702022</v>
      </c>
      <c r="AA27" s="423">
        <f t="shared" si="18"/>
        <v>2.3521914182996615</v>
      </c>
      <c r="AB27" s="423">
        <f t="shared" si="18"/>
        <v>2.3287754315053713</v>
      </c>
      <c r="AC27" s="423">
        <f t="shared" si="18"/>
        <v>2.2796433549741404</v>
      </c>
      <c r="AD27" s="423">
        <f t="shared" ref="AD27" si="19">SUM(AD18:AD26)</f>
        <v>2.2707023785458507</v>
      </c>
      <c r="AE27" s="423">
        <f t="shared" ref="AE27" si="20">SUM(AE18:AE26)</f>
        <v>2.2202766773940095</v>
      </c>
      <c r="AF27" s="423">
        <f t="shared" ref="AF27:AG27" si="21">SUM(AF18:AF26)</f>
        <v>2.1895317322921208</v>
      </c>
      <c r="AG27" s="423">
        <f t="shared" si="21"/>
        <v>2.1056756609711917</v>
      </c>
      <c r="AH27" s="219"/>
    </row>
    <row r="28" spans="1:34" s="28" customFormat="1" ht="21" customHeight="1">
      <c r="A28" s="219"/>
      <c r="B28" s="356" t="s">
        <v>131</v>
      </c>
      <c r="C28" s="216" t="s">
        <v>71</v>
      </c>
      <c r="D28" s="216"/>
      <c r="E28" s="424">
        <f t="shared" ref="E28:W28" si="22">E27/$E27</f>
        <v>1</v>
      </c>
      <c r="F28" s="424">
        <f t="shared" si="22"/>
        <v>0.94906179632504695</v>
      </c>
      <c r="G28" s="424">
        <f t="shared" si="22"/>
        <v>0.91949069339028722</v>
      </c>
      <c r="H28" s="424">
        <f t="shared" si="22"/>
        <v>0.92451712536087116</v>
      </c>
      <c r="I28" s="424">
        <f t="shared" si="22"/>
        <v>0.89185454814481657</v>
      </c>
      <c r="J28" s="424">
        <f t="shared" si="22"/>
        <v>0.87145113351244774</v>
      </c>
      <c r="K28" s="424">
        <f t="shared" si="22"/>
        <v>0.85191672273379937</v>
      </c>
      <c r="L28" s="424">
        <f t="shared" si="22"/>
        <v>0.81469729353409193</v>
      </c>
      <c r="M28" s="424">
        <f t="shared" si="22"/>
        <v>0.77253785138681275</v>
      </c>
      <c r="N28" s="424">
        <f t="shared" si="22"/>
        <v>0.76514473588720333</v>
      </c>
      <c r="O28" s="424">
        <f t="shared" si="22"/>
        <v>0.73111411209488208</v>
      </c>
      <c r="P28" s="424">
        <f t="shared" si="22"/>
        <v>0.70173293104223433</v>
      </c>
      <c r="Q28" s="424">
        <f t="shared" si="22"/>
        <v>0.66810522855258814</v>
      </c>
      <c r="R28" s="424">
        <f t="shared" si="22"/>
        <v>0.63959223181692482</v>
      </c>
      <c r="S28" s="424">
        <f t="shared" si="22"/>
        <v>0.59845936658597387</v>
      </c>
      <c r="T28" s="424">
        <f t="shared" si="22"/>
        <v>0.57237976062014895</v>
      </c>
      <c r="U28" s="424">
        <f t="shared" si="22"/>
        <v>0.54124924300960264</v>
      </c>
      <c r="V28" s="424">
        <f t="shared" si="22"/>
        <v>0.5245310481874117</v>
      </c>
      <c r="W28" s="424">
        <f t="shared" si="22"/>
        <v>0.51697055574844719</v>
      </c>
      <c r="X28" s="424">
        <f t="shared" ref="X28:AC28" si="23">X27/$E27</f>
        <v>0.49660612251033032</v>
      </c>
      <c r="Y28" s="424">
        <f t="shared" si="23"/>
        <v>0.48832392312516337</v>
      </c>
      <c r="Z28" s="424">
        <f t="shared" si="23"/>
        <v>0.47913167644015325</v>
      </c>
      <c r="AA28" s="424">
        <f t="shared" si="23"/>
        <v>0.48521800303055429</v>
      </c>
      <c r="AB28" s="424">
        <f t="shared" si="23"/>
        <v>0.48038767406033445</v>
      </c>
      <c r="AC28" s="424">
        <f t="shared" si="23"/>
        <v>0.47025254310383202</v>
      </c>
      <c r="AD28" s="424">
        <f t="shared" ref="AD28" si="24">AD27/$E27</f>
        <v>0.46840816823964093</v>
      </c>
      <c r="AE28" s="424">
        <f t="shared" ref="AE28" si="25">AE27/$E27</f>
        <v>0.45800618402017684</v>
      </c>
      <c r="AF28" s="424">
        <f t="shared" ref="AF28:AG28" si="26">AF27/$E27</f>
        <v>0.45166401273702239</v>
      </c>
      <c r="AG28" s="424">
        <f t="shared" si="26"/>
        <v>0.43436589866697717</v>
      </c>
      <c r="AH28" s="219"/>
    </row>
    <row r="29" spans="1:34" s="28" customFormat="1" ht="21" customHeight="1">
      <c r="A29" s="219"/>
      <c r="B29" s="372" t="s">
        <v>30</v>
      </c>
      <c r="C29" s="429" t="s">
        <v>31</v>
      </c>
      <c r="D29" s="429"/>
      <c r="E29" s="430">
        <f t="shared" ref="E29:W29" si="27">E27/$E27-1</f>
        <v>0</v>
      </c>
      <c r="F29" s="430">
        <f t="shared" si="27"/>
        <v>-5.0938203674953053E-2</v>
      </c>
      <c r="G29" s="430">
        <f t="shared" si="27"/>
        <v>-8.0509306609712783E-2</v>
      </c>
      <c r="H29" s="430">
        <f t="shared" si="27"/>
        <v>-7.5482874639128839E-2</v>
      </c>
      <c r="I29" s="430">
        <f t="shared" si="27"/>
        <v>-0.10814545185518343</v>
      </c>
      <c r="J29" s="430">
        <f t="shared" si="27"/>
        <v>-0.12854886648755226</v>
      </c>
      <c r="K29" s="430">
        <f t="shared" si="27"/>
        <v>-0.14808327726620063</v>
      </c>
      <c r="L29" s="430">
        <f t="shared" si="27"/>
        <v>-0.18530270646590807</v>
      </c>
      <c r="M29" s="430">
        <f t="shared" si="27"/>
        <v>-0.22746214861318725</v>
      </c>
      <c r="N29" s="430">
        <f t="shared" si="27"/>
        <v>-0.23485526411279667</v>
      </c>
      <c r="O29" s="430">
        <f t="shared" si="27"/>
        <v>-0.26888588790511792</v>
      </c>
      <c r="P29" s="430">
        <f t="shared" si="27"/>
        <v>-0.29826706895776567</v>
      </c>
      <c r="Q29" s="430">
        <f t="shared" si="27"/>
        <v>-0.33189477144741186</v>
      </c>
      <c r="R29" s="430">
        <f t="shared" si="27"/>
        <v>-0.36040776818307518</v>
      </c>
      <c r="S29" s="430">
        <f t="shared" si="27"/>
        <v>-0.40154063341402613</v>
      </c>
      <c r="T29" s="430">
        <f t="shared" si="27"/>
        <v>-0.42762023937985105</v>
      </c>
      <c r="U29" s="430">
        <f t="shared" si="27"/>
        <v>-0.45875075699039736</v>
      </c>
      <c r="V29" s="430">
        <f t="shared" si="27"/>
        <v>-0.4754689518125883</v>
      </c>
      <c r="W29" s="430">
        <f t="shared" si="27"/>
        <v>-0.48302944425155281</v>
      </c>
      <c r="X29" s="430">
        <f t="shared" ref="X29:AC29" si="28">X27/$E27-1</f>
        <v>-0.50339387748966968</v>
      </c>
      <c r="Y29" s="430">
        <f t="shared" si="28"/>
        <v>-0.51167607687483663</v>
      </c>
      <c r="Z29" s="430">
        <f t="shared" si="28"/>
        <v>-0.5208683235598468</v>
      </c>
      <c r="AA29" s="430">
        <f t="shared" si="28"/>
        <v>-0.51478199696944571</v>
      </c>
      <c r="AB29" s="430">
        <f t="shared" si="28"/>
        <v>-0.51961232593966555</v>
      </c>
      <c r="AC29" s="430">
        <f t="shared" si="28"/>
        <v>-0.52974745689616798</v>
      </c>
      <c r="AD29" s="430">
        <f t="shared" ref="AD29" si="29">AD27/$E27-1</f>
        <v>-0.53159183176035907</v>
      </c>
      <c r="AE29" s="430">
        <f t="shared" ref="AE29" si="30">AE27/$E27-1</f>
        <v>-0.54199381597982321</v>
      </c>
      <c r="AF29" s="430">
        <f t="shared" ref="AF29:AG29" si="31">AF27/$E27-1</f>
        <v>-0.54833598726297761</v>
      </c>
      <c r="AG29" s="430">
        <f t="shared" si="31"/>
        <v>-0.56563410133302283</v>
      </c>
      <c r="AH29" s="219"/>
    </row>
    <row r="30" spans="1:34" ht="21" customHeight="1">
      <c r="A30" s="213"/>
      <c r="B30" s="209"/>
      <c r="C30" s="427"/>
      <c r="D30" s="210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  <c r="AG30" s="211"/>
      <c r="AH30" s="213"/>
    </row>
    <row r="31" spans="1:34" ht="21" customHeight="1">
      <c r="A31" s="213"/>
      <c r="B31" s="348" t="s">
        <v>226</v>
      </c>
      <c r="C31" s="214" t="s">
        <v>28</v>
      </c>
      <c r="D31" s="214"/>
      <c r="E31" s="353">
        <f t="shared" ref="E31:AC31" si="32">E4</f>
        <v>33238</v>
      </c>
      <c r="F31" s="353">
        <f t="shared" si="32"/>
        <v>33603</v>
      </c>
      <c r="G31" s="353">
        <f t="shared" si="32"/>
        <v>33969</v>
      </c>
      <c r="H31" s="353">
        <f t="shared" si="32"/>
        <v>34334</v>
      </c>
      <c r="I31" s="353">
        <f t="shared" si="32"/>
        <v>34699</v>
      </c>
      <c r="J31" s="353">
        <f t="shared" si="32"/>
        <v>35064</v>
      </c>
      <c r="K31" s="353">
        <f t="shared" si="32"/>
        <v>35430</v>
      </c>
      <c r="L31" s="353">
        <f t="shared" si="32"/>
        <v>35795</v>
      </c>
      <c r="M31" s="353">
        <f t="shared" si="32"/>
        <v>36160</v>
      </c>
      <c r="N31" s="353">
        <f t="shared" si="32"/>
        <v>36525</v>
      </c>
      <c r="O31" s="353">
        <f t="shared" si="32"/>
        <v>36891</v>
      </c>
      <c r="P31" s="353">
        <f t="shared" si="32"/>
        <v>37256</v>
      </c>
      <c r="Q31" s="353">
        <f t="shared" si="32"/>
        <v>37621</v>
      </c>
      <c r="R31" s="353">
        <f t="shared" si="32"/>
        <v>37986</v>
      </c>
      <c r="S31" s="353">
        <f t="shared" si="32"/>
        <v>38352</v>
      </c>
      <c r="T31" s="353">
        <f t="shared" si="32"/>
        <v>38717</v>
      </c>
      <c r="U31" s="353">
        <f t="shared" si="32"/>
        <v>39082</v>
      </c>
      <c r="V31" s="353">
        <f t="shared" si="32"/>
        <v>39447</v>
      </c>
      <c r="W31" s="353">
        <f t="shared" si="32"/>
        <v>39813</v>
      </c>
      <c r="X31" s="353">
        <f t="shared" si="32"/>
        <v>40178</v>
      </c>
      <c r="Y31" s="353">
        <f t="shared" si="32"/>
        <v>40543</v>
      </c>
      <c r="Z31" s="353">
        <f t="shared" si="32"/>
        <v>40908</v>
      </c>
      <c r="AA31" s="353">
        <f t="shared" si="32"/>
        <v>41274</v>
      </c>
      <c r="AB31" s="353">
        <f t="shared" si="32"/>
        <v>41639</v>
      </c>
      <c r="AC31" s="353">
        <f t="shared" si="32"/>
        <v>42004</v>
      </c>
      <c r="AD31" s="353">
        <f t="shared" ref="AD31" si="33">AD4</f>
        <v>42369</v>
      </c>
      <c r="AE31" s="353">
        <f t="shared" ref="AE31" si="34">AE4</f>
        <v>42735</v>
      </c>
      <c r="AF31" s="353">
        <f t="shared" ref="AF31:AG31" si="35">AF4</f>
        <v>43100</v>
      </c>
      <c r="AG31" s="353">
        <f t="shared" si="35"/>
        <v>43465</v>
      </c>
      <c r="AH31" s="213"/>
    </row>
    <row r="32" spans="1:34" ht="21" customHeight="1">
      <c r="A32" s="206"/>
      <c r="B32" s="356" t="s">
        <v>37</v>
      </c>
      <c r="C32" s="216" t="s">
        <v>224</v>
      </c>
      <c r="D32" s="216"/>
      <c r="E32" s="346">
        <f>'1-3_Daten kt_Vorb'!E35/1000</f>
        <v>0.28021314550000009</v>
      </c>
      <c r="F32" s="346">
        <f>'1-3_Daten kt_Vorb'!F35/1000</f>
        <v>0.29015569540749997</v>
      </c>
      <c r="G32" s="346">
        <f>'1-3_Daten kt_Vorb'!G35/1000</f>
        <v>0.29603993084250013</v>
      </c>
      <c r="H32" s="346">
        <f>'1-3_Daten kt_Vorb'!H35/1000</f>
        <v>0.30781053624999988</v>
      </c>
      <c r="I32" s="346">
        <f>'1-3_Daten kt_Vorb'!I35/1000</f>
        <v>0.31648742409249975</v>
      </c>
      <c r="J32" s="346">
        <f>'1-3_Daten kt_Vorb'!J35/1000</f>
        <v>0.39603129185397862</v>
      </c>
      <c r="K32" s="346">
        <f>'1-3_Daten kt_Vorb'!K35/1000</f>
        <v>0.42924914564793915</v>
      </c>
      <c r="L32" s="346">
        <f>'1-3_Daten kt_Vorb'!L35/1000</f>
        <v>0.4632634186175893</v>
      </c>
      <c r="M32" s="346">
        <f>'1-3_Daten kt_Vorb'!M35/1000</f>
        <v>0.48115676579221384</v>
      </c>
      <c r="N32" s="346">
        <f>'1-3_Daten kt_Vorb'!N35/1000</f>
        <v>0.49534375058029717</v>
      </c>
      <c r="O32" s="346">
        <f>'1-3_Daten kt_Vorb'!O35/1000</f>
        <v>0.4865765993765595</v>
      </c>
      <c r="P32" s="346">
        <f>'1-3_Daten kt_Vorb'!P35/1000</f>
        <v>0.46050037634602781</v>
      </c>
      <c r="Q32" s="346">
        <f>'1-3_Daten kt_Vorb'!Q35/1000</f>
        <v>0.48138330248890265</v>
      </c>
      <c r="R32" s="346">
        <f>'1-3_Daten kt_Vorb'!R35/1000</f>
        <v>0.80616656935442865</v>
      </c>
      <c r="S32" s="346">
        <f>'1-3_Daten kt_Vorb'!S35/1000</f>
        <v>0.80344336534905036</v>
      </c>
      <c r="T32" s="346">
        <f>'1-3_Daten kt_Vorb'!T35/1000</f>
        <v>0.8658388961192246</v>
      </c>
      <c r="U32" s="346">
        <f>'1-3_Daten kt_Vorb'!U35/1000</f>
        <v>0.98665576160224389</v>
      </c>
      <c r="V32" s="346">
        <f>'1-3_Daten kt_Vorb'!V35/1000</f>
        <v>1.3083422057180976</v>
      </c>
      <c r="W32" s="346">
        <f>'1-3_Daten kt_Vorb'!W35/1000</f>
        <v>1.4971340184149193</v>
      </c>
      <c r="X32" s="346">
        <f>'1-3_Daten kt_Vorb'!X35/1000</f>
        <v>1.5592675733132524</v>
      </c>
      <c r="Y32" s="346">
        <f>'1-3_Daten kt_Vorb'!Y35/1000</f>
        <v>1.7173100232156358</v>
      </c>
      <c r="Z32" s="346">
        <f>'1-3_Daten kt_Vorb'!Z35/1000</f>
        <v>1.9054037058062374</v>
      </c>
      <c r="AA32" s="346">
        <f>'1-3_Daten kt_Vorb'!AA35/1000</f>
        <v>2.4393800956386884</v>
      </c>
      <c r="AB32" s="346">
        <f>'1-3_Daten kt_Vorb'!AB35/1000</f>
        <v>2.480302348785052</v>
      </c>
      <c r="AC32" s="346">
        <f>'1-3_Daten kt_Vorb'!AC35/1000</f>
        <v>2.5227961714248481</v>
      </c>
      <c r="AD32" s="346">
        <f>'1-3_Daten kt_Vorb'!AD35/1000</f>
        <v>2.6100448811615649</v>
      </c>
      <c r="AE32" s="346">
        <f>'1-3_Daten kt_Vorb'!AE35/1000</f>
        <v>2.7242251068734236</v>
      </c>
      <c r="AF32" s="346">
        <f>'1-3_Daten kt_Vorb'!AF35/1000</f>
        <v>2.7170957491620933</v>
      </c>
      <c r="AG32" s="346">
        <f>'1-3_Daten kt_Vorb'!AG35/1000</f>
        <v>2.6790269342986277</v>
      </c>
      <c r="AH32" s="206"/>
    </row>
    <row r="33" spans="1:34" ht="21" customHeight="1">
      <c r="A33" s="213"/>
      <c r="B33" s="357" t="s">
        <v>38</v>
      </c>
      <c r="C33" s="218" t="s">
        <v>224</v>
      </c>
      <c r="D33" s="218"/>
      <c r="E33" s="347">
        <f>'1-3_Daten kt_Vorb'!E36/1000</f>
        <v>0.25155612567922137</v>
      </c>
      <c r="F33" s="347">
        <f>'1-3_Daten kt_Vorb'!F36/1000</f>
        <v>0.22097807016264187</v>
      </c>
      <c r="G33" s="347">
        <f>'1-3_Daten kt_Vorb'!G36/1000</f>
        <v>0.21076229047890599</v>
      </c>
      <c r="H33" s="347">
        <f>'1-3_Daten kt_Vorb'!H36/1000</f>
        <v>0.20198617189763171</v>
      </c>
      <c r="I33" s="347">
        <f>'1-3_Daten kt_Vorb'!I36/1000</f>
        <v>0.20439809684241747</v>
      </c>
      <c r="J33" s="347">
        <f>'1-3_Daten kt_Vorb'!J36/1000</f>
        <v>0.22433861989394149</v>
      </c>
      <c r="K33" s="347">
        <f>'1-3_Daten kt_Vorb'!K36/1000</f>
        <v>0.23464191018613459</v>
      </c>
      <c r="L33" s="347">
        <f>'1-3_Daten kt_Vorb'!L36/1000</f>
        <v>0.2302859946169179</v>
      </c>
      <c r="M33" s="347">
        <f>'1-3_Daten kt_Vorb'!M36/1000</f>
        <v>0.23339770384219641</v>
      </c>
      <c r="N33" s="347">
        <f>'1-3_Daten kt_Vorb'!N36/1000</f>
        <v>0.22398261841876863</v>
      </c>
      <c r="O33" s="347">
        <f>'1-3_Daten kt_Vorb'!O36/1000</f>
        <v>0.22614199626930853</v>
      </c>
      <c r="P33" s="347">
        <f>'1-3_Daten kt_Vorb'!P36/1000</f>
        <v>0.22052995387097321</v>
      </c>
      <c r="Q33" s="347">
        <f>'1-3_Daten kt_Vorb'!Q36/1000</f>
        <v>0.21645588456555345</v>
      </c>
      <c r="R33" s="347">
        <f>'1-3_Daten kt_Vorb'!R36/1000</f>
        <v>0.21037405511235388</v>
      </c>
      <c r="S33" s="347">
        <f>'1-3_Daten kt_Vorb'!S36/1000</f>
        <v>0.23380357841753807</v>
      </c>
      <c r="T33" s="347">
        <f>'1-3_Daten kt_Vorb'!T36/1000</f>
        <v>0.24027401699699366</v>
      </c>
      <c r="U33" s="347">
        <f>'1-3_Daten kt_Vorb'!U36/1000</f>
        <v>0.26691102780939319</v>
      </c>
      <c r="V33" s="347">
        <f>'1-3_Daten kt_Vorb'!V36/1000</f>
        <v>0.25895112727224423</v>
      </c>
      <c r="W33" s="347">
        <f>'1-3_Daten kt_Vorb'!W36/1000</f>
        <v>0.27004419770873533</v>
      </c>
      <c r="X33" s="347">
        <f>'1-3_Daten kt_Vorb'!X36/1000</f>
        <v>0.25074755445366653</v>
      </c>
      <c r="Y33" s="347">
        <f>'1-3_Daten kt_Vorb'!Y36/1000</f>
        <v>0.27430578940482908</v>
      </c>
      <c r="Z33" s="347">
        <f>'1-3_Daten kt_Vorb'!Z36/1000</f>
        <v>0.28299043740436081</v>
      </c>
      <c r="AA33" s="347">
        <f>'1-3_Daten kt_Vorb'!AA36/1000</f>
        <v>0.28064410520354699</v>
      </c>
      <c r="AB33" s="347">
        <f>'1-3_Daten kt_Vorb'!AB36/1000</f>
        <v>0.2766359809540056</v>
      </c>
      <c r="AC33" s="347">
        <f>'1-3_Daten kt_Vorb'!AC36/1000</f>
        <v>0.27649731720222187</v>
      </c>
      <c r="AD33" s="347">
        <f>'1-3_Daten kt_Vorb'!AD36/1000</f>
        <v>0.28311316856689983</v>
      </c>
      <c r="AE33" s="347">
        <f>'1-3_Daten kt_Vorb'!AE36/1000</f>
        <v>0.28456329059382202</v>
      </c>
      <c r="AF33" s="347">
        <f>'1-3_Daten kt_Vorb'!AF36/1000</f>
        <v>0.29513649470104603</v>
      </c>
      <c r="AG33" s="347">
        <f>'1-3_Daten kt_Vorb'!AG36/1000</f>
        <v>0.29506512592960327</v>
      </c>
      <c r="AH33" s="213"/>
    </row>
    <row r="34" spans="1:34" ht="21" customHeight="1">
      <c r="A34" s="213"/>
      <c r="B34" s="356" t="s">
        <v>43</v>
      </c>
      <c r="C34" s="216" t="s">
        <v>224</v>
      </c>
      <c r="D34" s="216"/>
      <c r="E34" s="346">
        <f>'1-3_Daten kt_Vorb'!E37/1000</f>
        <v>1.672547525533296</v>
      </c>
      <c r="F34" s="346">
        <f>'1-3_Daten kt_Vorb'!F37/1000</f>
        <v>1.3724648887581228</v>
      </c>
      <c r="G34" s="346">
        <f>'1-3_Daten kt_Vorb'!G37/1000</f>
        <v>1.1975692883776941</v>
      </c>
      <c r="H34" s="346">
        <f>'1-3_Daten kt_Vorb'!H37/1000</f>
        <v>1.0490052909603422</v>
      </c>
      <c r="I34" s="346">
        <f>'1-3_Daten kt_Vorb'!I37/1000</f>
        <v>0.89005409554960779</v>
      </c>
      <c r="J34" s="346">
        <f>'1-3_Daten kt_Vorb'!J37/1000</f>
        <v>0.82070259902992537</v>
      </c>
      <c r="K34" s="346">
        <f>'1-3_Daten kt_Vorb'!K37/1000</f>
        <v>0.75665998371491605</v>
      </c>
      <c r="L34" s="346">
        <f>'1-3_Daten kt_Vorb'!L37/1000</f>
        <v>0.67662453701941083</v>
      </c>
      <c r="M34" s="346">
        <f>'1-3_Daten kt_Vorb'!M37/1000</f>
        <v>0.61606624641752206</v>
      </c>
      <c r="N34" s="346">
        <f>'1-3_Daten kt_Vorb'!N37/1000</f>
        <v>0.56241043922226186</v>
      </c>
      <c r="O34" s="346">
        <f>'1-3_Daten kt_Vorb'!O37/1000</f>
        <v>0.50601679756316154</v>
      </c>
      <c r="P34" s="346">
        <f>'1-3_Daten kt_Vorb'!P37/1000</f>
        <v>0.46045775235755287</v>
      </c>
      <c r="Q34" s="346">
        <f>'1-3_Daten kt_Vorb'!Q37/1000</f>
        <v>0.42915189453840286</v>
      </c>
      <c r="R34" s="346">
        <f>'1-3_Daten kt_Vorb'!R37/1000</f>
        <v>0.38885114161519618</v>
      </c>
      <c r="S34" s="346">
        <f>'1-3_Daten kt_Vorb'!S37/1000</f>
        <v>0.36614792992648687</v>
      </c>
      <c r="T34" s="346">
        <f>'1-3_Daten kt_Vorb'!T37/1000</f>
        <v>0.33356051275165816</v>
      </c>
      <c r="U34" s="346">
        <f>'1-3_Daten kt_Vorb'!U37/1000</f>
        <v>0.31058906695557997</v>
      </c>
      <c r="V34" s="346">
        <f>'1-3_Daten kt_Vorb'!V37/1000</f>
        <v>0.29272889196379076</v>
      </c>
      <c r="W34" s="346">
        <f>'1-3_Daten kt_Vorb'!W37/1000</f>
        <v>0.26996717710392704</v>
      </c>
      <c r="X34" s="346">
        <f>'1-3_Daten kt_Vorb'!X37/1000</f>
        <v>0.26119210972848206</v>
      </c>
      <c r="Y34" s="346">
        <f>'1-3_Daten kt_Vorb'!Y37/1000</f>
        <v>0.24306823275489359</v>
      </c>
      <c r="Z34" s="346">
        <f>'1-3_Daten kt_Vorb'!Z37/1000</f>
        <v>0.23768939488655386</v>
      </c>
      <c r="AA34" s="346">
        <f>'1-3_Daten kt_Vorb'!AA37/1000</f>
        <v>0.22341161330696416</v>
      </c>
      <c r="AB34" s="346">
        <f>'1-3_Daten kt_Vorb'!AB37/1000</f>
        <v>0.2225289571006264</v>
      </c>
      <c r="AC34" s="346">
        <f>'1-3_Daten kt_Vorb'!AC37/1000</f>
        <v>0.22199185539524</v>
      </c>
      <c r="AD34" s="346">
        <f>'1-3_Daten kt_Vorb'!AD37/1000</f>
        <v>0.21785587176291135</v>
      </c>
      <c r="AE34" s="346">
        <f>'1-3_Daten kt_Vorb'!AE37/1000</f>
        <v>0.22400120743295054</v>
      </c>
      <c r="AF34" s="346">
        <f>'1-3_Daten kt_Vorb'!AF37/1000</f>
        <v>0.23248721732897779</v>
      </c>
      <c r="AG34" s="346">
        <f>'1-3_Daten kt_Vorb'!AG37/1000</f>
        <v>0.22749354520008533</v>
      </c>
      <c r="AH34" s="213"/>
    </row>
    <row r="35" spans="1:34" ht="21" customHeight="1">
      <c r="A35" s="213"/>
      <c r="B35" s="357" t="s">
        <v>44</v>
      </c>
      <c r="C35" s="218" t="s">
        <v>224</v>
      </c>
      <c r="D35" s="218"/>
      <c r="E35" s="347">
        <f>'1-3_Daten kt_Vorb'!E38/1000</f>
        <v>4.1854785065803073</v>
      </c>
      <c r="F35" s="347">
        <f>'1-3_Daten kt_Vorb'!F38/1000</f>
        <v>2.78618325155173</v>
      </c>
      <c r="G35" s="347">
        <f>'1-3_Daten kt_Vorb'!G38/1000</f>
        <v>1.9171212211048445</v>
      </c>
      <c r="H35" s="347">
        <f>'1-3_Daten kt_Vorb'!H38/1000</f>
        <v>1.692481623778052</v>
      </c>
      <c r="I35" s="347">
        <f>'1-3_Daten kt_Vorb'!I38/1000</f>
        <v>1.3281961014543944</v>
      </c>
      <c r="J35" s="347">
        <f>'1-3_Daten kt_Vorb'!J38/1000</f>
        <v>1.1765629652900382</v>
      </c>
      <c r="K35" s="347">
        <f>'1-3_Daten kt_Vorb'!K38/1000</f>
        <v>1.1357667354551126</v>
      </c>
      <c r="L35" s="347">
        <f>'1-3_Daten kt_Vorb'!L38/1000</f>
        <v>1.1424819482587911</v>
      </c>
      <c r="M35" s="347">
        <f>'1-3_Daten kt_Vorb'!M38/1000</f>
        <v>0.94562809562077088</v>
      </c>
      <c r="N35" s="347">
        <f>'1-3_Daten kt_Vorb'!N38/1000</f>
        <v>0.92414540433897441</v>
      </c>
      <c r="O35" s="347">
        <f>'1-3_Daten kt_Vorb'!O38/1000</f>
        <v>0.89828047192432303</v>
      </c>
      <c r="P35" s="347">
        <f>'1-3_Daten kt_Vorb'!P38/1000</f>
        <v>0.95512827827655311</v>
      </c>
      <c r="Q35" s="347">
        <f>'1-3_Daten kt_Vorb'!Q38/1000</f>
        <v>0.89802439909662601</v>
      </c>
      <c r="R35" s="347">
        <f>'1-3_Daten kt_Vorb'!R38/1000</f>
        <v>0.83051720708126031</v>
      </c>
      <c r="S35" s="347">
        <f>'1-3_Daten kt_Vorb'!S38/1000</f>
        <v>0.7719650323850491</v>
      </c>
      <c r="T35" s="347">
        <f>'1-3_Daten kt_Vorb'!T38/1000</f>
        <v>0.76874724551478479</v>
      </c>
      <c r="U35" s="347">
        <f>'1-3_Daten kt_Vorb'!U38/1000</f>
        <v>0.90763982447167135</v>
      </c>
      <c r="V35" s="347">
        <f>'1-3_Daten kt_Vorb'!V38/1000</f>
        <v>0.93998888901618771</v>
      </c>
      <c r="W35" s="347">
        <f>'1-3_Daten kt_Vorb'!W38/1000</f>
        <v>1.0833570958746042</v>
      </c>
      <c r="X35" s="347">
        <f>'1-3_Daten kt_Vorb'!X38/1000</f>
        <v>0.98830609056458807</v>
      </c>
      <c r="Y35" s="347">
        <f>'1-3_Daten kt_Vorb'!Y38/1000</f>
        <v>1.2500866024920838</v>
      </c>
      <c r="Z35" s="347">
        <f>'1-3_Daten kt_Vorb'!Z38/1000</f>
        <v>1.1525486186141576</v>
      </c>
      <c r="AA35" s="347">
        <f>'1-3_Daten kt_Vorb'!AA38/1000</f>
        <v>1.1907999438397256</v>
      </c>
      <c r="AB35" s="347">
        <f>'1-3_Daten kt_Vorb'!AB38/1000</f>
        <v>1.2219059959743672</v>
      </c>
      <c r="AC35" s="347">
        <f>'1-3_Daten kt_Vorb'!AC38/1000</f>
        <v>1.0309068081859196</v>
      </c>
      <c r="AD35" s="347">
        <f>'1-3_Daten kt_Vorb'!AD38/1000</f>
        <v>1.0977710926442854</v>
      </c>
      <c r="AE35" s="347">
        <f>'1-3_Daten kt_Vorb'!AE38/1000</f>
        <v>1.0357299637099311</v>
      </c>
      <c r="AF35" s="347">
        <f>'1-3_Daten kt_Vorb'!AF38/1000</f>
        <v>1.0559151906734061</v>
      </c>
      <c r="AG35" s="347">
        <f>'1-3_Daten kt_Vorb'!AG38/1000</f>
        <v>1.0167752773755776</v>
      </c>
      <c r="AH35" s="213"/>
    </row>
    <row r="36" spans="1:34" ht="21" customHeight="1">
      <c r="A36" s="213"/>
      <c r="B36" s="356" t="s">
        <v>45</v>
      </c>
      <c r="C36" s="216" t="s">
        <v>224</v>
      </c>
      <c r="D36" s="216"/>
      <c r="E36" s="346">
        <f>'1-3_Daten kt_Vorb'!E39/1000</f>
        <v>0.27943356262524355</v>
      </c>
      <c r="F36" s="346">
        <f>'1-3_Daten kt_Vorb'!F39/1000</f>
        <v>0.17645167395584838</v>
      </c>
      <c r="G36" s="346">
        <f>'1-3_Daten kt_Vorb'!G39/1000</f>
        <v>0.11580638399268225</v>
      </c>
      <c r="H36" s="346">
        <f>'1-3_Daten kt_Vorb'!H39/1000</f>
        <v>7.5178924161404995E-2</v>
      </c>
      <c r="I36" s="346">
        <f>'1-3_Daten kt_Vorb'!I39/1000</f>
        <v>3.5769697644662979E-2</v>
      </c>
      <c r="J36" s="346">
        <f>'1-3_Daten kt_Vorb'!J39/1000</f>
        <v>1.4035726717763819E-2</v>
      </c>
      <c r="K36" s="346">
        <f>'1-3_Daten kt_Vorb'!K39/1000</f>
        <v>6.8448101725454647E-3</v>
      </c>
      <c r="L36" s="346">
        <f>'1-3_Daten kt_Vorb'!L39/1000</f>
        <v>4.9253716008171777E-3</v>
      </c>
      <c r="M36" s="346">
        <f>'1-3_Daten kt_Vorb'!M39/1000</f>
        <v>4.357551862998005E-3</v>
      </c>
      <c r="N36" s="346">
        <f>'1-3_Daten kt_Vorb'!N39/1000</f>
        <v>3.345892978146821E-3</v>
      </c>
      <c r="O36" s="346">
        <f>'1-3_Daten kt_Vorb'!O39/1000</f>
        <v>3.2439618549615595E-3</v>
      </c>
      <c r="P36" s="346">
        <f>'1-3_Daten kt_Vorb'!P39/1000</f>
        <v>3.1415673758317672E-3</v>
      </c>
      <c r="Q36" s="346">
        <f>'1-3_Daten kt_Vorb'!Q39/1000</f>
        <v>3.006284650381651E-3</v>
      </c>
      <c r="R36" s="346">
        <f>'1-3_Daten kt_Vorb'!R39/1000</f>
        <v>2.4842010232684849E-3</v>
      </c>
      <c r="S36" s="346">
        <f>'1-3_Daten kt_Vorb'!S39/1000</f>
        <v>2.0748034283320149E-3</v>
      </c>
      <c r="T36" s="346">
        <f>'1-3_Daten kt_Vorb'!T39/1000</f>
        <v>2.3658416231428785E-3</v>
      </c>
      <c r="U36" s="346">
        <f>'1-3_Daten kt_Vorb'!U39/1000</f>
        <v>2.0298086829038864E-3</v>
      </c>
      <c r="V36" s="346">
        <f>'1-3_Daten kt_Vorb'!V39/1000</f>
        <v>1.6002698144911448E-3</v>
      </c>
      <c r="W36" s="346">
        <f>'1-3_Daten kt_Vorb'!W39/1000</f>
        <v>1.541151839389056E-3</v>
      </c>
      <c r="X36" s="346">
        <f>'1-3_Daten kt_Vorb'!X39/1000</f>
        <v>1.4487933445693916E-3</v>
      </c>
      <c r="Y36" s="346">
        <f>'1-3_Daten kt_Vorb'!Y39/1000</f>
        <v>1.3901669029726207E-3</v>
      </c>
      <c r="Z36" s="346">
        <f>'1-3_Daten kt_Vorb'!Z39/1000</f>
        <v>1.3954720558570044E-3</v>
      </c>
      <c r="AA36" s="346">
        <f>'1-3_Daten kt_Vorb'!AA39/1000</f>
        <v>1.3795969354037268E-3</v>
      </c>
      <c r="AB36" s="346">
        <f>'1-3_Daten kt_Vorb'!AB39/1000</f>
        <v>1.4510891139833256E-3</v>
      </c>
      <c r="AC36" s="346">
        <f>'1-3_Daten kt_Vorb'!AC39/1000</f>
        <v>1.5375540122538689E-3</v>
      </c>
      <c r="AD36" s="346">
        <f>'1-3_Daten kt_Vorb'!AD39/1000</f>
        <v>1.4178391571532242E-3</v>
      </c>
      <c r="AE36" s="346">
        <f>'1-3_Daten kt_Vorb'!AE39/1000</f>
        <v>1.4322227478590392E-3</v>
      </c>
      <c r="AF36" s="346">
        <f>'1-3_Daten kt_Vorb'!AF39/1000</f>
        <v>1.3677088767098345E-3</v>
      </c>
      <c r="AG36" s="346">
        <f>'1-3_Daten kt_Vorb'!AG39/1000</f>
        <v>1.2681081389688976E-3</v>
      </c>
      <c r="AH36" s="213"/>
    </row>
    <row r="37" spans="1:34" ht="21" customHeight="1">
      <c r="A37" s="213"/>
      <c r="B37" s="357" t="s">
        <v>39</v>
      </c>
      <c r="C37" s="218" t="s">
        <v>224</v>
      </c>
      <c r="D37" s="218"/>
      <c r="E37" s="347">
        <f>'1-3_Daten kt_Vorb'!E40/1000</f>
        <v>33.853874023452796</v>
      </c>
      <c r="F37" s="347">
        <f>'1-3_Daten kt_Vorb'!F40/1000</f>
        <v>33.051875857732547</v>
      </c>
      <c r="G37" s="347">
        <f>'1-3_Daten kt_Vorb'!G40/1000</f>
        <v>30.850441684640273</v>
      </c>
      <c r="H37" s="347">
        <f>'1-3_Daten kt_Vorb'!H40/1000</f>
        <v>32.106478367738362</v>
      </c>
      <c r="I37" s="347">
        <f>'1-3_Daten kt_Vorb'!I40/1000</f>
        <v>29.122445900678404</v>
      </c>
      <c r="J37" s="347">
        <f>'1-3_Daten kt_Vorb'!J40/1000</f>
        <v>27.977570081180602</v>
      </c>
      <c r="K37" s="347">
        <f>'1-3_Daten kt_Vorb'!K40/1000</f>
        <v>26.864799520649314</v>
      </c>
      <c r="L37" s="347">
        <f>'1-3_Daten kt_Vorb'!L40/1000</f>
        <v>26.279592057132174</v>
      </c>
      <c r="M37" s="347">
        <f>'1-3_Daten kt_Vorb'!M40/1000</f>
        <v>23.679391486093582</v>
      </c>
      <c r="N37" s="347">
        <f>'1-3_Daten kt_Vorb'!N40/1000</f>
        <v>24.704684407287285</v>
      </c>
      <c r="O37" s="347">
        <f>'1-3_Daten kt_Vorb'!O40/1000</f>
        <v>22.894010458003212</v>
      </c>
      <c r="P37" s="347">
        <f>'1-3_Daten kt_Vorb'!P40/1000</f>
        <v>20.538860776467242</v>
      </c>
      <c r="Q37" s="347">
        <f>'1-3_Daten kt_Vorb'!Q40/1000</f>
        <v>19.339714091348657</v>
      </c>
      <c r="R37" s="347">
        <f>'1-3_Daten kt_Vorb'!R40/1000</f>
        <v>17.525876127093483</v>
      </c>
      <c r="S37" s="347">
        <f>'1-3_Daten kt_Vorb'!S40/1000</f>
        <v>14.87270400723601</v>
      </c>
      <c r="T37" s="347">
        <f>'1-3_Daten kt_Vorb'!T40/1000</f>
        <v>13.097916120632938</v>
      </c>
      <c r="U37" s="347">
        <f>'1-3_Daten kt_Vorb'!U40/1000</f>
        <v>11.289530761011651</v>
      </c>
      <c r="V37" s="347">
        <f>'1-3_Daten kt_Vorb'!V40/1000</f>
        <v>10.094400858216234</v>
      </c>
      <c r="W37" s="347">
        <f>'1-3_Daten kt_Vorb'!W40/1000</f>
        <v>9.7156945144405444</v>
      </c>
      <c r="X37" s="347">
        <f>'1-3_Daten kt_Vorb'!X40/1000</f>
        <v>8.4624145454857231</v>
      </c>
      <c r="Y37" s="347">
        <f>'1-3_Daten kt_Vorb'!Y40/1000</f>
        <v>8.3219619908005633</v>
      </c>
      <c r="Z37" s="347">
        <f>'1-3_Daten kt_Vorb'!Z40/1000</f>
        <v>8.1599395710281488</v>
      </c>
      <c r="AA37" s="347">
        <f>'1-3_Daten kt_Vorb'!AA40/1000</f>
        <v>8.9754359908973793</v>
      </c>
      <c r="AB37" s="347">
        <f>'1-3_Daten kt_Vorb'!AB40/1000</f>
        <v>8.4904863591289743</v>
      </c>
      <c r="AC37" s="347">
        <f>'1-3_Daten kt_Vorb'!AC40/1000</f>
        <v>7.7206938661557984</v>
      </c>
      <c r="AD37" s="347">
        <f>'1-3_Daten kt_Vorb'!AD40/1000</f>
        <v>7.9356315305145495</v>
      </c>
      <c r="AE37" s="347">
        <f>'1-3_Daten kt_Vorb'!AE40/1000</f>
        <v>7.3947698399611381</v>
      </c>
      <c r="AF37" s="347">
        <f>'1-3_Daten kt_Vorb'!AF40/1000</f>
        <v>7.3997747642637179</v>
      </c>
      <c r="AG37" s="347">
        <f>'1-3_Daten kt_Vorb'!AG40/1000</f>
        <v>6.5179190912039484</v>
      </c>
      <c r="AH37" s="213"/>
    </row>
    <row r="38" spans="1:34" ht="21" customHeight="1">
      <c r="A38" s="213"/>
      <c r="B38" s="356" t="s">
        <v>40</v>
      </c>
      <c r="C38" s="216" t="s">
        <v>224</v>
      </c>
      <c r="D38" s="216"/>
      <c r="E38" s="346">
        <f>'1-3_Daten kt_Vorb'!E41/1000</f>
        <v>0.35146411874</v>
      </c>
      <c r="F38" s="346">
        <f>'1-3_Daten kt_Vorb'!F41/1000</f>
        <v>0.34457127825000006</v>
      </c>
      <c r="G38" s="346">
        <f>'1-3_Daten kt_Vorb'!G41/1000</f>
        <v>0.37072936111500004</v>
      </c>
      <c r="H38" s="346">
        <f>'1-3_Daten kt_Vorb'!H41/1000</f>
        <v>0.40679222335000004</v>
      </c>
      <c r="I38" s="346">
        <f>'1-3_Daten kt_Vorb'!I41/1000</f>
        <v>0.44403011824999999</v>
      </c>
      <c r="J38" s="346">
        <f>'1-3_Daten kt_Vorb'!J41/1000</f>
        <v>0.44926933527500001</v>
      </c>
      <c r="K38" s="346">
        <f>'1-3_Daten kt_Vorb'!K41/1000</f>
        <v>0.43379155804000002</v>
      </c>
      <c r="L38" s="346">
        <f>'1-3_Daten kt_Vorb'!L41/1000</f>
        <v>0.45786444861500003</v>
      </c>
      <c r="M38" s="346">
        <f>'1-3_Daten kt_Vorb'!M41/1000</f>
        <v>0.4792371427549999</v>
      </c>
      <c r="N38" s="346">
        <f>'1-3_Daten kt_Vorb'!N41/1000</f>
        <v>0.52058669077500008</v>
      </c>
      <c r="O38" s="346">
        <f>'1-3_Daten kt_Vorb'!O41/1000</f>
        <v>0.56572280285999998</v>
      </c>
      <c r="P38" s="346">
        <f>'1-3_Daten kt_Vorb'!P41/1000</f>
        <v>0.55488110569000004</v>
      </c>
      <c r="Q38" s="346">
        <f>'1-3_Daten kt_Vorb'!Q41/1000</f>
        <v>0.51991336071000005</v>
      </c>
      <c r="R38" s="346">
        <f>'1-3_Daten kt_Vorb'!R41/1000</f>
        <v>0.57710507767999997</v>
      </c>
      <c r="S38" s="346">
        <f>'1-3_Daten kt_Vorb'!S41/1000</f>
        <v>0.57525904224499991</v>
      </c>
      <c r="T38" s="346">
        <f>'1-3_Daten kt_Vorb'!T41/1000</f>
        <v>0.59503503408000002</v>
      </c>
      <c r="U38" s="346">
        <f>'1-3_Daten kt_Vorb'!U41/1000</f>
        <v>0.578985743655</v>
      </c>
      <c r="V38" s="346">
        <f>'1-3_Daten kt_Vorb'!V41/1000</f>
        <v>0.58004033943</v>
      </c>
      <c r="W38" s="346">
        <f>'1-3_Daten kt_Vorb'!W41/1000</f>
        <v>0.5450728414649999</v>
      </c>
      <c r="X38" s="346">
        <f>'1-3_Daten kt_Vorb'!X41/1000</f>
        <v>0.51298092447749999</v>
      </c>
      <c r="Y38" s="346">
        <f>'1-3_Daten kt_Vorb'!Y41/1000</f>
        <v>0.53139419082749983</v>
      </c>
      <c r="Z38" s="346">
        <f>'1-3_Daten kt_Vorb'!Z41/1000</f>
        <v>0.52924257433999977</v>
      </c>
      <c r="AA38" s="346">
        <f>'1-3_Daten kt_Vorb'!AA41/1000</f>
        <v>0.51262698809250007</v>
      </c>
      <c r="AB38" s="346">
        <f>'1-3_Daten kt_Vorb'!AB41/1000</f>
        <v>0.5074129422625</v>
      </c>
      <c r="AC38" s="346">
        <f>'1-3_Daten kt_Vorb'!AC41/1000</f>
        <v>0.5268961390200001</v>
      </c>
      <c r="AD38" s="346">
        <f>'1-3_Daten kt_Vorb'!AD41/1000</f>
        <v>0.52887071384999995</v>
      </c>
      <c r="AE38" s="346">
        <f>'1-3_Daten kt_Vorb'!AE41/1000</f>
        <v>0.53445462715821423</v>
      </c>
      <c r="AF38" s="346">
        <f>'1-3_Daten kt_Vorb'!AF41/1000</f>
        <v>0.54243480234841834</v>
      </c>
      <c r="AG38" s="346">
        <f>'1-3_Daten kt_Vorb'!AG41/1000</f>
        <v>0.51225642227214285</v>
      </c>
      <c r="AH38" s="213"/>
    </row>
    <row r="39" spans="1:34" ht="21" customHeight="1">
      <c r="A39" s="213"/>
      <c r="B39" s="357" t="s">
        <v>41</v>
      </c>
      <c r="C39" s="218" t="s">
        <v>224</v>
      </c>
      <c r="D39" s="218"/>
      <c r="E39" s="347">
        <f>'1-3_Daten kt_Vorb'!E42/1000</f>
        <v>43.453438943163832</v>
      </c>
      <c r="F39" s="347">
        <f>'1-3_Daten kt_Vorb'!F42/1000</f>
        <v>38.432057796349945</v>
      </c>
      <c r="G39" s="347">
        <f>'1-3_Daten kt_Vorb'!G42/1000</f>
        <v>37.476689289603122</v>
      </c>
      <c r="H39" s="347">
        <f>'1-3_Daten kt_Vorb'!H42/1000</f>
        <v>37.286881547796376</v>
      </c>
      <c r="I39" s="347">
        <f>'1-3_Daten kt_Vorb'!I42/1000</f>
        <v>37.607252807347386</v>
      </c>
      <c r="J39" s="347">
        <f>'1-3_Daten kt_Vorb'!J42/1000</f>
        <v>37.371856407911579</v>
      </c>
      <c r="K39" s="347">
        <f>'1-3_Daten kt_Vorb'!K42/1000</f>
        <v>37.635030749362173</v>
      </c>
      <c r="L39" s="347">
        <f>'1-3_Daten kt_Vorb'!L42/1000</f>
        <v>36.589170300041211</v>
      </c>
      <c r="M39" s="347">
        <f>'1-3_Daten kt_Vorb'!M42/1000</f>
        <v>36.406186261113305</v>
      </c>
      <c r="N39" s="347">
        <f>'1-3_Daten kt_Vorb'!N42/1000</f>
        <v>36.129540874161926</v>
      </c>
      <c r="O39" s="347">
        <f>'1-3_Daten kt_Vorb'!O42/1000</f>
        <v>35.419744120391449</v>
      </c>
      <c r="P39" s="347">
        <f>'1-3_Daten kt_Vorb'!P42/1000</f>
        <v>35.881976013719225</v>
      </c>
      <c r="Q39" s="347">
        <f>'1-3_Daten kt_Vorb'!Q42/1000</f>
        <v>34.537552983219292</v>
      </c>
      <c r="R39" s="347">
        <f>'1-3_Daten kt_Vorb'!R42/1000</f>
        <v>34.123204844177458</v>
      </c>
      <c r="S39" s="347">
        <f>'1-3_Daten kt_Vorb'!S42/1000</f>
        <v>33.152411522559106</v>
      </c>
      <c r="T39" s="347">
        <f>'1-3_Daten kt_Vorb'!T42/1000</f>
        <v>33.161213542333918</v>
      </c>
      <c r="U39" s="347">
        <f>'1-3_Daten kt_Vorb'!U42/1000</f>
        <v>32.557696960933747</v>
      </c>
      <c r="V39" s="347">
        <f>'1-3_Daten kt_Vorb'!V42/1000</f>
        <v>32.719201767615431</v>
      </c>
      <c r="W39" s="347">
        <f>'1-3_Daten kt_Vorb'!W42/1000</f>
        <v>33.117230724649062</v>
      </c>
      <c r="X39" s="347">
        <f>'1-3_Daten kt_Vorb'!X42/1000</f>
        <v>33.223562153003947</v>
      </c>
      <c r="Y39" s="347">
        <f>'1-3_Daten kt_Vorb'!Y42/1000</f>
        <v>33.0382631466221</v>
      </c>
      <c r="Z39" s="347">
        <f>'1-3_Daten kt_Vorb'!Z42/1000</f>
        <v>32.805575789084941</v>
      </c>
      <c r="AA39" s="347">
        <f>'1-3_Daten kt_Vorb'!AA42/1000</f>
        <v>32.959092901286709</v>
      </c>
      <c r="AB39" s="347">
        <f>'1-3_Daten kt_Vorb'!AB42/1000</f>
        <v>33.550235005998694</v>
      </c>
      <c r="AC39" s="347">
        <f>'1-3_Daten kt_Vorb'!AC42/1000</f>
        <v>33.843741307145748</v>
      </c>
      <c r="AD39" s="347">
        <f>'1-3_Daten kt_Vorb'!AD42/1000</f>
        <v>33.759344530494658</v>
      </c>
      <c r="AE39" s="347">
        <f>'1-3_Daten kt_Vorb'!AE42/1000</f>
        <v>33.434191970237343</v>
      </c>
      <c r="AF39" s="347">
        <f>'1-3_Daten kt_Vorb'!AF42/1000</f>
        <v>33.146564676247841</v>
      </c>
      <c r="AG39" s="347">
        <f>'1-3_Daten kt_Vorb'!AG42/1000</f>
        <v>32.543078729944654</v>
      </c>
      <c r="AH39" s="213"/>
    </row>
    <row r="40" spans="1:34" ht="21" customHeight="1">
      <c r="A40" s="213"/>
      <c r="B40" s="419" t="s">
        <v>42</v>
      </c>
      <c r="C40" s="420" t="s">
        <v>224</v>
      </c>
      <c r="D40" s="420"/>
      <c r="E40" s="421">
        <f>'1-3_Daten kt_Vorb'!E43/1000</f>
        <v>36.864499459099754</v>
      </c>
      <c r="F40" s="421">
        <f>'1-3_Daten kt_Vorb'!F43/1000</f>
        <v>38.344438373734626</v>
      </c>
      <c r="G40" s="421">
        <f>'1-3_Daten kt_Vorb'!G43/1000</f>
        <v>39.00022138333631</v>
      </c>
      <c r="H40" s="421">
        <f>'1-3_Daten kt_Vorb'!H43/1000</f>
        <v>38.917932031349025</v>
      </c>
      <c r="I40" s="421">
        <f>'1-3_Daten kt_Vorb'!I43/1000</f>
        <v>38.137452909448371</v>
      </c>
      <c r="J40" s="421">
        <f>'1-3_Daten kt_Vorb'!J43/1000</f>
        <v>37.182979185931451</v>
      </c>
      <c r="K40" s="421">
        <f>'1-3_Daten kt_Vorb'!K43/1000</f>
        <v>35.749137615876329</v>
      </c>
      <c r="L40" s="421">
        <f>'1-3_Daten kt_Vorb'!L43/1000</f>
        <v>32.890998078545962</v>
      </c>
      <c r="M40" s="421">
        <f>'1-3_Daten kt_Vorb'!M43/1000</f>
        <v>30.780376480417768</v>
      </c>
      <c r="N40" s="421">
        <f>'1-3_Daten kt_Vorb'!N43/1000</f>
        <v>29.165767465966756</v>
      </c>
      <c r="O40" s="421">
        <f>'1-3_Daten kt_Vorb'!O43/1000</f>
        <v>27.605813777417119</v>
      </c>
      <c r="P40" s="421">
        <f>'1-3_Daten kt_Vorb'!P43/1000</f>
        <v>25.969296217870497</v>
      </c>
      <c r="Q40" s="421">
        <f>'1-3_Daten kt_Vorb'!Q43/1000</f>
        <v>24.54414432544117</v>
      </c>
      <c r="R40" s="421">
        <f>'1-3_Daten kt_Vorb'!R43/1000</f>
        <v>23.049205791768685</v>
      </c>
      <c r="S40" s="421">
        <f>'1-3_Daten kt_Vorb'!S43/1000</f>
        <v>21.75098074131332</v>
      </c>
      <c r="T40" s="421">
        <f>'1-3_Daten kt_Vorb'!T43/1000</f>
        <v>20.303186025693581</v>
      </c>
      <c r="U40" s="421">
        <f>'1-3_Daten kt_Vorb'!U43/1000</f>
        <v>18.695312856680161</v>
      </c>
      <c r="V40" s="421">
        <f>'1-3_Daten kt_Vorb'!V43/1000</f>
        <v>17.373977546315803</v>
      </c>
      <c r="W40" s="421">
        <f>'1-3_Daten kt_Vorb'!W43/1000</f>
        <v>16.152915153051801</v>
      </c>
      <c r="X40" s="421">
        <f>'1-3_Daten kt_Vorb'!X43/1000</f>
        <v>14.92502044478656</v>
      </c>
      <c r="Y40" s="421">
        <f>'1-3_Daten kt_Vorb'!Y43/1000</f>
        <v>13.803419552341065</v>
      </c>
      <c r="Z40" s="421">
        <f>'1-3_Daten kt_Vorb'!Z43/1000</f>
        <v>12.992382726034805</v>
      </c>
      <c r="AA40" s="421">
        <f>'1-3_Daten kt_Vorb'!AA43/1000</f>
        <v>12.222014222290619</v>
      </c>
      <c r="AB40" s="421">
        <f>'1-3_Daten kt_Vorb'!AB43/1000</f>
        <v>11.46842710831608</v>
      </c>
      <c r="AC40" s="421">
        <f>'1-3_Daten kt_Vorb'!AC43/1000</f>
        <v>10.846022855811475</v>
      </c>
      <c r="AD40" s="421">
        <f>'1-3_Daten kt_Vorb'!AD43/1000</f>
        <v>10.33350983549424</v>
      </c>
      <c r="AE40" s="421">
        <f>'1-3_Daten kt_Vorb'!AE43/1000</f>
        <v>9.8735487061355585</v>
      </c>
      <c r="AF40" s="421">
        <f>'1-3_Daten kt_Vorb'!AF43/1000</f>
        <v>9.3475167037007978</v>
      </c>
      <c r="AG40" s="421">
        <f>'1-3_Daten kt_Vorb'!AG43/1000</f>
        <v>8.8490082899161919</v>
      </c>
      <c r="AH40" s="213"/>
    </row>
    <row r="41" spans="1:34" s="28" customFormat="1" ht="21" customHeight="1">
      <c r="A41" s="219"/>
      <c r="B41" s="431" t="s">
        <v>69</v>
      </c>
      <c r="C41" s="432" t="s">
        <v>78</v>
      </c>
      <c r="D41" s="432"/>
      <c r="E41" s="433">
        <f t="shared" ref="E41:AC41" si="36">SUM(E32:E40)</f>
        <v>121.19250541037445</v>
      </c>
      <c r="F41" s="433">
        <f t="shared" si="36"/>
        <v>115.01917688590297</v>
      </c>
      <c r="G41" s="433">
        <f t="shared" si="36"/>
        <v>111.43538083349134</v>
      </c>
      <c r="H41" s="433">
        <f t="shared" si="36"/>
        <v>112.04454671728119</v>
      </c>
      <c r="I41" s="433">
        <f t="shared" si="36"/>
        <v>108.08608715130774</v>
      </c>
      <c r="J41" s="433">
        <f t="shared" si="36"/>
        <v>105.61334621308427</v>
      </c>
      <c r="K41" s="433">
        <f t="shared" si="36"/>
        <v>103.24592202910446</v>
      </c>
      <c r="L41" s="433">
        <f t="shared" si="36"/>
        <v>98.73520615444788</v>
      </c>
      <c r="M41" s="433">
        <f t="shared" si="36"/>
        <v>93.625797733915363</v>
      </c>
      <c r="N41" s="433">
        <f t="shared" si="36"/>
        <v>92.729807543729422</v>
      </c>
      <c r="O41" s="433">
        <f t="shared" si="36"/>
        <v>88.605550985660102</v>
      </c>
      <c r="P41" s="433">
        <f t="shared" si="36"/>
        <v>85.0447720419739</v>
      </c>
      <c r="Q41" s="433">
        <f t="shared" si="36"/>
        <v>80.969346526058985</v>
      </c>
      <c r="R41" s="433">
        <f t="shared" si="36"/>
        <v>77.513785014906134</v>
      </c>
      <c r="S41" s="433">
        <f t="shared" si="36"/>
        <v>72.528790022859894</v>
      </c>
      <c r="T41" s="433">
        <f t="shared" si="36"/>
        <v>69.368137235746246</v>
      </c>
      <c r="U41" s="433">
        <f t="shared" si="36"/>
        <v>65.595351811802345</v>
      </c>
      <c r="V41" s="433">
        <f t="shared" si="36"/>
        <v>63.569231895362279</v>
      </c>
      <c r="W41" s="433">
        <f t="shared" si="36"/>
        <v>62.652956874547982</v>
      </c>
      <c r="X41" s="433">
        <f t="shared" si="36"/>
        <v>60.18494018915829</v>
      </c>
      <c r="Y41" s="433">
        <f t="shared" si="36"/>
        <v>59.181199695361641</v>
      </c>
      <c r="Z41" s="433">
        <f t="shared" si="36"/>
        <v>58.067168289255065</v>
      </c>
      <c r="AA41" s="433">
        <f t="shared" si="36"/>
        <v>58.804785457491533</v>
      </c>
      <c r="AB41" s="433">
        <f t="shared" si="36"/>
        <v>58.21938578763428</v>
      </c>
      <c r="AC41" s="433">
        <f t="shared" si="36"/>
        <v>56.991083874353507</v>
      </c>
      <c r="AD41" s="433">
        <f t="shared" ref="AD41" si="37">SUM(AD32:AD40)</f>
        <v>56.767559463646265</v>
      </c>
      <c r="AE41" s="433">
        <f t="shared" ref="AE41" si="38">SUM(AE32:AE40)</f>
        <v>55.506916934850238</v>
      </c>
      <c r="AF41" s="433">
        <f t="shared" ref="AF41:AG41" si="39">SUM(AF32:AF40)</f>
        <v>54.73829330730301</v>
      </c>
      <c r="AG41" s="433">
        <f t="shared" si="39"/>
        <v>52.641891524279799</v>
      </c>
      <c r="AH41" s="219"/>
    </row>
    <row r="42" spans="1:34" ht="21" customHeight="1">
      <c r="A42" s="213"/>
      <c r="B42" s="209"/>
      <c r="C42" s="427"/>
      <c r="D42" s="210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  <c r="AG42" s="211"/>
      <c r="AH42" s="213"/>
    </row>
    <row r="43" spans="1:34" ht="21" customHeight="1">
      <c r="A43" s="213"/>
      <c r="B43" s="208" t="s">
        <v>227</v>
      </c>
      <c r="C43" s="351" t="s">
        <v>28</v>
      </c>
      <c r="D43" s="351"/>
      <c r="E43" s="353">
        <f t="shared" ref="E43:AC43" si="40">E4</f>
        <v>33238</v>
      </c>
      <c r="F43" s="353">
        <f t="shared" si="40"/>
        <v>33603</v>
      </c>
      <c r="G43" s="353">
        <f t="shared" si="40"/>
        <v>33969</v>
      </c>
      <c r="H43" s="353">
        <f t="shared" si="40"/>
        <v>34334</v>
      </c>
      <c r="I43" s="353">
        <f t="shared" si="40"/>
        <v>34699</v>
      </c>
      <c r="J43" s="353">
        <f t="shared" si="40"/>
        <v>35064</v>
      </c>
      <c r="K43" s="353">
        <f t="shared" si="40"/>
        <v>35430</v>
      </c>
      <c r="L43" s="353">
        <f t="shared" si="40"/>
        <v>35795</v>
      </c>
      <c r="M43" s="353">
        <f t="shared" si="40"/>
        <v>36160</v>
      </c>
      <c r="N43" s="353">
        <f t="shared" si="40"/>
        <v>36525</v>
      </c>
      <c r="O43" s="353">
        <f t="shared" si="40"/>
        <v>36891</v>
      </c>
      <c r="P43" s="353">
        <f t="shared" si="40"/>
        <v>37256</v>
      </c>
      <c r="Q43" s="353">
        <f t="shared" si="40"/>
        <v>37621</v>
      </c>
      <c r="R43" s="353">
        <f t="shared" si="40"/>
        <v>37986</v>
      </c>
      <c r="S43" s="353">
        <f t="shared" si="40"/>
        <v>38352</v>
      </c>
      <c r="T43" s="353">
        <f t="shared" si="40"/>
        <v>38717</v>
      </c>
      <c r="U43" s="353">
        <f t="shared" si="40"/>
        <v>39082</v>
      </c>
      <c r="V43" s="353">
        <f t="shared" si="40"/>
        <v>39447</v>
      </c>
      <c r="W43" s="353">
        <f t="shared" si="40"/>
        <v>39813</v>
      </c>
      <c r="X43" s="353">
        <f t="shared" si="40"/>
        <v>40178</v>
      </c>
      <c r="Y43" s="353">
        <f t="shared" si="40"/>
        <v>40543</v>
      </c>
      <c r="Z43" s="353">
        <f t="shared" si="40"/>
        <v>40908</v>
      </c>
      <c r="AA43" s="353">
        <f t="shared" si="40"/>
        <v>41274</v>
      </c>
      <c r="AB43" s="353">
        <f t="shared" si="40"/>
        <v>41639</v>
      </c>
      <c r="AC43" s="353">
        <f t="shared" si="40"/>
        <v>42004</v>
      </c>
      <c r="AD43" s="353">
        <f t="shared" ref="AD43" si="41">AD4</f>
        <v>42369</v>
      </c>
      <c r="AE43" s="353">
        <f t="shared" ref="AE43" si="42">AE4</f>
        <v>42735</v>
      </c>
      <c r="AF43" s="353">
        <f t="shared" ref="AF43:AG43" si="43">AF4</f>
        <v>43100</v>
      </c>
      <c r="AG43" s="353">
        <f t="shared" si="43"/>
        <v>43465</v>
      </c>
      <c r="AH43" s="213"/>
    </row>
    <row r="44" spans="1:34" ht="21" customHeight="1">
      <c r="A44" s="206"/>
      <c r="B44" s="215" t="s">
        <v>37</v>
      </c>
      <c r="C44" s="359" t="s">
        <v>78</v>
      </c>
      <c r="D44" s="359"/>
      <c r="E44" s="361">
        <f>'1-3_Daten kt_Vorb'!E48/1000</f>
        <v>1.06277896E-2</v>
      </c>
      <c r="F44" s="361">
        <f>'1-3_Daten kt_Vorb'!F48/1000</f>
        <v>1.0063731363000004E-2</v>
      </c>
      <c r="G44" s="361">
        <f>'1-3_Daten kt_Vorb'!G48/1000</f>
        <v>9.5142665409999987E-3</v>
      </c>
      <c r="H44" s="361">
        <f>'1-3_Daten kt_Vorb'!H48/1000</f>
        <v>9.1184450399999992E-3</v>
      </c>
      <c r="I44" s="361">
        <f>'1-3_Daten kt_Vorb'!I48/1000</f>
        <v>8.9359544809999945E-3</v>
      </c>
      <c r="J44" s="361">
        <f>'1-3_Daten kt_Vorb'!J48/1000</f>
        <v>8.4978029266454362E-3</v>
      </c>
      <c r="K44" s="361">
        <f>'1-3_Daten kt_Vorb'!K48/1000</f>
        <v>8.4119343371740329E-3</v>
      </c>
      <c r="L44" s="361">
        <f>'1-3_Daten kt_Vorb'!L48/1000</f>
        <v>7.9401009657002111E-3</v>
      </c>
      <c r="M44" s="361">
        <f>'1-3_Daten kt_Vorb'!M48/1000</f>
        <v>7.8207627412920661E-3</v>
      </c>
      <c r="N44" s="361">
        <f>'1-3_Daten kt_Vorb'!N48/1000</f>
        <v>7.6050741062145899E-3</v>
      </c>
      <c r="O44" s="361">
        <f>'1-3_Daten kt_Vorb'!O48/1000</f>
        <v>7.968883318570057E-3</v>
      </c>
      <c r="P44" s="361">
        <f>'1-3_Daten kt_Vorb'!P48/1000</f>
        <v>8.2448849923365645E-3</v>
      </c>
      <c r="Q44" s="361">
        <f>'1-3_Daten kt_Vorb'!Q48/1000</f>
        <v>8.3442461438348742E-3</v>
      </c>
      <c r="R44" s="361">
        <f>'1-3_Daten kt_Vorb'!R48/1000</f>
        <v>8.7545500200766745E-3</v>
      </c>
      <c r="S44" s="361">
        <f>'1-3_Daten kt_Vorb'!S48/1000</f>
        <v>9.1252599046285111E-3</v>
      </c>
      <c r="T44" s="361">
        <f>'1-3_Daten kt_Vorb'!T48/1000</f>
        <v>8.8964021706952681E-3</v>
      </c>
      <c r="U44" s="361">
        <f>'1-3_Daten kt_Vorb'!U48/1000</f>
        <v>9.0267081878704272E-3</v>
      </c>
      <c r="V44" s="361">
        <f>'1-3_Daten kt_Vorb'!V48/1000</f>
        <v>9.3734533582412738E-3</v>
      </c>
      <c r="W44" s="361">
        <f>'1-3_Daten kt_Vorb'!W48/1000</f>
        <v>9.070773860555709E-3</v>
      </c>
      <c r="X44" s="361">
        <f>'1-3_Daten kt_Vorb'!X48/1000</f>
        <v>8.6948979626267735E-3</v>
      </c>
      <c r="Y44" s="361">
        <f>'1-3_Daten kt_Vorb'!Y48/1000</f>
        <v>8.9606554568074405E-3</v>
      </c>
      <c r="Z44" s="361">
        <f>'1-3_Daten kt_Vorb'!Z48/1000</f>
        <v>9.1172781014768802E-3</v>
      </c>
      <c r="AA44" s="361">
        <f>'1-3_Daten kt_Vorb'!AA48/1000</f>
        <v>9.4907075431131822E-3</v>
      </c>
      <c r="AB44" s="361">
        <f>'1-3_Daten kt_Vorb'!AB48/1000</f>
        <v>9.2803399167622428E-3</v>
      </c>
      <c r="AC44" s="361">
        <f>'1-3_Daten kt_Vorb'!AC48/1000</f>
        <v>8.9206442662479388E-3</v>
      </c>
      <c r="AD44" s="361">
        <f>'1-3_Daten kt_Vorb'!AD48/1000</f>
        <v>8.8005592059662591E-3</v>
      </c>
      <c r="AE44" s="361">
        <f>'1-3_Daten kt_Vorb'!AE48/1000</f>
        <v>8.7273568842585001E-3</v>
      </c>
      <c r="AF44" s="361">
        <f>'1-3_Daten kt_Vorb'!AF48/1000</f>
        <v>8.3760029698977789E-3</v>
      </c>
      <c r="AG44" s="361">
        <f>'1-3_Daten kt_Vorb'!AG48/1000</f>
        <v>8.0342169584516846E-3</v>
      </c>
      <c r="AH44" s="206"/>
    </row>
    <row r="45" spans="1:34" ht="21" customHeight="1">
      <c r="A45" s="213"/>
      <c r="B45" s="217" t="s">
        <v>38</v>
      </c>
      <c r="C45" s="360" t="s">
        <v>78</v>
      </c>
      <c r="D45" s="360"/>
      <c r="E45" s="362">
        <f>'1-3_Daten kt_Vorb'!E49/1000</f>
        <v>4.5290347490875961E-3</v>
      </c>
      <c r="F45" s="362">
        <f>'1-3_Daten kt_Vorb'!F49/1000</f>
        <v>3.912055421279541E-3</v>
      </c>
      <c r="G45" s="362">
        <f>'1-3_Daten kt_Vorb'!G49/1000</f>
        <v>3.6125593208346488E-3</v>
      </c>
      <c r="H45" s="362">
        <f>'1-3_Daten kt_Vorb'!H49/1000</f>
        <v>3.3138809876272894E-3</v>
      </c>
      <c r="I45" s="362">
        <f>'1-3_Daten kt_Vorb'!I49/1000</f>
        <v>3.1978407739051808E-3</v>
      </c>
      <c r="J45" s="362">
        <f>'1-3_Daten kt_Vorb'!J49/1000</f>
        <v>3.2982154949426886E-3</v>
      </c>
      <c r="K45" s="362">
        <f>'1-3_Daten kt_Vorb'!K49/1000</f>
        <v>3.0756056297723254E-3</v>
      </c>
      <c r="L45" s="362">
        <f>'1-3_Daten kt_Vorb'!L49/1000</f>
        <v>3.2608782097957342E-3</v>
      </c>
      <c r="M45" s="362">
        <f>'1-3_Daten kt_Vorb'!M49/1000</f>
        <v>2.980303664994122E-3</v>
      </c>
      <c r="N45" s="362">
        <f>'1-3_Daten kt_Vorb'!N49/1000</f>
        <v>2.9593412156299803E-3</v>
      </c>
      <c r="O45" s="362">
        <f>'1-3_Daten kt_Vorb'!O49/1000</f>
        <v>2.7216204200187278E-3</v>
      </c>
      <c r="P45" s="362">
        <f>'1-3_Daten kt_Vorb'!P49/1000</f>
        <v>2.6339394057043998E-3</v>
      </c>
      <c r="Q45" s="362">
        <f>'1-3_Daten kt_Vorb'!Q49/1000</f>
        <v>2.5172884521187659E-3</v>
      </c>
      <c r="R45" s="362">
        <f>'1-3_Daten kt_Vorb'!R49/1000</f>
        <v>2.5758947176524783E-3</v>
      </c>
      <c r="S45" s="362">
        <f>'1-3_Daten kt_Vorb'!S49/1000</f>
        <v>2.5390010550365061E-3</v>
      </c>
      <c r="T45" s="362">
        <f>'1-3_Daten kt_Vorb'!T49/1000</f>
        <v>2.4077301698878007E-3</v>
      </c>
      <c r="U45" s="362">
        <f>'1-3_Daten kt_Vorb'!U49/1000</f>
        <v>2.473448241631912E-3</v>
      </c>
      <c r="V45" s="362">
        <f>'1-3_Daten kt_Vorb'!V49/1000</f>
        <v>2.6080570846053804E-3</v>
      </c>
      <c r="W45" s="362">
        <f>'1-3_Daten kt_Vorb'!W49/1000</f>
        <v>2.7471963768345661E-3</v>
      </c>
      <c r="X45" s="362">
        <f>'1-3_Daten kt_Vorb'!X49/1000</f>
        <v>2.4754302426015038E-3</v>
      </c>
      <c r="Y45" s="362">
        <f>'1-3_Daten kt_Vorb'!Y49/1000</f>
        <v>2.7556922412384556E-3</v>
      </c>
      <c r="Z45" s="362">
        <f>'1-3_Daten kt_Vorb'!Z49/1000</f>
        <v>2.7400475676246797E-3</v>
      </c>
      <c r="AA45" s="362">
        <f>'1-3_Daten kt_Vorb'!AA49/1000</f>
        <v>2.6142277398611418E-3</v>
      </c>
      <c r="AB45" s="362">
        <f>'1-3_Daten kt_Vorb'!AB49/1000</f>
        <v>2.5512630557639679E-3</v>
      </c>
      <c r="AC45" s="362">
        <f>'1-3_Daten kt_Vorb'!AC49/1000</f>
        <v>2.6138623958689867E-3</v>
      </c>
      <c r="AD45" s="362">
        <f>'1-3_Daten kt_Vorb'!AD49/1000</f>
        <v>2.7860975019414814E-3</v>
      </c>
      <c r="AE45" s="362">
        <f>'1-3_Daten kt_Vorb'!AE49/1000</f>
        <v>2.9213507258873134E-3</v>
      </c>
      <c r="AF45" s="362">
        <f>'1-3_Daten kt_Vorb'!AF49/1000</f>
        <v>2.9155452269632428E-3</v>
      </c>
      <c r="AG45" s="362">
        <f>'1-3_Daten kt_Vorb'!AG49/1000</f>
        <v>2.9112451014781933E-3</v>
      </c>
      <c r="AH45" s="213"/>
    </row>
    <row r="46" spans="1:34" ht="21" customHeight="1">
      <c r="A46" s="206"/>
      <c r="B46" s="215" t="s">
        <v>43</v>
      </c>
      <c r="C46" s="359" t="s">
        <v>78</v>
      </c>
      <c r="D46" s="359"/>
      <c r="E46" s="361">
        <f>'1-3_Daten kt_Vorb'!E50/1000</f>
        <v>5.0281588242351571E-3</v>
      </c>
      <c r="F46" s="361">
        <f>'1-3_Daten kt_Vorb'!F50/1000</f>
        <v>5.4954356421068841E-3</v>
      </c>
      <c r="G46" s="361">
        <f>'1-3_Daten kt_Vorb'!G50/1000</f>
        <v>5.9672064795001003E-3</v>
      </c>
      <c r="H46" s="361">
        <f>'1-3_Daten kt_Vorb'!H50/1000</f>
        <v>6.4230537119563877E-3</v>
      </c>
      <c r="I46" s="361">
        <f>'1-3_Daten kt_Vorb'!I50/1000</f>
        <v>6.4524567040978352E-3</v>
      </c>
      <c r="J46" s="361">
        <f>'1-3_Daten kt_Vorb'!J50/1000</f>
        <v>6.8312820231019068E-3</v>
      </c>
      <c r="K46" s="361">
        <f>'1-3_Daten kt_Vorb'!K50/1000</f>
        <v>6.8912705585083729E-3</v>
      </c>
      <c r="L46" s="361">
        <f>'1-3_Daten kt_Vorb'!L50/1000</f>
        <v>6.8139790415971107E-3</v>
      </c>
      <c r="M46" s="361">
        <f>'1-3_Daten kt_Vorb'!M50/1000</f>
        <v>6.7164529799663957E-3</v>
      </c>
      <c r="N46" s="361">
        <f>'1-3_Daten kt_Vorb'!N50/1000</f>
        <v>6.5909410891604805E-3</v>
      </c>
      <c r="O46" s="361">
        <f>'1-3_Daten kt_Vorb'!O50/1000</f>
        <v>6.0041498428710918E-3</v>
      </c>
      <c r="P46" s="361">
        <f>'1-3_Daten kt_Vorb'!P50/1000</f>
        <v>5.7677328044506817E-3</v>
      </c>
      <c r="Q46" s="361">
        <f>'1-3_Daten kt_Vorb'!Q50/1000</f>
        <v>4.3513574219496958E-3</v>
      </c>
      <c r="R46" s="361">
        <f>'1-3_Daten kt_Vorb'!R50/1000</f>
        <v>4.0212593657901205E-3</v>
      </c>
      <c r="S46" s="361">
        <f>'1-3_Daten kt_Vorb'!S50/1000</f>
        <v>3.9038644743019301E-3</v>
      </c>
      <c r="T46" s="361">
        <f>'1-3_Daten kt_Vorb'!T50/1000</f>
        <v>3.5649580992821823E-3</v>
      </c>
      <c r="U46" s="361">
        <f>'1-3_Daten kt_Vorb'!U50/1000</f>
        <v>3.4448815284484633E-3</v>
      </c>
      <c r="V46" s="361">
        <f>'1-3_Daten kt_Vorb'!V50/1000</f>
        <v>3.493245380929131E-3</v>
      </c>
      <c r="W46" s="361">
        <f>'1-3_Daten kt_Vorb'!W50/1000</f>
        <v>3.5710651236157734E-3</v>
      </c>
      <c r="X46" s="361">
        <f>'1-3_Daten kt_Vorb'!X50/1000</f>
        <v>3.6900696988045397E-3</v>
      </c>
      <c r="Y46" s="361">
        <f>'1-3_Daten kt_Vorb'!Y50/1000</f>
        <v>3.9474277534452358E-3</v>
      </c>
      <c r="Z46" s="361">
        <f>'1-3_Daten kt_Vorb'!Z50/1000</f>
        <v>4.2304364101032584E-3</v>
      </c>
      <c r="AA46" s="361">
        <f>'1-3_Daten kt_Vorb'!AA50/1000</f>
        <v>4.5106013906780085E-3</v>
      </c>
      <c r="AB46" s="361">
        <f>'1-3_Daten kt_Vorb'!AB50/1000</f>
        <v>4.7989345929331066E-3</v>
      </c>
      <c r="AC46" s="361">
        <f>'1-3_Daten kt_Vorb'!AC50/1000</f>
        <v>4.9389510143477439E-3</v>
      </c>
      <c r="AD46" s="361">
        <f>'1-3_Daten kt_Vorb'!AD50/1000</f>
        <v>5.1969828157982668E-3</v>
      </c>
      <c r="AE46" s="361">
        <f>'1-3_Daten kt_Vorb'!AE50/1000</f>
        <v>5.5103383367306772E-3</v>
      </c>
      <c r="AF46" s="361">
        <f>'1-3_Daten kt_Vorb'!AF50/1000</f>
        <v>5.8100536042734428E-3</v>
      </c>
      <c r="AG46" s="361">
        <f>'1-3_Daten kt_Vorb'!AG50/1000</f>
        <v>5.800207370627781E-3</v>
      </c>
      <c r="AH46" s="206"/>
    </row>
    <row r="47" spans="1:34" ht="21" customHeight="1">
      <c r="A47" s="213"/>
      <c r="B47" s="217" t="s">
        <v>44</v>
      </c>
      <c r="C47" s="360" t="s">
        <v>78</v>
      </c>
      <c r="D47" s="360"/>
      <c r="E47" s="362">
        <f>'1-3_Daten kt_Vorb'!E51/1000</f>
        <v>3.2745277921548445E-3</v>
      </c>
      <c r="F47" s="362">
        <f>'1-3_Daten kt_Vorb'!F51/1000</f>
        <v>2.8916466405515683E-3</v>
      </c>
      <c r="G47" s="362">
        <f>'1-3_Daten kt_Vorb'!G51/1000</f>
        <v>2.4046431290309189E-3</v>
      </c>
      <c r="H47" s="362">
        <f>'1-3_Daten kt_Vorb'!H51/1000</f>
        <v>2.4084506914155853E-3</v>
      </c>
      <c r="I47" s="362">
        <f>'1-3_Daten kt_Vorb'!I51/1000</f>
        <v>2.2416526467677195E-3</v>
      </c>
      <c r="J47" s="362">
        <f>'1-3_Daten kt_Vorb'!J51/1000</f>
        <v>2.2612451470795376E-3</v>
      </c>
      <c r="K47" s="362">
        <f>'1-3_Daten kt_Vorb'!K51/1000</f>
        <v>2.3851013631871875E-3</v>
      </c>
      <c r="L47" s="362">
        <f>'1-3_Daten kt_Vorb'!L51/1000</f>
        <v>2.2959068196276005E-3</v>
      </c>
      <c r="M47" s="362">
        <f>'1-3_Daten kt_Vorb'!M51/1000</f>
        <v>1.9942592025476193E-3</v>
      </c>
      <c r="N47" s="362">
        <f>'1-3_Daten kt_Vorb'!N51/1000</f>
        <v>1.9079635616820543E-3</v>
      </c>
      <c r="O47" s="362">
        <f>'1-3_Daten kt_Vorb'!O51/1000</f>
        <v>1.8961538567697578E-3</v>
      </c>
      <c r="P47" s="362">
        <f>'1-3_Daten kt_Vorb'!P51/1000</f>
        <v>2.091605342202893E-3</v>
      </c>
      <c r="Q47" s="362">
        <f>'1-3_Daten kt_Vorb'!Q51/1000</f>
        <v>1.9813666990703043E-3</v>
      </c>
      <c r="R47" s="362">
        <f>'1-3_Daten kt_Vorb'!R51/1000</f>
        <v>1.8350813251566582E-3</v>
      </c>
      <c r="S47" s="362">
        <f>'1-3_Daten kt_Vorb'!S51/1000</f>
        <v>1.7220064387812686E-3</v>
      </c>
      <c r="T47" s="362">
        <f>'1-3_Daten kt_Vorb'!T51/1000</f>
        <v>1.7196127394815629E-3</v>
      </c>
      <c r="U47" s="362">
        <f>'1-3_Daten kt_Vorb'!U51/1000</f>
        <v>1.9473718191771097E-3</v>
      </c>
      <c r="V47" s="362">
        <f>'1-3_Daten kt_Vorb'!V51/1000</f>
        <v>1.7681502052103737E-3</v>
      </c>
      <c r="W47" s="362">
        <f>'1-3_Daten kt_Vorb'!W51/1000</f>
        <v>2.0834935721511165E-3</v>
      </c>
      <c r="X47" s="362">
        <f>'1-3_Daten kt_Vorb'!X51/1000</f>
        <v>1.8417234864767879E-3</v>
      </c>
      <c r="Y47" s="362">
        <f>'1-3_Daten kt_Vorb'!Y51/1000</f>
        <v>2.1383975918524809E-3</v>
      </c>
      <c r="Z47" s="362">
        <f>'1-3_Daten kt_Vorb'!Z51/1000</f>
        <v>2.0461400603292591E-3</v>
      </c>
      <c r="AA47" s="362">
        <f>'1-3_Daten kt_Vorb'!AA51/1000</f>
        <v>1.7749077799484073E-3</v>
      </c>
      <c r="AB47" s="362">
        <f>'1-3_Daten kt_Vorb'!AB51/1000</f>
        <v>1.8006639840845093E-3</v>
      </c>
      <c r="AC47" s="362">
        <f>'1-3_Daten kt_Vorb'!AC51/1000</f>
        <v>1.5636525140095285E-3</v>
      </c>
      <c r="AD47" s="362">
        <f>'1-3_Daten kt_Vorb'!AD51/1000</f>
        <v>1.6828672608525678E-3</v>
      </c>
      <c r="AE47" s="362">
        <f>'1-3_Daten kt_Vorb'!AE51/1000</f>
        <v>1.5519411763052751E-3</v>
      </c>
      <c r="AF47" s="362">
        <f>'1-3_Daten kt_Vorb'!AF51/1000</f>
        <v>1.5593093195805797E-3</v>
      </c>
      <c r="AG47" s="362">
        <f>'1-3_Daten kt_Vorb'!AG51/1000</f>
        <v>1.4887308795375072E-3</v>
      </c>
      <c r="AH47" s="213"/>
    </row>
    <row r="48" spans="1:34" ht="21" customHeight="1">
      <c r="A48" s="206"/>
      <c r="B48" s="215" t="s">
        <v>45</v>
      </c>
      <c r="C48" s="359" t="s">
        <v>78</v>
      </c>
      <c r="D48" s="359"/>
      <c r="E48" s="361">
        <f>'1-3_Daten kt_Vorb'!E52/1000</f>
        <v>2.0580988608688477E-4</v>
      </c>
      <c r="F48" s="361">
        <f>'1-3_Daten kt_Vorb'!F52/1000</f>
        <v>1.5704934826244905E-4</v>
      </c>
      <c r="G48" s="361">
        <f>'1-3_Daten kt_Vorb'!G52/1000</f>
        <v>1.3179315872593854E-4</v>
      </c>
      <c r="H48" s="361">
        <f>'1-3_Daten kt_Vorb'!H52/1000</f>
        <v>1.1236367320917616E-4</v>
      </c>
      <c r="I48" s="361">
        <f>'1-3_Daten kt_Vorb'!I52/1000</f>
        <v>1.1508189130482986E-4</v>
      </c>
      <c r="J48" s="361">
        <f>'1-3_Daten kt_Vorb'!J52/1000</f>
        <v>9.1599304064573706E-5</v>
      </c>
      <c r="K48" s="361">
        <f>'1-3_Daten kt_Vorb'!K52/1000</f>
        <v>7.2299897923671527E-5</v>
      </c>
      <c r="L48" s="361">
        <f>'1-3_Daten kt_Vorb'!L52/1000</f>
        <v>7.6397655635697541E-5</v>
      </c>
      <c r="M48" s="361">
        <f>'1-3_Daten kt_Vorb'!M52/1000</f>
        <v>7.523836053545029E-5</v>
      </c>
      <c r="N48" s="361">
        <f>'1-3_Daten kt_Vorb'!N52/1000</f>
        <v>6.1129440966536822E-5</v>
      </c>
      <c r="O48" s="361">
        <f>'1-3_Daten kt_Vorb'!O52/1000</f>
        <v>5.498492503723827E-5</v>
      </c>
      <c r="P48" s="361">
        <f>'1-3_Daten kt_Vorb'!P52/1000</f>
        <v>4.1868463503625644E-5</v>
      </c>
      <c r="Q48" s="361">
        <f>'1-3_Daten kt_Vorb'!Q52/1000</f>
        <v>3.7175182464275631E-5</v>
      </c>
      <c r="R48" s="361">
        <f>'1-3_Daten kt_Vorb'!R52/1000</f>
        <v>3.7141861863058476E-5</v>
      </c>
      <c r="S48" s="361">
        <f>'1-3_Daten kt_Vorb'!S52/1000</f>
        <v>3.006658016361988E-5</v>
      </c>
      <c r="T48" s="361">
        <f>'1-3_Daten kt_Vorb'!T52/1000</f>
        <v>2.6060186021176996E-5</v>
      </c>
      <c r="U48" s="361">
        <f>'1-3_Daten kt_Vorb'!U52/1000</f>
        <v>2.2925087036315111E-5</v>
      </c>
      <c r="V48" s="361">
        <f>'1-3_Daten kt_Vorb'!V52/1000</f>
        <v>1.902630484856532E-5</v>
      </c>
      <c r="W48" s="361">
        <f>'1-3_Daten kt_Vorb'!W52/1000</f>
        <v>1.9390643850626025E-5</v>
      </c>
      <c r="X48" s="361">
        <f>'1-3_Daten kt_Vorb'!X52/1000</f>
        <v>1.9984950064406955E-5</v>
      </c>
      <c r="Y48" s="361">
        <f>'1-3_Daten kt_Vorb'!Y52/1000</f>
        <v>1.7304310266165643E-5</v>
      </c>
      <c r="Z48" s="361">
        <f>'1-3_Daten kt_Vorb'!Z52/1000</f>
        <v>1.7237637262154058E-5</v>
      </c>
      <c r="AA48" s="361">
        <f>'1-3_Daten kt_Vorb'!AA52/1000</f>
        <v>1.1018576935414351E-5</v>
      </c>
      <c r="AB48" s="361">
        <f>'1-3_Daten kt_Vorb'!AB52/1000</f>
        <v>1.2200495326745261E-5</v>
      </c>
      <c r="AC48" s="361">
        <f>'1-3_Daten kt_Vorb'!AC52/1000</f>
        <v>1.3518825099359885E-5</v>
      </c>
      <c r="AD48" s="361">
        <f>'1-3_Daten kt_Vorb'!AD52/1000</f>
        <v>1.4107498182629603E-5</v>
      </c>
      <c r="AE48" s="361">
        <f>'1-3_Daten kt_Vorb'!AE52/1000</f>
        <v>1.4729409406425991E-5</v>
      </c>
      <c r="AF48" s="361">
        <f>'1-3_Daten kt_Vorb'!AF52/1000</f>
        <v>1.0215338564129629E-5</v>
      </c>
      <c r="AG48" s="361">
        <f>'1-3_Daten kt_Vorb'!AG52/1000</f>
        <v>8.5704906157577937E-6</v>
      </c>
      <c r="AH48" s="206"/>
    </row>
    <row r="49" spans="1:34" ht="21" customHeight="1">
      <c r="A49" s="213"/>
      <c r="B49" s="217" t="s">
        <v>39</v>
      </c>
      <c r="C49" s="360" t="s">
        <v>78</v>
      </c>
      <c r="D49" s="360"/>
      <c r="E49" s="362">
        <f>'1-3_Daten kt_Vorb'!E53/1000</f>
        <v>7.9236906647999998E-6</v>
      </c>
      <c r="F49" s="362">
        <f>'1-3_Daten kt_Vorb'!F53/1000</f>
        <v>7.2293107001308588E-6</v>
      </c>
      <c r="G49" s="362">
        <f>'1-3_Daten kt_Vorb'!G53/1000</f>
        <v>6.5494557702806559E-6</v>
      </c>
      <c r="H49" s="362">
        <f>'1-3_Daten kt_Vorb'!H53/1000</f>
        <v>6.5596656152881932E-6</v>
      </c>
      <c r="I49" s="362">
        <f>'1-3_Daten kt_Vorb'!I53/1000</f>
        <v>6.5027384203643432E-6</v>
      </c>
      <c r="J49" s="362">
        <f>'1-3_Daten kt_Vorb'!J53/1000</f>
        <v>5.370584348363463E-6</v>
      </c>
      <c r="K49" s="362">
        <f>'1-3_Daten kt_Vorb'!K53/1000</f>
        <v>5.6400930959521655E-6</v>
      </c>
      <c r="L49" s="362">
        <f>'1-3_Daten kt_Vorb'!L53/1000</f>
        <v>5.4602363713207762E-6</v>
      </c>
      <c r="M49" s="362">
        <f>'1-3_Daten kt_Vorb'!M53/1000</f>
        <v>5.2761285223300778E-6</v>
      </c>
      <c r="N49" s="362">
        <f>'1-3_Daten kt_Vorb'!N53/1000</f>
        <v>5.0256784961614681E-6</v>
      </c>
      <c r="O49" s="362">
        <f>'1-3_Daten kt_Vorb'!O53/1000</f>
        <v>5.0432262981703355E-6</v>
      </c>
      <c r="P49" s="362">
        <f>'1-3_Daten kt_Vorb'!P53/1000</f>
        <v>5.0103114121975565E-6</v>
      </c>
      <c r="Q49" s="362">
        <f>'1-3_Daten kt_Vorb'!Q53/1000</f>
        <v>5.0106480535317652E-6</v>
      </c>
      <c r="R49" s="362">
        <f>'1-3_Daten kt_Vorb'!R53/1000</f>
        <v>5.2292778388758307E-6</v>
      </c>
      <c r="S49" s="362">
        <f>'1-3_Daten kt_Vorb'!S53/1000</f>
        <v>5.2933042670561957E-6</v>
      </c>
      <c r="T49" s="362">
        <f>'1-3_Daten kt_Vorb'!T53/1000</f>
        <v>5.4059912074168253E-6</v>
      </c>
      <c r="U49" s="362">
        <f>'1-3_Daten kt_Vorb'!U53/1000</f>
        <v>5.3174929193078073E-6</v>
      </c>
      <c r="V49" s="362">
        <f>'1-3_Daten kt_Vorb'!V53/1000</f>
        <v>4.8832242791790134E-6</v>
      </c>
      <c r="W49" s="362">
        <f>'1-3_Daten kt_Vorb'!W53/1000</f>
        <v>4.6767521208951366E-6</v>
      </c>
      <c r="X49" s="362">
        <f>'1-3_Daten kt_Vorb'!X53/1000</f>
        <v>4.2625457841319427E-6</v>
      </c>
      <c r="Y49" s="362">
        <f>'1-3_Daten kt_Vorb'!Y53/1000</f>
        <v>3.8553457873764912E-6</v>
      </c>
      <c r="Z49" s="362">
        <f>'1-3_Daten kt_Vorb'!Z53/1000</f>
        <v>4.0054912573017919E-6</v>
      </c>
      <c r="AA49" s="362">
        <f>'1-3_Daten kt_Vorb'!AA53/1000</f>
        <v>4.0676196616745837E-6</v>
      </c>
      <c r="AB49" s="362">
        <f>'1-3_Daten kt_Vorb'!AB53/1000</f>
        <v>3.8560106943053885E-6</v>
      </c>
      <c r="AC49" s="362">
        <f>'1-3_Daten kt_Vorb'!AC53/1000</f>
        <v>3.7678697475661403E-6</v>
      </c>
      <c r="AD49" s="362">
        <f>'1-3_Daten kt_Vorb'!AD53/1000</f>
        <v>3.8890668603320397E-6</v>
      </c>
      <c r="AE49" s="362">
        <f>'1-3_Daten kt_Vorb'!AE53/1000</f>
        <v>3.9236014905471402E-6</v>
      </c>
      <c r="AF49" s="362">
        <f>'1-3_Daten kt_Vorb'!AF53/1000</f>
        <v>3.8162460788276559E-6</v>
      </c>
      <c r="AG49" s="362">
        <f>'1-3_Daten kt_Vorb'!AG53/1000</f>
        <v>3.4291199603559003E-6</v>
      </c>
      <c r="AH49" s="213"/>
    </row>
    <row r="50" spans="1:34" ht="21" customHeight="1">
      <c r="A50" s="206"/>
      <c r="B50" s="215" t="s">
        <v>40</v>
      </c>
      <c r="C50" s="359" t="s">
        <v>78</v>
      </c>
      <c r="D50" s="359"/>
      <c r="E50" s="361">
        <f>'1-3_Daten kt_Vorb'!E54/1000</f>
        <v>7.8496182011255605E-2</v>
      </c>
      <c r="F50" s="361">
        <f>'1-3_Daten kt_Vorb'!F54/1000</f>
        <v>8.0710907519647643E-2</v>
      </c>
      <c r="G50" s="361">
        <f>'1-3_Daten kt_Vorb'!G54/1000</f>
        <v>8.8982536505518475E-2</v>
      </c>
      <c r="H50" s="361">
        <f>'1-3_Daten kt_Vorb'!H54/1000</f>
        <v>8.1937484552635359E-2</v>
      </c>
      <c r="I50" s="361">
        <f>'1-3_Daten kt_Vorb'!I54/1000</f>
        <v>9.1003268708392981E-2</v>
      </c>
      <c r="J50" s="361">
        <f>'1-3_Daten kt_Vorb'!J54/1000</f>
        <v>8.459600789655923E-2</v>
      </c>
      <c r="K50" s="361">
        <f>'1-3_Daten kt_Vorb'!K54/1000</f>
        <v>8.8706155206189477E-2</v>
      </c>
      <c r="L50" s="361">
        <f>'1-3_Daten kt_Vorb'!L54/1000</f>
        <v>7.9762198344952795E-2</v>
      </c>
      <c r="M50" s="361">
        <f>'1-3_Daten kt_Vorb'!M54/1000</f>
        <v>3.6588912377010785E-2</v>
      </c>
      <c r="N50" s="361">
        <f>'1-3_Daten kt_Vorb'!N54/1000</f>
        <v>2.2858246511697638E-2</v>
      </c>
      <c r="O50" s="361">
        <f>'1-3_Daten kt_Vorb'!O54/1000</f>
        <v>2.1744609390939345E-2</v>
      </c>
      <c r="P50" s="361">
        <f>'1-3_Daten kt_Vorb'!P54/1000</f>
        <v>2.8065310802048934E-2</v>
      </c>
      <c r="Q50" s="361">
        <f>'1-3_Daten kt_Vorb'!Q54/1000</f>
        <v>2.9483251494654986E-2</v>
      </c>
      <c r="R50" s="361">
        <f>'1-3_Daten kt_Vorb'!R54/1000</f>
        <v>2.9604180799088754E-2</v>
      </c>
      <c r="S50" s="361">
        <f>'1-3_Daten kt_Vorb'!S54/1000</f>
        <v>3.4051872031827933E-2</v>
      </c>
      <c r="T50" s="361">
        <f>'1-3_Daten kt_Vorb'!T54/1000</f>
        <v>2.8949981950254226E-2</v>
      </c>
      <c r="U50" s="361">
        <f>'1-3_Daten kt_Vorb'!U54/1000</f>
        <v>2.8385020813981438E-2</v>
      </c>
      <c r="V50" s="361">
        <f>'1-3_Daten kt_Vorb'!V54/1000</f>
        <v>3.6833408047060368E-2</v>
      </c>
      <c r="W50" s="361">
        <f>'1-3_Daten kt_Vorb'!W54/1000</f>
        <v>3.2300598510788793E-2</v>
      </c>
      <c r="X50" s="361">
        <f>'1-3_Daten kt_Vorb'!X54/1000</f>
        <v>3.3468800328721092E-2</v>
      </c>
      <c r="Y50" s="361">
        <f>'1-3_Daten kt_Vorb'!Y54/1000</f>
        <v>6.2653742256013993E-3</v>
      </c>
      <c r="Z50" s="361">
        <f>'1-3_Daten kt_Vorb'!Z54/1000</f>
        <v>4.9654691813398001E-3</v>
      </c>
      <c r="AA50" s="361">
        <f>'1-3_Daten kt_Vorb'!AA54/1000</f>
        <v>4.0294433095705989E-3</v>
      </c>
      <c r="AB50" s="361">
        <f>'1-3_Daten kt_Vorb'!AB54/1000</f>
        <v>4.1399213409518999E-3</v>
      </c>
      <c r="AC50" s="361">
        <f>'1-3_Daten kt_Vorb'!AC54/1000</f>
        <v>3.8243576245003998E-3</v>
      </c>
      <c r="AD50" s="361">
        <f>'1-3_Daten kt_Vorb'!AD54/1000</f>
        <v>3.9376552752848001E-3</v>
      </c>
      <c r="AE50" s="361">
        <f>'1-3_Daten kt_Vorb'!AE54/1000</f>
        <v>3.7148327617304001E-3</v>
      </c>
      <c r="AF50" s="361">
        <f>'1-3_Daten kt_Vorb'!AF54/1000</f>
        <v>3.6956236555136003E-3</v>
      </c>
      <c r="AG50" s="361">
        <f>'1-3_Daten kt_Vorb'!AG54/1000</f>
        <v>3.6692897169243992E-3</v>
      </c>
      <c r="AH50" s="206"/>
    </row>
    <row r="51" spans="1:34" ht="21" customHeight="1">
      <c r="A51" s="206"/>
      <c r="B51" s="365" t="s">
        <v>41</v>
      </c>
      <c r="C51" s="366" t="s">
        <v>78</v>
      </c>
      <c r="D51" s="366"/>
      <c r="E51" s="367">
        <f>'1-3_Daten kt_Vorb'!E55/1000</f>
        <v>0.10962464860172298</v>
      </c>
      <c r="F51" s="367">
        <f>'1-3_Daten kt_Vorb'!F55/1000</f>
        <v>0.10137103592357422</v>
      </c>
      <c r="G51" s="367">
        <f>'1-3_Daten kt_Vorb'!G55/1000</f>
        <v>9.818915277668129E-2</v>
      </c>
      <c r="H51" s="367">
        <f>'1-3_Daten kt_Vorb'!H55/1000</f>
        <v>9.6692792579747402E-2</v>
      </c>
      <c r="I51" s="367">
        <f>'1-3_Daten kt_Vorb'!I55/1000</f>
        <v>9.1561579805425647E-2</v>
      </c>
      <c r="J51" s="367">
        <f>'1-3_Daten kt_Vorb'!J55/1000</f>
        <v>9.5851046640022877E-2</v>
      </c>
      <c r="K51" s="367">
        <f>'1-3_Daten kt_Vorb'!K55/1000</f>
        <v>9.6269400532017921E-2</v>
      </c>
      <c r="L51" s="367">
        <f>'1-3_Daten kt_Vorb'!L55/1000</f>
        <v>9.5991785724281936E-2</v>
      </c>
      <c r="M51" s="367">
        <f>'1-3_Daten kt_Vorb'!M55/1000</f>
        <v>9.7027828909039326E-2</v>
      </c>
      <c r="N51" s="367">
        <f>'1-3_Daten kt_Vorb'!N55/1000</f>
        <v>9.926554194108865E-2</v>
      </c>
      <c r="O51" s="367">
        <f>'1-3_Daten kt_Vorb'!O55/1000</f>
        <v>0.10080865817028818</v>
      </c>
      <c r="P51" s="367">
        <f>'1-3_Daten kt_Vorb'!P55/1000</f>
        <v>9.9062650772718128E-2</v>
      </c>
      <c r="Q51" s="367">
        <f>'1-3_Daten kt_Vorb'!Q55/1000</f>
        <v>9.5759592995624698E-2</v>
      </c>
      <c r="R51" s="367">
        <f>'1-3_Daten kt_Vorb'!R55/1000</f>
        <v>9.4515124063258044E-2</v>
      </c>
      <c r="S51" s="367">
        <f>'1-3_Daten kt_Vorb'!S55/1000</f>
        <v>9.7306331896863302E-2</v>
      </c>
      <c r="T51" s="367">
        <f>'1-3_Daten kt_Vorb'!T55/1000</f>
        <v>9.6318462275984049E-2</v>
      </c>
      <c r="U51" s="367">
        <f>'1-3_Daten kt_Vorb'!U55/1000</f>
        <v>9.5742665771651539E-2</v>
      </c>
      <c r="V51" s="367">
        <f>'1-3_Daten kt_Vorb'!V55/1000</f>
        <v>9.3222604023137118E-2</v>
      </c>
      <c r="W51" s="367">
        <f>'1-3_Daten kt_Vorb'!W55/1000</f>
        <v>9.8896848355369729E-2</v>
      </c>
      <c r="X51" s="367">
        <f>'1-3_Daten kt_Vorb'!X55/1000</f>
        <v>9.5509952170916568E-2</v>
      </c>
      <c r="Y51" s="367">
        <f>'1-3_Daten kt_Vorb'!Y55/1000</f>
        <v>9.4841795454906966E-2</v>
      </c>
      <c r="Z51" s="367">
        <f>'1-3_Daten kt_Vorb'!Z55/1000</f>
        <v>0.10007923260301722</v>
      </c>
      <c r="AA51" s="367">
        <f>'1-3_Daten kt_Vorb'!AA55/1000</f>
        <v>9.8502539927611363E-2</v>
      </c>
      <c r="AB51" s="367">
        <f>'1-3_Daten kt_Vorb'!AB55/1000</f>
        <v>0.10019255267090287</v>
      </c>
      <c r="AC51" s="367">
        <f>'1-3_Daten kt_Vorb'!AC55/1000</f>
        <v>0.10298242729286911</v>
      </c>
      <c r="AD51" s="367">
        <f>'1-3_Daten kt_Vorb'!AD55/1000</f>
        <v>0.10448173549970824</v>
      </c>
      <c r="AE51" s="367">
        <f>'1-3_Daten kt_Vorb'!AE55/1000</f>
        <v>0.10162427014211949</v>
      </c>
      <c r="AF51" s="367">
        <f>'1-3_Daten kt_Vorb'!AF55/1000</f>
        <v>0.10067033431820908</v>
      </c>
      <c r="AG51" s="367">
        <f>'1-3_Daten kt_Vorb'!AG55/1000</f>
        <v>9.4322118390526094E-2</v>
      </c>
      <c r="AH51" s="206"/>
    </row>
    <row r="52" spans="1:34" ht="21" customHeight="1">
      <c r="A52" s="206"/>
      <c r="B52" s="414" t="s">
        <v>42</v>
      </c>
      <c r="C52" s="415" t="s">
        <v>78</v>
      </c>
      <c r="D52" s="415"/>
      <c r="E52" s="416">
        <f>'1-3_Daten kt_Vorb'!E56/1000</f>
        <v>4.8235940903822508E-3</v>
      </c>
      <c r="F52" s="416">
        <f>'1-3_Daten kt_Vorb'!F56/1000</f>
        <v>4.4753271571543202E-3</v>
      </c>
      <c r="G52" s="416">
        <f>'1-3_Daten kt_Vorb'!G56/1000</f>
        <v>4.2039024121223248E-3</v>
      </c>
      <c r="H52" s="416">
        <f>'1-3_Daten kt_Vorb'!H56/1000</f>
        <v>3.845775169617139E-3</v>
      </c>
      <c r="I52" s="416">
        <f>'1-3_Daten kt_Vorb'!I56/1000</f>
        <v>3.7901770030912079E-3</v>
      </c>
      <c r="J52" s="416">
        <f>'1-3_Daten kt_Vorb'!J56/1000</f>
        <v>3.7072112352245991E-3</v>
      </c>
      <c r="K52" s="416">
        <f>'1-3_Daten kt_Vorb'!K56/1000</f>
        <v>3.6388027742767963E-3</v>
      </c>
      <c r="L52" s="416">
        <f>'1-3_Daten kt_Vorb'!L56/1000</f>
        <v>3.3124662927029049E-3</v>
      </c>
      <c r="M52" s="416">
        <f>'1-3_Daten kt_Vorb'!M56/1000</f>
        <v>3.217697435635145E-3</v>
      </c>
      <c r="N52" s="416">
        <f>'1-3_Daten kt_Vorb'!N56/1000</f>
        <v>3.1216965740753157E-3</v>
      </c>
      <c r="O52" s="416">
        <f>'1-3_Daten kt_Vorb'!O56/1000</f>
        <v>3.0938722519710362E-3</v>
      </c>
      <c r="P52" s="416">
        <f>'1-3_Daten kt_Vorb'!P56/1000</f>
        <v>2.9845151082244755E-3</v>
      </c>
      <c r="Q52" s="416">
        <f>'1-3_Daten kt_Vorb'!Q56/1000</f>
        <v>3.1155371388061639E-3</v>
      </c>
      <c r="R52" s="416">
        <f>'1-3_Daten kt_Vorb'!R56/1000</f>
        <v>3.0579968208784393E-3</v>
      </c>
      <c r="S52" s="416">
        <f>'1-3_Daten kt_Vorb'!S56/1000</f>
        <v>3.0270191205845954E-3</v>
      </c>
      <c r="T52" s="416">
        <f>'1-3_Daten kt_Vorb'!T56/1000</f>
        <v>3.3425339555402337E-3</v>
      </c>
      <c r="U52" s="416">
        <f>'1-3_Daten kt_Vorb'!U56/1000</f>
        <v>2.6664470794817573E-3</v>
      </c>
      <c r="V52" s="416">
        <f>'1-3_Daten kt_Vorb'!V56/1000</f>
        <v>2.703873940050807E-3</v>
      </c>
      <c r="W52" s="416">
        <f>'1-3_Daten kt_Vorb'!W56/1000</f>
        <v>2.670738257696521E-3</v>
      </c>
      <c r="X52" s="416">
        <f>'1-3_Daten kt_Vorb'!X56/1000</f>
        <v>2.6891680808915162E-3</v>
      </c>
      <c r="Y52" s="416">
        <f>'1-3_Daten kt_Vorb'!Y56/1000</f>
        <v>2.6654171264980748E-3</v>
      </c>
      <c r="Z52" s="416">
        <f>'1-3_Daten kt_Vorb'!Z56/1000</f>
        <v>2.770642197831092E-3</v>
      </c>
      <c r="AA52" s="416">
        <f>'1-3_Daten kt_Vorb'!AA56/1000</f>
        <v>2.7649760562952776E-3</v>
      </c>
      <c r="AB52" s="416">
        <f>'1-3_Daten kt_Vorb'!AB56/1000</f>
        <v>2.7462323854281425E-3</v>
      </c>
      <c r="AC52" s="416">
        <f>'1-3_Daten kt_Vorb'!AC56/1000</f>
        <v>2.8245314637778685E-3</v>
      </c>
      <c r="AD52" s="416">
        <f>'1-3_Daten kt_Vorb'!AD56/1000</f>
        <v>2.8513712418767718E-3</v>
      </c>
      <c r="AE52" s="416">
        <f>'1-3_Daten kt_Vorb'!AE56/1000</f>
        <v>2.8919931949464152E-3</v>
      </c>
      <c r="AF52" s="416">
        <f>'1-3_Daten kt_Vorb'!AF56/1000</f>
        <v>2.9352955765640427E-3</v>
      </c>
      <c r="AG52" s="416">
        <f>'1-3_Daten kt_Vorb'!AG56/1000</f>
        <v>2.9510727742615645E-3</v>
      </c>
      <c r="AH52" s="206"/>
    </row>
    <row r="53" spans="1:34" s="28" customFormat="1" ht="21" customHeight="1">
      <c r="A53" s="269"/>
      <c r="B53" s="365" t="s">
        <v>69</v>
      </c>
      <c r="C53" s="366" t="s">
        <v>78</v>
      </c>
      <c r="D53" s="366"/>
      <c r="E53" s="417">
        <f t="shared" ref="E53:AC53" si="44">SUM(E44:E52)</f>
        <v>0.21661766924559012</v>
      </c>
      <c r="F53" s="417">
        <f t="shared" si="44"/>
        <v>0.20908441832627675</v>
      </c>
      <c r="G53" s="417">
        <f t="shared" si="44"/>
        <v>0.21301260977918396</v>
      </c>
      <c r="H53" s="417">
        <f t="shared" si="44"/>
        <v>0.20385880607182363</v>
      </c>
      <c r="I53" s="417">
        <f t="shared" si="44"/>
        <v>0.20730451475240574</v>
      </c>
      <c r="J53" s="417">
        <f t="shared" si="44"/>
        <v>0.20513978125198923</v>
      </c>
      <c r="K53" s="417">
        <f t="shared" si="44"/>
        <v>0.20945621039214574</v>
      </c>
      <c r="L53" s="417">
        <f t="shared" si="44"/>
        <v>0.19945917329066531</v>
      </c>
      <c r="M53" s="417">
        <f t="shared" si="44"/>
        <v>0.15642673179954325</v>
      </c>
      <c r="N53" s="417">
        <f t="shared" si="44"/>
        <v>0.14437496011901141</v>
      </c>
      <c r="O53" s="417">
        <f t="shared" si="44"/>
        <v>0.1442979754027636</v>
      </c>
      <c r="P53" s="417">
        <f t="shared" si="44"/>
        <v>0.1488975180026019</v>
      </c>
      <c r="Q53" s="417">
        <f t="shared" si="44"/>
        <v>0.14559482617657729</v>
      </c>
      <c r="R53" s="417">
        <f t="shared" si="44"/>
        <v>0.14440645825160309</v>
      </c>
      <c r="S53" s="417">
        <f t="shared" si="44"/>
        <v>0.15171071480645473</v>
      </c>
      <c r="T53" s="417">
        <f t="shared" si="44"/>
        <v>0.14523114753835392</v>
      </c>
      <c r="U53" s="417">
        <f t="shared" si="44"/>
        <v>0.14371478602219828</v>
      </c>
      <c r="V53" s="417">
        <f t="shared" si="44"/>
        <v>0.1500267015683622</v>
      </c>
      <c r="W53" s="417">
        <f t="shared" si="44"/>
        <v>0.15136478145298371</v>
      </c>
      <c r="X53" s="417">
        <f t="shared" si="44"/>
        <v>0.14839428946688729</v>
      </c>
      <c r="Y53" s="417">
        <f t="shared" si="44"/>
        <v>0.1215959195064036</v>
      </c>
      <c r="Z53" s="417">
        <f t="shared" si="44"/>
        <v>0.12597048925024165</v>
      </c>
      <c r="AA53" s="417">
        <f t="shared" si="44"/>
        <v>0.12370248994367507</v>
      </c>
      <c r="AB53" s="417">
        <f t="shared" si="44"/>
        <v>0.12552596445284778</v>
      </c>
      <c r="AC53" s="417">
        <f t="shared" si="44"/>
        <v>0.12768571326646849</v>
      </c>
      <c r="AD53" s="417">
        <f t="shared" ref="AD53" si="45">SUM(AD44:AD52)</f>
        <v>0.12975526536647133</v>
      </c>
      <c r="AE53" s="417">
        <f t="shared" ref="AE53" si="46">SUM(AE44:AE52)</f>
        <v>0.12696073623287504</v>
      </c>
      <c r="AF53" s="417">
        <f t="shared" ref="AF53:AG53" si="47">SUM(AF44:AF52)</f>
        <v>0.12597619625564474</v>
      </c>
      <c r="AG53" s="417">
        <f t="shared" si="47"/>
        <v>0.11918888080238335</v>
      </c>
      <c r="AH53" s="269"/>
    </row>
    <row r="54" spans="1:34" s="28" customFormat="1" ht="21" customHeight="1">
      <c r="A54" s="269"/>
      <c r="B54" s="215" t="s">
        <v>131</v>
      </c>
      <c r="C54" s="359" t="s">
        <v>71</v>
      </c>
      <c r="D54" s="359"/>
      <c r="E54" s="418">
        <f t="shared" ref="E54:W54" si="48">E53/$E53</f>
        <v>1</v>
      </c>
      <c r="F54" s="418">
        <f t="shared" si="48"/>
        <v>0.96522328512928213</v>
      </c>
      <c r="G54" s="418">
        <f t="shared" si="48"/>
        <v>0.98335750043400694</v>
      </c>
      <c r="H54" s="418">
        <f t="shared" si="48"/>
        <v>0.94109961935145225</v>
      </c>
      <c r="I54" s="418">
        <f t="shared" si="48"/>
        <v>0.9570064873949613</v>
      </c>
      <c r="J54" s="418">
        <f t="shared" si="48"/>
        <v>0.94701314978794349</v>
      </c>
      <c r="K54" s="418">
        <f t="shared" si="48"/>
        <v>0.96693963664928417</v>
      </c>
      <c r="L54" s="418">
        <f t="shared" si="48"/>
        <v>0.92078902882353808</v>
      </c>
      <c r="M54" s="418">
        <f t="shared" si="48"/>
        <v>0.72213283590543376</v>
      </c>
      <c r="N54" s="418">
        <f t="shared" si="48"/>
        <v>0.66649669263741551</v>
      </c>
      <c r="O54" s="418">
        <f t="shared" si="48"/>
        <v>0.66614129819283519</v>
      </c>
      <c r="P54" s="418">
        <f t="shared" si="48"/>
        <v>0.68737475812182913</v>
      </c>
      <c r="Q54" s="418">
        <f t="shared" si="48"/>
        <v>0.67212811717362386</v>
      </c>
      <c r="R54" s="418">
        <f t="shared" si="48"/>
        <v>0.66664210151703907</v>
      </c>
      <c r="S54" s="418">
        <f t="shared" si="48"/>
        <v>0.70036168025819179</v>
      </c>
      <c r="T54" s="418">
        <f t="shared" si="48"/>
        <v>0.67044922071291524</v>
      </c>
      <c r="U54" s="418">
        <f t="shared" si="48"/>
        <v>0.66344904606679045</v>
      </c>
      <c r="V54" s="418">
        <f t="shared" si="48"/>
        <v>0.69258755341084177</v>
      </c>
      <c r="W54" s="418">
        <f t="shared" si="48"/>
        <v>0.69876470363723653</v>
      </c>
      <c r="X54" s="418">
        <f t="shared" ref="X54:AC54" si="49">X53/$E53</f>
        <v>0.68505163952551529</v>
      </c>
      <c r="Y54" s="418">
        <f t="shared" si="49"/>
        <v>0.56133887844829644</v>
      </c>
      <c r="Z54" s="418">
        <f t="shared" si="49"/>
        <v>0.58153376725433559</v>
      </c>
      <c r="AA54" s="418">
        <f t="shared" si="49"/>
        <v>0.57106371042810666</v>
      </c>
      <c r="AB54" s="418">
        <f t="shared" si="49"/>
        <v>0.5794816502735648</v>
      </c>
      <c r="AC54" s="418">
        <f t="shared" si="49"/>
        <v>0.5894519764299786</v>
      </c>
      <c r="AD54" s="418">
        <f t="shared" ref="AD54" si="50">AD53/$E53</f>
        <v>0.59900591589950769</v>
      </c>
      <c r="AE54" s="418">
        <f t="shared" ref="AE54" si="51">AE53/$E53</f>
        <v>0.586105171729705</v>
      </c>
      <c r="AF54" s="418">
        <f t="shared" ref="AF54:AG54" si="52">AF53/$E53</f>
        <v>0.58156011323720469</v>
      </c>
      <c r="AG54" s="418">
        <f t="shared" si="52"/>
        <v>0.55022695617342765</v>
      </c>
      <c r="AH54" s="269"/>
    </row>
    <row r="55" spans="1:34" s="28" customFormat="1" ht="21" customHeight="1">
      <c r="A55" s="269"/>
      <c r="B55" s="368" t="s">
        <v>30</v>
      </c>
      <c r="C55" s="369" t="s">
        <v>31</v>
      </c>
      <c r="D55" s="369"/>
      <c r="E55" s="434">
        <f t="shared" ref="E55:W55" si="53">E53/$E53-1</f>
        <v>0</v>
      </c>
      <c r="F55" s="434">
        <f t="shared" si="53"/>
        <v>-3.4776714870717873E-2</v>
      </c>
      <c r="G55" s="434">
        <f t="shared" si="53"/>
        <v>-1.6642499565993063E-2</v>
      </c>
      <c r="H55" s="434">
        <f t="shared" si="53"/>
        <v>-5.8900380648547745E-2</v>
      </c>
      <c r="I55" s="434">
        <f t="shared" si="53"/>
        <v>-4.2993512605038697E-2</v>
      </c>
      <c r="J55" s="434">
        <f t="shared" si="53"/>
        <v>-5.2986850212056513E-2</v>
      </c>
      <c r="K55" s="434">
        <f t="shared" si="53"/>
        <v>-3.3060363350715827E-2</v>
      </c>
      <c r="L55" s="434">
        <f t="shared" si="53"/>
        <v>-7.921097117646192E-2</v>
      </c>
      <c r="M55" s="434">
        <f t="shared" si="53"/>
        <v>-0.27786716409456624</v>
      </c>
      <c r="N55" s="434">
        <f t="shared" si="53"/>
        <v>-0.33350330736258449</v>
      </c>
      <c r="O55" s="434">
        <f t="shared" si="53"/>
        <v>-0.33385870180716481</v>
      </c>
      <c r="P55" s="434">
        <f t="shared" si="53"/>
        <v>-0.31262524187817087</v>
      </c>
      <c r="Q55" s="434">
        <f t="shared" si="53"/>
        <v>-0.32787188282637614</v>
      </c>
      <c r="R55" s="434">
        <f t="shared" si="53"/>
        <v>-0.33335789848296093</v>
      </c>
      <c r="S55" s="434">
        <f t="shared" si="53"/>
        <v>-0.29963831974180821</v>
      </c>
      <c r="T55" s="434">
        <f t="shared" si="53"/>
        <v>-0.32955077928708476</v>
      </c>
      <c r="U55" s="434">
        <f t="shared" si="53"/>
        <v>-0.33655095393320955</v>
      </c>
      <c r="V55" s="434">
        <f t="shared" si="53"/>
        <v>-0.30741244658915823</v>
      </c>
      <c r="W55" s="434">
        <f t="shared" si="53"/>
        <v>-0.30123529636276347</v>
      </c>
      <c r="X55" s="434">
        <f t="shared" ref="X55:AC55" si="54">X53/$E53-1</f>
        <v>-0.31494836047448471</v>
      </c>
      <c r="Y55" s="434">
        <f t="shared" si="54"/>
        <v>-0.43866112155170356</v>
      </c>
      <c r="Z55" s="434">
        <f t="shared" si="54"/>
        <v>-0.41846623274566441</v>
      </c>
      <c r="AA55" s="434">
        <f t="shared" si="54"/>
        <v>-0.42893628957189334</v>
      </c>
      <c r="AB55" s="434">
        <f t="shared" si="54"/>
        <v>-0.4205183497264352</v>
      </c>
      <c r="AC55" s="434">
        <f t="shared" si="54"/>
        <v>-0.4105480235700214</v>
      </c>
      <c r="AD55" s="434">
        <f t="shared" ref="AD55" si="55">AD53/$E53-1</f>
        <v>-0.40099408410049231</v>
      </c>
      <c r="AE55" s="434">
        <f t="shared" ref="AE55" si="56">AE53/$E53-1</f>
        <v>-0.413894828270295</v>
      </c>
      <c r="AF55" s="434">
        <f t="shared" ref="AF55:AG55" si="57">AF53/$E53-1</f>
        <v>-0.41843988676279531</v>
      </c>
      <c r="AG55" s="434">
        <f t="shared" si="57"/>
        <v>-0.44977304382657235</v>
      </c>
      <c r="AH55" s="269"/>
    </row>
    <row r="56" spans="1:34" ht="21" customHeight="1">
      <c r="A56" s="213"/>
      <c r="B56" s="209"/>
      <c r="C56" s="427"/>
      <c r="D56" s="210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3"/>
    </row>
    <row r="57" spans="1:34" ht="21" customHeight="1">
      <c r="A57" s="213"/>
      <c r="B57" s="208" t="s">
        <v>228</v>
      </c>
      <c r="C57" s="351" t="s">
        <v>28</v>
      </c>
      <c r="D57" s="351"/>
      <c r="E57" s="353">
        <f t="shared" ref="E57:AC57" si="58">E4</f>
        <v>33238</v>
      </c>
      <c r="F57" s="353">
        <f t="shared" si="58"/>
        <v>33603</v>
      </c>
      <c r="G57" s="353">
        <f t="shared" si="58"/>
        <v>33969</v>
      </c>
      <c r="H57" s="353">
        <f t="shared" si="58"/>
        <v>34334</v>
      </c>
      <c r="I57" s="353">
        <f t="shared" si="58"/>
        <v>34699</v>
      </c>
      <c r="J57" s="353">
        <f t="shared" si="58"/>
        <v>35064</v>
      </c>
      <c r="K57" s="353">
        <f t="shared" si="58"/>
        <v>35430</v>
      </c>
      <c r="L57" s="353">
        <f t="shared" si="58"/>
        <v>35795</v>
      </c>
      <c r="M57" s="353">
        <f t="shared" si="58"/>
        <v>36160</v>
      </c>
      <c r="N57" s="353">
        <f t="shared" si="58"/>
        <v>36525</v>
      </c>
      <c r="O57" s="353">
        <f t="shared" si="58"/>
        <v>36891</v>
      </c>
      <c r="P57" s="353">
        <f t="shared" si="58"/>
        <v>37256</v>
      </c>
      <c r="Q57" s="353">
        <f t="shared" si="58"/>
        <v>37621</v>
      </c>
      <c r="R57" s="353">
        <f t="shared" si="58"/>
        <v>37986</v>
      </c>
      <c r="S57" s="353">
        <f t="shared" si="58"/>
        <v>38352</v>
      </c>
      <c r="T57" s="353">
        <f t="shared" si="58"/>
        <v>38717</v>
      </c>
      <c r="U57" s="353">
        <f t="shared" si="58"/>
        <v>39082</v>
      </c>
      <c r="V57" s="353">
        <f t="shared" si="58"/>
        <v>39447</v>
      </c>
      <c r="W57" s="353">
        <f t="shared" si="58"/>
        <v>39813</v>
      </c>
      <c r="X57" s="353">
        <f t="shared" si="58"/>
        <v>40178</v>
      </c>
      <c r="Y57" s="353">
        <f t="shared" si="58"/>
        <v>40543</v>
      </c>
      <c r="Z57" s="353">
        <f t="shared" si="58"/>
        <v>40908</v>
      </c>
      <c r="AA57" s="353">
        <f t="shared" si="58"/>
        <v>41274</v>
      </c>
      <c r="AB57" s="353">
        <f t="shared" si="58"/>
        <v>41639</v>
      </c>
      <c r="AC57" s="353">
        <f t="shared" si="58"/>
        <v>42004</v>
      </c>
      <c r="AD57" s="353">
        <f t="shared" ref="AD57" si="59">AD4</f>
        <v>42369</v>
      </c>
      <c r="AE57" s="353">
        <f t="shared" ref="AE57" si="60">AE4</f>
        <v>42735</v>
      </c>
      <c r="AF57" s="353">
        <f t="shared" ref="AF57:AG57" si="61">AF4</f>
        <v>43100</v>
      </c>
      <c r="AG57" s="353">
        <f t="shared" si="61"/>
        <v>43465</v>
      </c>
      <c r="AH57" s="213"/>
    </row>
    <row r="58" spans="1:34" ht="21" customHeight="1">
      <c r="A58" s="206"/>
      <c r="B58" s="356" t="s">
        <v>37</v>
      </c>
      <c r="C58" s="359" t="s">
        <v>224</v>
      </c>
      <c r="D58" s="359"/>
      <c r="E58" s="370">
        <f>'1-3_Daten kt_Vorb'!E63/1000</f>
        <v>3.1670813008000001</v>
      </c>
      <c r="F58" s="370">
        <f>'1-3_Daten kt_Vorb'!F63/1000</f>
        <v>2.9989919461740011</v>
      </c>
      <c r="G58" s="370">
        <f>'1-3_Daten kt_Vorb'!G63/1000</f>
        <v>2.8352514292179993</v>
      </c>
      <c r="H58" s="370">
        <f>'1-3_Daten kt_Vorb'!H63/1000</f>
        <v>2.7172966219199997</v>
      </c>
      <c r="I58" s="370">
        <f>'1-3_Daten kt_Vorb'!I63/1000</f>
        <v>2.6629144353379983</v>
      </c>
      <c r="J58" s="370">
        <f>'1-3_Daten kt_Vorb'!J63/1000</f>
        <v>2.5323452721403399</v>
      </c>
      <c r="K58" s="370">
        <f>'1-3_Daten kt_Vorb'!K63/1000</f>
        <v>2.5067564324778617</v>
      </c>
      <c r="L58" s="370">
        <f>'1-3_Daten kt_Vorb'!L63/1000</f>
        <v>2.3661500877786628</v>
      </c>
      <c r="M58" s="370">
        <f>'1-3_Daten kt_Vorb'!M63/1000</f>
        <v>2.3305872969050356</v>
      </c>
      <c r="N58" s="370">
        <f>'1-3_Daten kt_Vorb'!N63/1000</f>
        <v>2.2663120836519477</v>
      </c>
      <c r="O58" s="370">
        <f>'1-3_Daten kt_Vorb'!O63/1000</f>
        <v>2.3747272289338772</v>
      </c>
      <c r="P58" s="370">
        <f>'1-3_Daten kt_Vorb'!P63/1000</f>
        <v>2.456975727716296</v>
      </c>
      <c r="Q58" s="370">
        <f>'1-3_Daten kt_Vorb'!Q63/1000</f>
        <v>2.4865853508627929</v>
      </c>
      <c r="R58" s="370">
        <f>'1-3_Daten kt_Vorb'!R63/1000</f>
        <v>2.6088559059828489</v>
      </c>
      <c r="S58" s="370">
        <f>'1-3_Daten kt_Vorb'!S63/1000</f>
        <v>2.719327451579296</v>
      </c>
      <c r="T58" s="370">
        <f>'1-3_Daten kt_Vorb'!T63/1000</f>
        <v>2.6511278468671899</v>
      </c>
      <c r="U58" s="370">
        <f>'1-3_Daten kt_Vorb'!U63/1000</f>
        <v>2.6899590399853874</v>
      </c>
      <c r="V58" s="370">
        <f>'1-3_Daten kt_Vorb'!V63/1000</f>
        <v>2.7932891007558998</v>
      </c>
      <c r="W58" s="370">
        <f>'1-3_Daten kt_Vorb'!W63/1000</f>
        <v>2.7030906104456012</v>
      </c>
      <c r="X58" s="370">
        <f>'1-3_Daten kt_Vorb'!X63/1000</f>
        <v>2.5910795928627786</v>
      </c>
      <c r="Y58" s="370">
        <f>'1-3_Daten kt_Vorb'!Y63/1000</f>
        <v>2.6702753261286176</v>
      </c>
      <c r="Z58" s="370">
        <f>'1-3_Daten kt_Vorb'!Z63/1000</f>
        <v>2.7169488742401104</v>
      </c>
      <c r="AA58" s="370">
        <f>'1-3_Daten kt_Vorb'!AA63/1000</f>
        <v>2.828230847847728</v>
      </c>
      <c r="AB58" s="370">
        <f>'1-3_Daten kt_Vorb'!AB63/1000</f>
        <v>2.7655412951951486</v>
      </c>
      <c r="AC58" s="370">
        <f>'1-3_Daten kt_Vorb'!AC63/1000</f>
        <v>2.658351991341886</v>
      </c>
      <c r="AD58" s="370">
        <f>'1-3_Daten kt_Vorb'!AD63/1000</f>
        <v>2.6225666433779451</v>
      </c>
      <c r="AE58" s="370">
        <f>'1-3_Daten kt_Vorb'!AE63/1000</f>
        <v>2.6007523515090329</v>
      </c>
      <c r="AF58" s="370">
        <f>'1-3_Daten kt_Vorb'!AF63/1000</f>
        <v>2.4960488850295381</v>
      </c>
      <c r="AG58" s="370">
        <f>'1-3_Daten kt_Vorb'!AG63/1000</f>
        <v>2.3941966536186019</v>
      </c>
      <c r="AH58" s="206"/>
    </row>
    <row r="59" spans="1:34" ht="21" customHeight="1">
      <c r="A59" s="213"/>
      <c r="B59" s="357" t="s">
        <v>38</v>
      </c>
      <c r="C59" s="360" t="s">
        <v>224</v>
      </c>
      <c r="D59" s="360"/>
      <c r="E59" s="371">
        <f>'1-3_Daten kt_Vorb'!E64/1000</f>
        <v>1.3496523552281035</v>
      </c>
      <c r="F59" s="371">
        <f>'1-3_Daten kt_Vorb'!F64/1000</f>
        <v>1.1657925155413031</v>
      </c>
      <c r="G59" s="371">
        <f>'1-3_Daten kt_Vorb'!G64/1000</f>
        <v>1.0765426776087255</v>
      </c>
      <c r="H59" s="371">
        <f>'1-3_Daten kt_Vorb'!H64/1000</f>
        <v>0.98753653431293231</v>
      </c>
      <c r="I59" s="371">
        <f>'1-3_Daten kt_Vorb'!I64/1000</f>
        <v>0.95295655062374385</v>
      </c>
      <c r="J59" s="371">
        <f>'1-3_Daten kt_Vorb'!J64/1000</f>
        <v>0.98286821749292119</v>
      </c>
      <c r="K59" s="371">
        <f>'1-3_Daten kt_Vorb'!K64/1000</f>
        <v>0.91653047767215301</v>
      </c>
      <c r="L59" s="371">
        <f>'1-3_Daten kt_Vorb'!L64/1000</f>
        <v>0.97174170651912883</v>
      </c>
      <c r="M59" s="371">
        <f>'1-3_Daten kt_Vorb'!M64/1000</f>
        <v>0.88813049216824846</v>
      </c>
      <c r="N59" s="371">
        <f>'1-3_Daten kt_Vorb'!N64/1000</f>
        <v>0.88188368225773406</v>
      </c>
      <c r="O59" s="371">
        <f>'1-3_Daten kt_Vorb'!O64/1000</f>
        <v>0.81104288516558098</v>
      </c>
      <c r="P59" s="371">
        <f>'1-3_Daten kt_Vorb'!P64/1000</f>
        <v>0.78491394289991112</v>
      </c>
      <c r="Q59" s="371">
        <f>'1-3_Daten kt_Vorb'!Q64/1000</f>
        <v>0.75015195873139218</v>
      </c>
      <c r="R59" s="371">
        <f>'1-3_Daten kt_Vorb'!R64/1000</f>
        <v>0.76761662586043844</v>
      </c>
      <c r="S59" s="371">
        <f>'1-3_Daten kt_Vorb'!S64/1000</f>
        <v>0.7566223144008789</v>
      </c>
      <c r="T59" s="371">
        <f>'1-3_Daten kt_Vorb'!T64/1000</f>
        <v>0.71750359062656455</v>
      </c>
      <c r="U59" s="371">
        <f>'1-3_Daten kt_Vorb'!U64/1000</f>
        <v>0.73708757600630981</v>
      </c>
      <c r="V59" s="371">
        <f>'1-3_Daten kt_Vorb'!V64/1000</f>
        <v>0.77720101121240337</v>
      </c>
      <c r="W59" s="371">
        <f>'1-3_Daten kt_Vorb'!W64/1000</f>
        <v>0.81866452029670067</v>
      </c>
      <c r="X59" s="371">
        <f>'1-3_Daten kt_Vorb'!X64/1000</f>
        <v>0.7376782122952481</v>
      </c>
      <c r="Y59" s="371">
        <f>'1-3_Daten kt_Vorb'!Y64/1000</f>
        <v>0.82119628788905985</v>
      </c>
      <c r="Z59" s="371">
        <f>'1-3_Daten kt_Vorb'!Z64/1000</f>
        <v>0.81653417515215465</v>
      </c>
      <c r="AA59" s="371">
        <f>'1-3_Daten kt_Vorb'!AA64/1000</f>
        <v>0.77903986647862034</v>
      </c>
      <c r="AB59" s="371">
        <f>'1-3_Daten kt_Vorb'!AB64/1000</f>
        <v>0.76027639061766239</v>
      </c>
      <c r="AC59" s="371">
        <f>'1-3_Daten kt_Vorb'!AC64/1000</f>
        <v>0.77893099396895793</v>
      </c>
      <c r="AD59" s="371">
        <f>'1-3_Daten kt_Vorb'!AD64/1000</f>
        <v>0.83025705557856144</v>
      </c>
      <c r="AE59" s="371">
        <f>'1-3_Daten kt_Vorb'!AE64/1000</f>
        <v>0.87056251631441928</v>
      </c>
      <c r="AF59" s="371">
        <f>'1-3_Daten kt_Vorb'!AF64/1000</f>
        <v>0.86883247763504634</v>
      </c>
      <c r="AG59" s="371">
        <f>'1-3_Daten kt_Vorb'!AG64/1000</f>
        <v>0.86755104024050156</v>
      </c>
      <c r="AH59" s="213"/>
    </row>
    <row r="60" spans="1:34" ht="21" customHeight="1">
      <c r="A60" s="206"/>
      <c r="B60" s="356" t="s">
        <v>43</v>
      </c>
      <c r="C60" s="359" t="s">
        <v>224</v>
      </c>
      <c r="D60" s="359"/>
      <c r="E60" s="370">
        <f>'1-3_Daten kt_Vorb'!E65/1000</f>
        <v>1.4983913296220768</v>
      </c>
      <c r="F60" s="370">
        <f>'1-3_Daten kt_Vorb'!F65/1000</f>
        <v>1.6376398213478516</v>
      </c>
      <c r="G60" s="370">
        <f>'1-3_Daten kt_Vorb'!G65/1000</f>
        <v>1.7782275308910298</v>
      </c>
      <c r="H60" s="370">
        <f>'1-3_Daten kt_Vorb'!H65/1000</f>
        <v>1.9140700061630034</v>
      </c>
      <c r="I60" s="370">
        <f>'1-3_Daten kt_Vorb'!I65/1000</f>
        <v>1.9228320978211548</v>
      </c>
      <c r="J60" s="370">
        <f>'1-3_Daten kt_Vorb'!J65/1000</f>
        <v>2.0357220428843683</v>
      </c>
      <c r="K60" s="370">
        <f>'1-3_Daten kt_Vorb'!K65/1000</f>
        <v>2.0535986264354951</v>
      </c>
      <c r="L60" s="370">
        <f>'1-3_Daten kt_Vorb'!L65/1000</f>
        <v>2.0305657543959388</v>
      </c>
      <c r="M60" s="370">
        <f>'1-3_Daten kt_Vorb'!M65/1000</f>
        <v>2.0015029880299857</v>
      </c>
      <c r="N60" s="370">
        <f>'1-3_Daten kt_Vorb'!N65/1000</f>
        <v>1.9641004445698231</v>
      </c>
      <c r="O60" s="370">
        <f>'1-3_Daten kt_Vorb'!O65/1000</f>
        <v>1.7892366531755854</v>
      </c>
      <c r="P60" s="370">
        <f>'1-3_Daten kt_Vorb'!P65/1000</f>
        <v>1.718784375726303</v>
      </c>
      <c r="Q60" s="370">
        <f>'1-3_Daten kt_Vorb'!Q65/1000</f>
        <v>1.2967045117410094</v>
      </c>
      <c r="R60" s="370">
        <f>'1-3_Daten kt_Vorb'!R65/1000</f>
        <v>1.1983352910054559</v>
      </c>
      <c r="S60" s="370">
        <f>'1-3_Daten kt_Vorb'!S65/1000</f>
        <v>1.1633516133419752</v>
      </c>
      <c r="T60" s="370">
        <f>'1-3_Daten kt_Vorb'!T65/1000</f>
        <v>1.0623575135860903</v>
      </c>
      <c r="U60" s="370">
        <f>'1-3_Daten kt_Vorb'!U65/1000</f>
        <v>1.026574695477642</v>
      </c>
      <c r="V60" s="370">
        <f>'1-3_Daten kt_Vorb'!V65/1000</f>
        <v>1.0409871235168811</v>
      </c>
      <c r="W60" s="370">
        <f>'1-3_Daten kt_Vorb'!W65/1000</f>
        <v>1.0641774068375005</v>
      </c>
      <c r="X60" s="370">
        <f>'1-3_Daten kt_Vorb'!X65/1000</f>
        <v>1.099640770243753</v>
      </c>
      <c r="Y60" s="370">
        <f>'1-3_Daten kt_Vorb'!Y65/1000</f>
        <v>1.1763334705266801</v>
      </c>
      <c r="Z60" s="370">
        <f>'1-3_Daten kt_Vorb'!Z65/1000</f>
        <v>1.2606700502107711</v>
      </c>
      <c r="AA60" s="370">
        <f>'1-3_Daten kt_Vorb'!AA65/1000</f>
        <v>1.3441592144220464</v>
      </c>
      <c r="AB60" s="370">
        <f>'1-3_Daten kt_Vorb'!AB65/1000</f>
        <v>1.4300825086940656</v>
      </c>
      <c r="AC60" s="370">
        <f>'1-3_Daten kt_Vorb'!AC65/1000</f>
        <v>1.4718074022756278</v>
      </c>
      <c r="AD60" s="370">
        <f>'1-3_Daten kt_Vorb'!AD65/1000</f>
        <v>1.5487008791078833</v>
      </c>
      <c r="AE60" s="370">
        <f>'1-3_Daten kt_Vorb'!AE65/1000</f>
        <v>1.6420808243457419</v>
      </c>
      <c r="AF60" s="370">
        <f>'1-3_Daten kt_Vorb'!AF65/1000</f>
        <v>1.7313959740734859</v>
      </c>
      <c r="AG60" s="370">
        <f>'1-3_Daten kt_Vorb'!AG65/1000</f>
        <v>1.7284617964470788</v>
      </c>
      <c r="AH60" s="206"/>
    </row>
    <row r="61" spans="1:34" ht="21" customHeight="1">
      <c r="A61" s="213"/>
      <c r="B61" s="357" t="s">
        <v>44</v>
      </c>
      <c r="C61" s="360" t="s">
        <v>224</v>
      </c>
      <c r="D61" s="360"/>
      <c r="E61" s="371">
        <f>'1-3_Daten kt_Vorb'!E66/1000</f>
        <v>0.97580928206214368</v>
      </c>
      <c r="F61" s="371">
        <f>'1-3_Daten kt_Vorb'!F66/1000</f>
        <v>0.86171069888436735</v>
      </c>
      <c r="G61" s="371">
        <f>'1-3_Daten kt_Vorb'!G66/1000</f>
        <v>0.71658365245121391</v>
      </c>
      <c r="H61" s="371">
        <f>'1-3_Daten kt_Vorb'!H66/1000</f>
        <v>0.7177183060418445</v>
      </c>
      <c r="I61" s="371">
        <f>'1-3_Daten kt_Vorb'!I66/1000</f>
        <v>0.66801248873678043</v>
      </c>
      <c r="J61" s="371">
        <f>'1-3_Daten kt_Vorb'!J66/1000</f>
        <v>0.67385105382970223</v>
      </c>
      <c r="K61" s="371">
        <f>'1-3_Daten kt_Vorb'!K66/1000</f>
        <v>0.71076020622978198</v>
      </c>
      <c r="L61" s="371">
        <f>'1-3_Daten kt_Vorb'!L66/1000</f>
        <v>0.68418023224902491</v>
      </c>
      <c r="M61" s="371">
        <f>'1-3_Daten kt_Vorb'!M66/1000</f>
        <v>0.59428924235919056</v>
      </c>
      <c r="N61" s="371">
        <f>'1-3_Daten kt_Vorb'!N66/1000</f>
        <v>0.56857314138125215</v>
      </c>
      <c r="O61" s="371">
        <f>'1-3_Daten kt_Vorb'!O66/1000</f>
        <v>0.56505384931738789</v>
      </c>
      <c r="P61" s="371">
        <f>'1-3_Daten kt_Vorb'!P66/1000</f>
        <v>0.62329839197646209</v>
      </c>
      <c r="Q61" s="371">
        <f>'1-3_Daten kt_Vorb'!Q66/1000</f>
        <v>0.59044727632295069</v>
      </c>
      <c r="R61" s="371">
        <f>'1-3_Daten kt_Vorb'!R66/1000</f>
        <v>0.54685423489668417</v>
      </c>
      <c r="S61" s="371">
        <f>'1-3_Daten kt_Vorb'!S66/1000</f>
        <v>0.51315791875681804</v>
      </c>
      <c r="T61" s="371">
        <f>'1-3_Daten kt_Vorb'!T66/1000</f>
        <v>0.51244459636550577</v>
      </c>
      <c r="U61" s="371">
        <f>'1-3_Daten kt_Vorb'!U66/1000</f>
        <v>0.58031680211477865</v>
      </c>
      <c r="V61" s="371">
        <f>'1-3_Daten kt_Vorb'!V66/1000</f>
        <v>0.52690876115269136</v>
      </c>
      <c r="W61" s="371">
        <f>'1-3_Daten kt_Vorb'!W66/1000</f>
        <v>0.62088108450103274</v>
      </c>
      <c r="X61" s="371">
        <f>'1-3_Daten kt_Vorb'!X66/1000</f>
        <v>0.54883359897008277</v>
      </c>
      <c r="Y61" s="371">
        <f>'1-3_Daten kt_Vorb'!Y66/1000</f>
        <v>0.63724248237203929</v>
      </c>
      <c r="Z61" s="371">
        <f>'1-3_Daten kt_Vorb'!Z66/1000</f>
        <v>0.60974973797811927</v>
      </c>
      <c r="AA61" s="371">
        <f>'1-3_Daten kt_Vorb'!AA66/1000</f>
        <v>0.52892251842462545</v>
      </c>
      <c r="AB61" s="371">
        <f>'1-3_Daten kt_Vorb'!AB66/1000</f>
        <v>0.53659786725718384</v>
      </c>
      <c r="AC61" s="371">
        <f>'1-3_Daten kt_Vorb'!AC66/1000</f>
        <v>0.46596844917483954</v>
      </c>
      <c r="AD61" s="371">
        <f>'1-3_Daten kt_Vorb'!AD66/1000</f>
        <v>0.50149444373406526</v>
      </c>
      <c r="AE61" s="371">
        <f>'1-3_Daten kt_Vorb'!AE66/1000</f>
        <v>0.46247847053897195</v>
      </c>
      <c r="AF61" s="371">
        <f>'1-3_Daten kt_Vorb'!AF66/1000</f>
        <v>0.46467417723501275</v>
      </c>
      <c r="AG61" s="371">
        <f>'1-3_Daten kt_Vorb'!AG66/1000</f>
        <v>0.44364180210217713</v>
      </c>
      <c r="AH61" s="213"/>
    </row>
    <row r="62" spans="1:34" ht="21" customHeight="1">
      <c r="A62" s="206"/>
      <c r="B62" s="356" t="s">
        <v>45</v>
      </c>
      <c r="C62" s="359" t="s">
        <v>224</v>
      </c>
      <c r="D62" s="359"/>
      <c r="E62" s="370">
        <f>'1-3_Daten kt_Vorb'!E67/1000</f>
        <v>6.1331346053891664E-2</v>
      </c>
      <c r="F62" s="370">
        <f>'1-3_Daten kt_Vorb'!F67/1000</f>
        <v>4.6800705782209809E-2</v>
      </c>
      <c r="G62" s="370">
        <f>'1-3_Daten kt_Vorb'!G67/1000</f>
        <v>3.9274361300329678E-2</v>
      </c>
      <c r="H62" s="370">
        <f>'1-3_Daten kt_Vorb'!H67/1000</f>
        <v>3.3484374616334502E-2</v>
      </c>
      <c r="I62" s="370">
        <f>'1-3_Daten kt_Vorb'!I67/1000</f>
        <v>3.42944036088393E-2</v>
      </c>
      <c r="J62" s="370">
        <f>'1-3_Daten kt_Vorb'!J67/1000</f>
        <v>2.7296592611242964E-2</v>
      </c>
      <c r="K62" s="370">
        <f>'1-3_Daten kt_Vorb'!K67/1000</f>
        <v>2.1545369581254113E-2</v>
      </c>
      <c r="L62" s="370">
        <f>'1-3_Daten kt_Vorb'!L67/1000</f>
        <v>2.2766501379437868E-2</v>
      </c>
      <c r="M62" s="370">
        <f>'1-3_Daten kt_Vorb'!M67/1000</f>
        <v>2.2421031439564185E-2</v>
      </c>
      <c r="N62" s="370">
        <f>'1-3_Daten kt_Vorb'!N67/1000</f>
        <v>1.8216573408027972E-2</v>
      </c>
      <c r="O62" s="370">
        <f>'1-3_Daten kt_Vorb'!O67/1000</f>
        <v>1.6385507661097004E-2</v>
      </c>
      <c r="P62" s="370">
        <f>'1-3_Daten kt_Vorb'!P67/1000</f>
        <v>1.2476802124080441E-2</v>
      </c>
      <c r="Q62" s="370">
        <f>'1-3_Daten kt_Vorb'!Q67/1000</f>
        <v>1.1078204374354137E-2</v>
      </c>
      <c r="R62" s="370">
        <f>'1-3_Daten kt_Vorb'!R67/1000</f>
        <v>1.1068274835191426E-2</v>
      </c>
      <c r="S62" s="370">
        <f>'1-3_Daten kt_Vorb'!S67/1000</f>
        <v>8.9598408887587248E-3</v>
      </c>
      <c r="T62" s="370">
        <f>'1-3_Daten kt_Vorb'!T67/1000</f>
        <v>7.7659354343107452E-3</v>
      </c>
      <c r="U62" s="370">
        <f>'1-3_Daten kt_Vorb'!U67/1000</f>
        <v>6.8316759368219036E-3</v>
      </c>
      <c r="V62" s="370">
        <f>'1-3_Daten kt_Vorb'!V67/1000</f>
        <v>5.6698388448724645E-3</v>
      </c>
      <c r="W62" s="370">
        <f>'1-3_Daten kt_Vorb'!W67/1000</f>
        <v>5.7784118674865546E-3</v>
      </c>
      <c r="X62" s="370">
        <f>'1-3_Daten kt_Vorb'!X67/1000</f>
        <v>5.9555151191932722E-3</v>
      </c>
      <c r="Y62" s="370">
        <f>'1-3_Daten kt_Vorb'!Y67/1000</f>
        <v>5.1566844593173618E-3</v>
      </c>
      <c r="Z62" s="370">
        <f>'1-3_Daten kt_Vorb'!Z67/1000</f>
        <v>5.1368159041219096E-3</v>
      </c>
      <c r="AA62" s="370">
        <f>'1-3_Daten kt_Vorb'!AA67/1000</f>
        <v>3.2835359267534762E-3</v>
      </c>
      <c r="AB62" s="370">
        <f>'1-3_Daten kt_Vorb'!AB67/1000</f>
        <v>3.6357476073700878E-3</v>
      </c>
      <c r="AC62" s="370">
        <f>'1-3_Daten kt_Vorb'!AC67/1000</f>
        <v>4.0286098796092455E-3</v>
      </c>
      <c r="AD62" s="370">
        <f>'1-3_Daten kt_Vorb'!AD67/1000</f>
        <v>4.2040344584236217E-3</v>
      </c>
      <c r="AE62" s="370">
        <f>'1-3_Daten kt_Vorb'!AE67/1000</f>
        <v>4.3893640031149456E-3</v>
      </c>
      <c r="AF62" s="370">
        <f>'1-3_Daten kt_Vorb'!AF67/1000</f>
        <v>3.0441708921106298E-3</v>
      </c>
      <c r="AG62" s="370">
        <f>'1-3_Daten kt_Vorb'!AG67/1000</f>
        <v>2.5540062034958228E-3</v>
      </c>
      <c r="AH62" s="206"/>
    </row>
    <row r="63" spans="1:34" ht="21" customHeight="1">
      <c r="A63" s="213"/>
      <c r="B63" s="357" t="s">
        <v>39</v>
      </c>
      <c r="C63" s="360" t="s">
        <v>224</v>
      </c>
      <c r="D63" s="360"/>
      <c r="E63" s="371">
        <f>'1-3_Daten kt_Vorb'!E68/1000</f>
        <v>2.3612598181104003E-3</v>
      </c>
      <c r="F63" s="371">
        <f>'1-3_Daten kt_Vorb'!F68/1000</f>
        <v>2.1543345886389956E-3</v>
      </c>
      <c r="G63" s="371">
        <f>'1-3_Daten kt_Vorb'!G68/1000</f>
        <v>1.9517378195436355E-3</v>
      </c>
      <c r="H63" s="371">
        <f>'1-3_Daten kt_Vorb'!H68/1000</f>
        <v>1.9547803533558816E-3</v>
      </c>
      <c r="I63" s="371">
        <f>'1-3_Daten kt_Vorb'!I68/1000</f>
        <v>1.9378160492685742E-3</v>
      </c>
      <c r="J63" s="371">
        <f>'1-3_Daten kt_Vorb'!J68/1000</f>
        <v>1.6004341358123119E-3</v>
      </c>
      <c r="K63" s="371">
        <f>'1-3_Daten kt_Vorb'!K68/1000</f>
        <v>1.6807477425937452E-3</v>
      </c>
      <c r="L63" s="371">
        <f>'1-3_Daten kt_Vorb'!L68/1000</f>
        <v>1.6271504386535913E-3</v>
      </c>
      <c r="M63" s="371">
        <f>'1-3_Daten kt_Vorb'!M68/1000</f>
        <v>1.5722862996543634E-3</v>
      </c>
      <c r="N63" s="371">
        <f>'1-3_Daten kt_Vorb'!N68/1000</f>
        <v>1.4976521918561177E-3</v>
      </c>
      <c r="O63" s="371">
        <f>'1-3_Daten kt_Vorb'!O68/1000</f>
        <v>1.5028814368547598E-3</v>
      </c>
      <c r="P63" s="371">
        <f>'1-3_Daten kt_Vorb'!P68/1000</f>
        <v>1.4930728008348717E-3</v>
      </c>
      <c r="Q63" s="371">
        <f>'1-3_Daten kt_Vorb'!Q68/1000</f>
        <v>1.4931731199524661E-3</v>
      </c>
      <c r="R63" s="371">
        <f>'1-3_Daten kt_Vorb'!R68/1000</f>
        <v>1.5583247959849976E-3</v>
      </c>
      <c r="S63" s="371">
        <f>'1-3_Daten kt_Vorb'!S68/1000</f>
        <v>1.5774046715827461E-3</v>
      </c>
      <c r="T63" s="371">
        <f>'1-3_Daten kt_Vorb'!T68/1000</f>
        <v>1.610985379810214E-3</v>
      </c>
      <c r="U63" s="371">
        <f>'1-3_Daten kt_Vorb'!U68/1000</f>
        <v>1.5846128899537264E-3</v>
      </c>
      <c r="V63" s="371">
        <f>'1-3_Daten kt_Vorb'!V68/1000</f>
        <v>1.4552008351953461E-3</v>
      </c>
      <c r="W63" s="371">
        <f>'1-3_Daten kt_Vorb'!W68/1000</f>
        <v>1.393672132026751E-3</v>
      </c>
      <c r="X63" s="371">
        <f>'1-3_Daten kt_Vorb'!X68/1000</f>
        <v>1.2702386436713189E-3</v>
      </c>
      <c r="Y63" s="371">
        <f>'1-3_Daten kt_Vorb'!Y68/1000</f>
        <v>1.1488930446381944E-3</v>
      </c>
      <c r="Z63" s="371">
        <f>'1-3_Daten kt_Vorb'!Z68/1000</f>
        <v>1.193636394675934E-3</v>
      </c>
      <c r="AA63" s="371">
        <f>'1-3_Daten kt_Vorb'!AA68/1000</f>
        <v>1.2121506591790258E-3</v>
      </c>
      <c r="AB63" s="371">
        <f>'1-3_Daten kt_Vorb'!AB68/1000</f>
        <v>1.1490911869030057E-3</v>
      </c>
      <c r="AC63" s="371">
        <f>'1-3_Daten kt_Vorb'!AC68/1000</f>
        <v>1.1228251847747097E-3</v>
      </c>
      <c r="AD63" s="371">
        <f>'1-3_Daten kt_Vorb'!AD68/1000</f>
        <v>1.1589419243789479E-3</v>
      </c>
      <c r="AE63" s="371">
        <f>'1-3_Daten kt_Vorb'!AE68/1000</f>
        <v>1.1692332441830477E-3</v>
      </c>
      <c r="AF63" s="371">
        <f>'1-3_Daten kt_Vorb'!AF68/1000</f>
        <v>1.1372413314906416E-3</v>
      </c>
      <c r="AG63" s="371">
        <f>'1-3_Daten kt_Vorb'!AG68/1000</f>
        <v>1.0218777481860583E-3</v>
      </c>
      <c r="AH63" s="213"/>
    </row>
    <row r="64" spans="1:34" ht="21" customHeight="1">
      <c r="A64" s="206"/>
      <c r="B64" s="356" t="s">
        <v>40</v>
      </c>
      <c r="C64" s="359" t="s">
        <v>224</v>
      </c>
      <c r="D64" s="359"/>
      <c r="E64" s="370">
        <f>'1-3_Daten kt_Vorb'!E69/1000</f>
        <v>23.391862239354172</v>
      </c>
      <c r="F64" s="370">
        <f>'1-3_Daten kt_Vorb'!F69/1000</f>
        <v>24.051850440854999</v>
      </c>
      <c r="G64" s="370">
        <f>'1-3_Daten kt_Vorb'!G69/1000</f>
        <v>26.516795878644508</v>
      </c>
      <c r="H64" s="370">
        <f>'1-3_Daten kt_Vorb'!H69/1000</f>
        <v>24.417370396685335</v>
      </c>
      <c r="I64" s="370">
        <f>'1-3_Daten kt_Vorb'!I69/1000</f>
        <v>27.118974075101107</v>
      </c>
      <c r="J64" s="370">
        <f>'1-3_Daten kt_Vorb'!J69/1000</f>
        <v>25.20961035317465</v>
      </c>
      <c r="K64" s="370">
        <f>'1-3_Daten kt_Vorb'!K69/1000</f>
        <v>26.434434251444465</v>
      </c>
      <c r="L64" s="370">
        <f>'1-3_Daten kt_Vorb'!L69/1000</f>
        <v>23.769135106795932</v>
      </c>
      <c r="M64" s="370">
        <f>'1-3_Daten kt_Vorb'!M69/1000</f>
        <v>10.903495888349214</v>
      </c>
      <c r="N64" s="370">
        <f>'1-3_Daten kt_Vorb'!N69/1000</f>
        <v>6.8117574604858957</v>
      </c>
      <c r="O64" s="370">
        <f>'1-3_Daten kt_Vorb'!O69/1000</f>
        <v>6.4798935984999249</v>
      </c>
      <c r="P64" s="370">
        <f>'1-3_Daten kt_Vorb'!P69/1000</f>
        <v>8.3634626190105834</v>
      </c>
      <c r="Q64" s="370">
        <f>'1-3_Daten kt_Vorb'!Q69/1000</f>
        <v>8.7860089454071861</v>
      </c>
      <c r="R64" s="370">
        <f>'1-3_Daten kt_Vorb'!R69/1000</f>
        <v>8.8220458781284492</v>
      </c>
      <c r="S64" s="370">
        <f>'1-3_Daten kt_Vorb'!S69/1000</f>
        <v>10.147457865484725</v>
      </c>
      <c r="T64" s="370">
        <f>'1-3_Daten kt_Vorb'!T69/1000</f>
        <v>8.6270946211757593</v>
      </c>
      <c r="U64" s="370">
        <f>'1-3_Daten kt_Vorb'!U69/1000</f>
        <v>8.4587362025664685</v>
      </c>
      <c r="V64" s="370">
        <f>'1-3_Daten kt_Vorb'!V69/1000</f>
        <v>10.976355598023989</v>
      </c>
      <c r="W64" s="370">
        <f>'1-3_Daten kt_Vorb'!W69/1000</f>
        <v>9.6255783562150601</v>
      </c>
      <c r="X64" s="370">
        <f>'1-3_Daten kt_Vorb'!X69/1000</f>
        <v>9.973702497958886</v>
      </c>
      <c r="Y64" s="370">
        <f>'1-3_Daten kt_Vorb'!Y69/1000</f>
        <v>1.8670815192292172</v>
      </c>
      <c r="Z64" s="370">
        <f>'1-3_Daten kt_Vorb'!Z69/1000</f>
        <v>1.4797098160392603</v>
      </c>
      <c r="AA64" s="370">
        <f>'1-3_Daten kt_Vorb'!AA69/1000</f>
        <v>1.2007741062520385</v>
      </c>
      <c r="AB64" s="370">
        <f>'1-3_Daten kt_Vorb'!AB69/1000</f>
        <v>1.2336965596036662</v>
      </c>
      <c r="AC64" s="370">
        <f>'1-3_Daten kt_Vorb'!AC69/1000</f>
        <v>1.1396585721011192</v>
      </c>
      <c r="AD64" s="370">
        <f>'1-3_Daten kt_Vorb'!AD69/1000</f>
        <v>1.1734212720348702</v>
      </c>
      <c r="AE64" s="370">
        <f>'1-3_Daten kt_Vorb'!AE69/1000</f>
        <v>1.1070201629956591</v>
      </c>
      <c r="AF64" s="370">
        <f>'1-3_Daten kt_Vorb'!AF69/1000</f>
        <v>1.1012958493430529</v>
      </c>
      <c r="AG64" s="370">
        <f>'1-3_Daten kt_Vorb'!AG69/1000</f>
        <v>1.093448335643471</v>
      </c>
      <c r="AH64" s="206"/>
    </row>
    <row r="65" spans="1:34" ht="21" customHeight="1">
      <c r="A65" s="213"/>
      <c r="B65" s="357" t="s">
        <v>41</v>
      </c>
      <c r="C65" s="360" t="s">
        <v>224</v>
      </c>
      <c r="D65" s="360"/>
      <c r="E65" s="371">
        <f>'1-3_Daten kt_Vorb'!E70/1000</f>
        <v>32.66814528331345</v>
      </c>
      <c r="F65" s="371">
        <f>'1-3_Daten kt_Vorb'!F70/1000</f>
        <v>30.208568705225115</v>
      </c>
      <c r="G65" s="371">
        <f>'1-3_Daten kt_Vorb'!G70/1000</f>
        <v>29.260367527451027</v>
      </c>
      <c r="H65" s="371">
        <f>'1-3_Daten kt_Vorb'!H70/1000</f>
        <v>28.814452188764729</v>
      </c>
      <c r="I65" s="371">
        <f>'1-3_Daten kt_Vorb'!I70/1000</f>
        <v>27.285350782016845</v>
      </c>
      <c r="J65" s="371">
        <f>'1-3_Daten kt_Vorb'!J70/1000</f>
        <v>28.563611898726815</v>
      </c>
      <c r="K65" s="371">
        <f>'1-3_Daten kt_Vorb'!K70/1000</f>
        <v>28.688281358541342</v>
      </c>
      <c r="L65" s="371">
        <f>'1-3_Daten kt_Vorb'!L70/1000</f>
        <v>28.605552145836015</v>
      </c>
      <c r="M65" s="371">
        <f>'1-3_Daten kt_Vorb'!M70/1000</f>
        <v>28.914293014893719</v>
      </c>
      <c r="N65" s="371">
        <f>'1-3_Daten kt_Vorb'!N70/1000</f>
        <v>29.581131498444417</v>
      </c>
      <c r="O65" s="371">
        <f>'1-3_Daten kt_Vorb'!O70/1000</f>
        <v>30.04098013474588</v>
      </c>
      <c r="P65" s="371">
        <f>'1-3_Daten kt_Vorb'!P70/1000</f>
        <v>29.520669930270003</v>
      </c>
      <c r="Q65" s="371">
        <f>'1-3_Daten kt_Vorb'!Q70/1000</f>
        <v>28.53635871269616</v>
      </c>
      <c r="R65" s="371">
        <f>'1-3_Daten kt_Vorb'!R70/1000</f>
        <v>28.165506970850895</v>
      </c>
      <c r="S65" s="371">
        <f>'1-3_Daten kt_Vorb'!S70/1000</f>
        <v>28.997286905265263</v>
      </c>
      <c r="T65" s="371">
        <f>'1-3_Daten kt_Vorb'!T70/1000</f>
        <v>28.702901758243247</v>
      </c>
      <c r="U65" s="371">
        <f>'1-3_Daten kt_Vorb'!U70/1000</f>
        <v>28.531314399952159</v>
      </c>
      <c r="V65" s="371">
        <f>'1-3_Daten kt_Vorb'!V70/1000</f>
        <v>27.780335998894863</v>
      </c>
      <c r="W65" s="371">
        <f>'1-3_Daten kt_Vorb'!W70/1000</f>
        <v>29.471260809900176</v>
      </c>
      <c r="X65" s="371">
        <f>'1-3_Daten kt_Vorb'!X70/1000</f>
        <v>28.461965746933135</v>
      </c>
      <c r="Y65" s="371">
        <f>'1-3_Daten kt_Vorb'!Y70/1000</f>
        <v>28.262855045562279</v>
      </c>
      <c r="Z65" s="371">
        <f>'1-3_Daten kt_Vorb'!Z70/1000</f>
        <v>29.823611315699132</v>
      </c>
      <c r="AA65" s="371">
        <f>'1-3_Daten kt_Vorb'!AA70/1000</f>
        <v>29.353756898428188</v>
      </c>
      <c r="AB65" s="371">
        <f>'1-3_Daten kt_Vorb'!AB70/1000</f>
        <v>29.857380695929056</v>
      </c>
      <c r="AC65" s="371">
        <f>'1-3_Daten kt_Vorb'!AC70/1000</f>
        <v>30.688763333274995</v>
      </c>
      <c r="AD65" s="371">
        <f>'1-3_Daten kt_Vorb'!AD70/1000</f>
        <v>31.135557178913054</v>
      </c>
      <c r="AE65" s="371">
        <f>'1-3_Daten kt_Vorb'!AE70/1000</f>
        <v>30.284032502351604</v>
      </c>
      <c r="AF65" s="371">
        <f>'1-3_Daten kt_Vorb'!AF70/1000</f>
        <v>29.999759626826307</v>
      </c>
      <c r="AG65" s="371">
        <f>'1-3_Daten kt_Vorb'!AG70/1000</f>
        <v>28.107991280376776</v>
      </c>
      <c r="AH65" s="213"/>
    </row>
    <row r="66" spans="1:34" ht="21" customHeight="1">
      <c r="A66" s="206"/>
      <c r="B66" s="419" t="s">
        <v>42</v>
      </c>
      <c r="C66" s="415" t="s">
        <v>224</v>
      </c>
      <c r="D66" s="415"/>
      <c r="E66" s="425">
        <f>'1-3_Daten kt_Vorb'!E71/1000</f>
        <v>1.4374310389339107</v>
      </c>
      <c r="F66" s="425">
        <f>'1-3_Daten kt_Vorb'!F71/1000</f>
        <v>1.3336474928319875</v>
      </c>
      <c r="G66" s="425">
        <f>'1-3_Daten kt_Vorb'!G71/1000</f>
        <v>1.2527629188124529</v>
      </c>
      <c r="H66" s="425">
        <f>'1-3_Daten kt_Vorb'!H71/1000</f>
        <v>1.1460410005459076</v>
      </c>
      <c r="I66" s="425">
        <f>'1-3_Daten kt_Vorb'!I71/1000</f>
        <v>1.12947274692118</v>
      </c>
      <c r="J66" s="425">
        <f>'1-3_Daten kt_Vorb'!J71/1000</f>
        <v>1.1047489480969304</v>
      </c>
      <c r="K66" s="425">
        <f>'1-3_Daten kt_Vorb'!K71/1000</f>
        <v>1.0843632267344854</v>
      </c>
      <c r="L66" s="425">
        <f>'1-3_Daten kt_Vorb'!L71/1000</f>
        <v>0.98711495522546555</v>
      </c>
      <c r="M66" s="425">
        <f>'1-3_Daten kt_Vorb'!M71/1000</f>
        <v>0.95887383581927321</v>
      </c>
      <c r="N66" s="425">
        <f>'1-3_Daten kt_Vorb'!N71/1000</f>
        <v>0.93026557907444407</v>
      </c>
      <c r="O66" s="425">
        <f>'1-3_Daten kt_Vorb'!O71/1000</f>
        <v>0.9219739310873688</v>
      </c>
      <c r="P66" s="425">
        <f>'1-3_Daten kt_Vorb'!P71/1000</f>
        <v>0.88938550225089374</v>
      </c>
      <c r="Q66" s="425">
        <f>'1-3_Daten kt_Vorb'!Q71/1000</f>
        <v>0.92843006736423672</v>
      </c>
      <c r="R66" s="425">
        <f>'1-3_Daten kt_Vorb'!R71/1000</f>
        <v>0.91128305262177489</v>
      </c>
      <c r="S66" s="425">
        <f>'1-3_Daten kt_Vorb'!S71/1000</f>
        <v>0.90205169793420936</v>
      </c>
      <c r="T66" s="425">
        <f>'1-3_Daten kt_Vorb'!T71/1000</f>
        <v>0.99607511875098964</v>
      </c>
      <c r="U66" s="425">
        <f>'1-3_Daten kt_Vorb'!U71/1000</f>
        <v>0.79460122968556368</v>
      </c>
      <c r="V66" s="425">
        <f>'1-3_Daten kt_Vorb'!V71/1000</f>
        <v>0.80575443413514047</v>
      </c>
      <c r="W66" s="425">
        <f>'1-3_Daten kt_Vorb'!W71/1000</f>
        <v>0.79588000079356325</v>
      </c>
      <c r="X66" s="425">
        <f>'1-3_Daten kt_Vorb'!X71/1000</f>
        <v>0.80137208810567173</v>
      </c>
      <c r="Y66" s="425">
        <f>'1-3_Daten kt_Vorb'!Y71/1000</f>
        <v>0.79429430369642628</v>
      </c>
      <c r="Z66" s="425">
        <f>'1-3_Daten kt_Vorb'!Z71/1000</f>
        <v>0.82565137495366536</v>
      </c>
      <c r="AA66" s="425">
        <f>'1-3_Daten kt_Vorb'!AA71/1000</f>
        <v>0.82396286477599279</v>
      </c>
      <c r="AB66" s="425">
        <f>'1-3_Daten kt_Vorb'!AB71/1000</f>
        <v>0.81837725085758639</v>
      </c>
      <c r="AC66" s="425">
        <f>'1-3_Daten kt_Vorb'!AC71/1000</f>
        <v>0.8417103762058048</v>
      </c>
      <c r="AD66" s="425">
        <f>'1-3_Daten kt_Vorb'!AD71/1000</f>
        <v>0.84970863007927799</v>
      </c>
      <c r="AE66" s="425">
        <f>'1-3_Daten kt_Vorb'!AE71/1000</f>
        <v>0.86181397209403177</v>
      </c>
      <c r="AF66" s="425">
        <f>'1-3_Daten kt_Vorb'!AF71/1000</f>
        <v>0.87471808181608468</v>
      </c>
      <c r="AG66" s="425">
        <f>'1-3_Daten kt_Vorb'!AG71/1000</f>
        <v>0.87941968672994619</v>
      </c>
      <c r="AH66" s="206"/>
    </row>
    <row r="67" spans="1:34" s="28" customFormat="1" ht="21" customHeight="1">
      <c r="A67" s="219"/>
      <c r="B67" s="431" t="s">
        <v>69</v>
      </c>
      <c r="C67" s="435" t="s">
        <v>223</v>
      </c>
      <c r="D67" s="436"/>
      <c r="E67" s="437">
        <f t="shared" ref="E67:AC67" si="62">SUM(E58:E66)</f>
        <v>64.552065435185852</v>
      </c>
      <c r="F67" s="437">
        <f t="shared" si="62"/>
        <v>62.307156661230472</v>
      </c>
      <c r="G67" s="437">
        <f t="shared" si="62"/>
        <v>63.477757714196827</v>
      </c>
      <c r="H67" s="437">
        <f t="shared" si="62"/>
        <v>60.749924209403446</v>
      </c>
      <c r="I67" s="437">
        <f t="shared" si="62"/>
        <v>61.776745396216924</v>
      </c>
      <c r="J67" s="437">
        <f t="shared" si="62"/>
        <v>61.131654813092787</v>
      </c>
      <c r="K67" s="437">
        <f t="shared" si="62"/>
        <v>62.417950696859442</v>
      </c>
      <c r="L67" s="437">
        <f t="shared" si="62"/>
        <v>59.438833640618256</v>
      </c>
      <c r="M67" s="437">
        <f t="shared" si="62"/>
        <v>46.61516607626389</v>
      </c>
      <c r="N67" s="437">
        <f t="shared" si="62"/>
        <v>43.023738115465399</v>
      </c>
      <c r="O67" s="437">
        <f t="shared" si="62"/>
        <v>43.000796670023561</v>
      </c>
      <c r="P67" s="437">
        <f t="shared" si="62"/>
        <v>44.371460364775366</v>
      </c>
      <c r="Q67" s="437">
        <f t="shared" si="62"/>
        <v>43.387258200620032</v>
      </c>
      <c r="R67" s="437">
        <f t="shared" si="62"/>
        <v>43.033124558977725</v>
      </c>
      <c r="S67" s="437">
        <f t="shared" si="62"/>
        <v>45.209793012323509</v>
      </c>
      <c r="T67" s="437">
        <f t="shared" si="62"/>
        <v>43.278881966429466</v>
      </c>
      <c r="U67" s="437">
        <f t="shared" si="62"/>
        <v>42.827006234615084</v>
      </c>
      <c r="V67" s="437">
        <f t="shared" si="62"/>
        <v>44.707957067371936</v>
      </c>
      <c r="W67" s="437">
        <f t="shared" si="62"/>
        <v>45.106704872989148</v>
      </c>
      <c r="X67" s="437">
        <f t="shared" si="62"/>
        <v>44.221498261132417</v>
      </c>
      <c r="Y67" s="437">
        <f t="shared" si="62"/>
        <v>36.235584012908269</v>
      </c>
      <c r="Z67" s="437">
        <f t="shared" si="62"/>
        <v>37.539205796572013</v>
      </c>
      <c r="AA67" s="437">
        <f t="shared" si="62"/>
        <v>36.863342003215173</v>
      </c>
      <c r="AB67" s="437">
        <f t="shared" si="62"/>
        <v>37.406737406948643</v>
      </c>
      <c r="AC67" s="437">
        <f t="shared" si="62"/>
        <v>38.05034255340761</v>
      </c>
      <c r="AD67" s="437">
        <f t="shared" ref="AD67" si="63">SUM(AD58:AD66)</f>
        <v>38.66706907920846</v>
      </c>
      <c r="AE67" s="437">
        <f t="shared" ref="AE67" si="64">SUM(AE58:AE66)</f>
        <v>37.834299397396762</v>
      </c>
      <c r="AF67" s="437">
        <f t="shared" ref="AF67:AG67" si="65">SUM(AF58:AF66)</f>
        <v>37.54090648418213</v>
      </c>
      <c r="AG67" s="437">
        <f t="shared" si="65"/>
        <v>35.51828647911023</v>
      </c>
      <c r="AH67" s="219"/>
    </row>
    <row r="68" spans="1:34" ht="21" customHeight="1">
      <c r="A68" s="213"/>
      <c r="B68" s="209"/>
      <c r="C68" s="427"/>
      <c r="D68" s="210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  <c r="AG68" s="211"/>
      <c r="AH68" s="213"/>
    </row>
    <row r="69" spans="1:34" ht="21" customHeight="1">
      <c r="A69" s="213"/>
      <c r="B69" s="208" t="s">
        <v>81</v>
      </c>
      <c r="C69" s="351" t="s">
        <v>28</v>
      </c>
      <c r="D69" s="351"/>
      <c r="E69" s="353">
        <f t="shared" ref="E69:AG69" si="66">E4</f>
        <v>33238</v>
      </c>
      <c r="F69" s="353">
        <f t="shared" si="66"/>
        <v>33603</v>
      </c>
      <c r="G69" s="353">
        <f t="shared" si="66"/>
        <v>33969</v>
      </c>
      <c r="H69" s="353">
        <f t="shared" si="66"/>
        <v>34334</v>
      </c>
      <c r="I69" s="353">
        <f t="shared" si="66"/>
        <v>34699</v>
      </c>
      <c r="J69" s="353">
        <f t="shared" si="66"/>
        <v>35064</v>
      </c>
      <c r="K69" s="353">
        <f t="shared" si="66"/>
        <v>35430</v>
      </c>
      <c r="L69" s="353">
        <f t="shared" si="66"/>
        <v>35795</v>
      </c>
      <c r="M69" s="353">
        <f t="shared" si="66"/>
        <v>36160</v>
      </c>
      <c r="N69" s="353">
        <f t="shared" si="66"/>
        <v>36525</v>
      </c>
      <c r="O69" s="353">
        <f t="shared" si="66"/>
        <v>36891</v>
      </c>
      <c r="P69" s="353">
        <f t="shared" si="66"/>
        <v>37256</v>
      </c>
      <c r="Q69" s="353">
        <f t="shared" si="66"/>
        <v>37621</v>
      </c>
      <c r="R69" s="353">
        <f t="shared" si="66"/>
        <v>37986</v>
      </c>
      <c r="S69" s="353">
        <f t="shared" si="66"/>
        <v>38352</v>
      </c>
      <c r="T69" s="353">
        <f t="shared" si="66"/>
        <v>38717</v>
      </c>
      <c r="U69" s="353">
        <f t="shared" si="66"/>
        <v>39082</v>
      </c>
      <c r="V69" s="353">
        <f t="shared" si="66"/>
        <v>39447</v>
      </c>
      <c r="W69" s="353">
        <f t="shared" si="66"/>
        <v>39813</v>
      </c>
      <c r="X69" s="353">
        <f t="shared" si="66"/>
        <v>40178</v>
      </c>
      <c r="Y69" s="353">
        <f t="shared" si="66"/>
        <v>40543</v>
      </c>
      <c r="Z69" s="353">
        <f t="shared" si="66"/>
        <v>40908</v>
      </c>
      <c r="AA69" s="353">
        <f t="shared" si="66"/>
        <v>41274</v>
      </c>
      <c r="AB69" s="353">
        <f t="shared" si="66"/>
        <v>41639</v>
      </c>
      <c r="AC69" s="353">
        <f t="shared" si="66"/>
        <v>42004</v>
      </c>
      <c r="AD69" s="353">
        <f t="shared" si="66"/>
        <v>42369</v>
      </c>
      <c r="AE69" s="353">
        <f t="shared" si="66"/>
        <v>42735</v>
      </c>
      <c r="AF69" s="353">
        <f t="shared" si="66"/>
        <v>43100</v>
      </c>
      <c r="AG69" s="353">
        <f t="shared" si="66"/>
        <v>43465</v>
      </c>
      <c r="AH69" s="213"/>
    </row>
    <row r="70" spans="1:34" ht="21" customHeight="1">
      <c r="A70" s="213"/>
      <c r="B70" s="220" t="s">
        <v>40</v>
      </c>
      <c r="C70" s="373" t="s">
        <v>224</v>
      </c>
      <c r="D70" s="373"/>
      <c r="E70" s="374">
        <f>'1-3_Daten kt_Vorb'!E82/1000</f>
        <v>13.3946673841566</v>
      </c>
      <c r="F70" s="374">
        <f>'1-3_Daten kt_Vorb'!F82/1000</f>
        <v>12.832055123778728</v>
      </c>
      <c r="G70" s="374">
        <f>'1-3_Daten kt_Vorb'!G82/1000</f>
        <v>13.300169740414965</v>
      </c>
      <c r="H70" s="374">
        <f>'1-3_Daten kt_Vorb'!H82/1000</f>
        <v>16.083863712578406</v>
      </c>
      <c r="I70" s="374">
        <f>'1-3_Daten kt_Vorb'!I82/1000</f>
        <v>16.486813149001591</v>
      </c>
      <c r="J70" s="374">
        <f>'1-3_Daten kt_Vorb'!J82/1000</f>
        <v>17.07952677264328</v>
      </c>
      <c r="K70" s="374">
        <f>'1-3_Daten kt_Vorb'!K82/1000</f>
        <v>16.074409354215149</v>
      </c>
      <c r="L70" s="374">
        <f>'1-3_Daten kt_Vorb'!L82/1000</f>
        <v>16.270127091888448</v>
      </c>
      <c r="M70" s="374">
        <f>'1-3_Daten kt_Vorb'!M82/1000</f>
        <v>16.788829068641167</v>
      </c>
      <c r="N70" s="374">
        <f>'1-3_Daten kt_Vorb'!N82/1000</f>
        <v>15.060793389976537</v>
      </c>
      <c r="O70" s="374">
        <f>'1-3_Daten kt_Vorb'!O82/1000</f>
        <v>13.277586362458818</v>
      </c>
      <c r="P70" s="374">
        <f>'1-3_Daten kt_Vorb'!P82/1000</f>
        <v>14.009514227529175</v>
      </c>
      <c r="Q70" s="374">
        <f>'1-3_Daten kt_Vorb'!Q82/1000</f>
        <v>14.133842326652866</v>
      </c>
      <c r="R70" s="374">
        <f>'1-3_Daten kt_Vorb'!R82/1000</f>
        <v>13.532408355553386</v>
      </c>
      <c r="S70" s="374">
        <f>'1-3_Daten kt_Vorb'!S82/1000</f>
        <v>13.971667999077461</v>
      </c>
      <c r="T70" s="374">
        <f>'1-3_Daten kt_Vorb'!T82/1000</f>
        <v>14.163181308742164</v>
      </c>
      <c r="U70" s="374">
        <f>'1-3_Daten kt_Vorb'!U82/1000</f>
        <v>14.100152429538268</v>
      </c>
      <c r="V70" s="374">
        <f>'1-3_Daten kt_Vorb'!V82/1000</f>
        <v>14.178246564459428</v>
      </c>
      <c r="W70" s="374">
        <f>'1-3_Daten kt_Vorb'!W82/1000</f>
        <v>14.206169775472429</v>
      </c>
      <c r="X70" s="374">
        <f>'1-3_Daten kt_Vorb'!X82/1000</f>
        <v>14.657983391057797</v>
      </c>
      <c r="Y70" s="374">
        <f>'1-3_Daten kt_Vorb'!Y82/1000</f>
        <v>14.251474787325838</v>
      </c>
      <c r="Z70" s="374">
        <f>'1-3_Daten kt_Vorb'!Z82/1000</f>
        <v>14.401320263413925</v>
      </c>
      <c r="AA70" s="374">
        <f>'1-3_Daten kt_Vorb'!AA82/1000</f>
        <v>14.586153658607072</v>
      </c>
      <c r="AB70" s="374">
        <f>'1-3_Daten kt_Vorb'!AB82/1000</f>
        <v>14.627857348011316</v>
      </c>
      <c r="AC70" s="374">
        <f>'1-3_Daten kt_Vorb'!AC82/1000</f>
        <v>14.662438259811868</v>
      </c>
      <c r="AD70" s="374">
        <f>'1-3_Daten kt_Vorb'!AD82/1000</f>
        <v>15.069048634997717</v>
      </c>
      <c r="AE70" s="374">
        <f>'1-3_Daten kt_Vorb'!AE82/1000</f>
        <v>15.200974545731393</v>
      </c>
      <c r="AF70" s="374">
        <f>'1-3_Daten kt_Vorb'!AF82/1000</f>
        <v>15.362529253965308</v>
      </c>
      <c r="AG70" s="374">
        <f>'1-3_Daten kt_Vorb'!AG82/1000</f>
        <v>14.846160108822506</v>
      </c>
      <c r="AH70" s="213"/>
    </row>
    <row r="71" spans="1:34" s="28" customFormat="1" ht="21" customHeight="1">
      <c r="A71" s="219"/>
      <c r="B71" s="349" t="s">
        <v>69</v>
      </c>
      <c r="C71" s="359" t="s">
        <v>224</v>
      </c>
      <c r="D71" s="363"/>
      <c r="E71" s="375">
        <f t="shared" ref="E71:W71" si="67">SUM(E70)</f>
        <v>13.3946673841566</v>
      </c>
      <c r="F71" s="375">
        <f t="shared" si="67"/>
        <v>12.832055123778728</v>
      </c>
      <c r="G71" s="375">
        <f t="shared" si="67"/>
        <v>13.300169740414965</v>
      </c>
      <c r="H71" s="375">
        <f t="shared" si="67"/>
        <v>16.083863712578406</v>
      </c>
      <c r="I71" s="375">
        <f t="shared" si="67"/>
        <v>16.486813149001591</v>
      </c>
      <c r="J71" s="375">
        <f t="shared" si="67"/>
        <v>17.07952677264328</v>
      </c>
      <c r="K71" s="375">
        <f t="shared" si="67"/>
        <v>16.074409354215149</v>
      </c>
      <c r="L71" s="375">
        <f t="shared" si="67"/>
        <v>16.270127091888448</v>
      </c>
      <c r="M71" s="375">
        <f t="shared" si="67"/>
        <v>16.788829068641167</v>
      </c>
      <c r="N71" s="375">
        <f t="shared" si="67"/>
        <v>15.060793389976537</v>
      </c>
      <c r="O71" s="375">
        <f t="shared" si="67"/>
        <v>13.277586362458818</v>
      </c>
      <c r="P71" s="375">
        <f t="shared" si="67"/>
        <v>14.009514227529175</v>
      </c>
      <c r="Q71" s="375">
        <f t="shared" si="67"/>
        <v>14.133842326652866</v>
      </c>
      <c r="R71" s="375">
        <f t="shared" si="67"/>
        <v>13.532408355553386</v>
      </c>
      <c r="S71" s="375">
        <f t="shared" si="67"/>
        <v>13.971667999077461</v>
      </c>
      <c r="T71" s="375">
        <f t="shared" si="67"/>
        <v>14.163181308742164</v>
      </c>
      <c r="U71" s="375">
        <f t="shared" si="67"/>
        <v>14.100152429538268</v>
      </c>
      <c r="V71" s="375">
        <f t="shared" si="67"/>
        <v>14.178246564459428</v>
      </c>
      <c r="W71" s="375">
        <f t="shared" si="67"/>
        <v>14.206169775472429</v>
      </c>
      <c r="X71" s="375">
        <f t="shared" ref="X71:AC71" si="68">SUM(X70)</f>
        <v>14.657983391057797</v>
      </c>
      <c r="Y71" s="375">
        <f t="shared" si="68"/>
        <v>14.251474787325838</v>
      </c>
      <c r="Z71" s="375">
        <f t="shared" si="68"/>
        <v>14.401320263413925</v>
      </c>
      <c r="AA71" s="375">
        <f t="shared" si="68"/>
        <v>14.586153658607072</v>
      </c>
      <c r="AB71" s="375">
        <f t="shared" si="68"/>
        <v>14.627857348011316</v>
      </c>
      <c r="AC71" s="375">
        <f t="shared" si="68"/>
        <v>14.662438259811868</v>
      </c>
      <c r="AD71" s="375">
        <f t="shared" ref="AD71" si="69">SUM(AD70)</f>
        <v>15.069048634997717</v>
      </c>
      <c r="AE71" s="375">
        <f t="shared" ref="AE71" si="70">SUM(AE70)</f>
        <v>15.200974545731393</v>
      </c>
      <c r="AF71" s="375">
        <f t="shared" ref="AF71:AG71" si="71">SUM(AF70)</f>
        <v>15.362529253965308</v>
      </c>
      <c r="AG71" s="375">
        <f t="shared" si="71"/>
        <v>14.846160108822506</v>
      </c>
      <c r="AH71" s="219"/>
    </row>
    <row r="72" spans="1:34" s="28" customFormat="1" ht="21" customHeight="1">
      <c r="A72" s="219"/>
      <c r="B72" s="350" t="s">
        <v>131</v>
      </c>
      <c r="C72" s="364" t="s">
        <v>71</v>
      </c>
      <c r="D72" s="364"/>
      <c r="E72" s="358">
        <f t="shared" ref="E72:W72" si="72">E71/$E71</f>
        <v>1</v>
      </c>
      <c r="F72" s="358">
        <f t="shared" si="72"/>
        <v>0.9579972951740976</v>
      </c>
      <c r="G72" s="358">
        <f t="shared" si="72"/>
        <v>0.99294512950329716</v>
      </c>
      <c r="H72" s="358">
        <f t="shared" si="72"/>
        <v>1.2007661893570143</v>
      </c>
      <c r="I72" s="358">
        <f t="shared" si="72"/>
        <v>1.2308490144744038</v>
      </c>
      <c r="J72" s="358">
        <f t="shared" si="72"/>
        <v>1.2750989840065148</v>
      </c>
      <c r="K72" s="358">
        <f t="shared" si="72"/>
        <v>1.2000603593358492</v>
      </c>
      <c r="L72" s="358">
        <f t="shared" si="72"/>
        <v>1.2146719754409865</v>
      </c>
      <c r="M72" s="358">
        <f t="shared" si="72"/>
        <v>1.2533964888519165</v>
      </c>
      <c r="N72" s="358">
        <f t="shared" si="72"/>
        <v>1.1243872623362527</v>
      </c>
      <c r="O72" s="358">
        <f t="shared" si="72"/>
        <v>0.99125913183657943</v>
      </c>
      <c r="P72" s="358">
        <f t="shared" si="72"/>
        <v>1.0459023599271919</v>
      </c>
      <c r="Q72" s="358">
        <f t="shared" si="72"/>
        <v>1.0551842700753116</v>
      </c>
      <c r="R72" s="358">
        <f t="shared" si="72"/>
        <v>1.0102832692627894</v>
      </c>
      <c r="S72" s="358">
        <f t="shared" si="72"/>
        <v>1.0430768901065319</v>
      </c>
      <c r="T72" s="358">
        <f t="shared" si="72"/>
        <v>1.0573746180136263</v>
      </c>
      <c r="U72" s="358">
        <f t="shared" si="72"/>
        <v>1.0526690977198976</v>
      </c>
      <c r="V72" s="358">
        <f t="shared" si="72"/>
        <v>1.0584993384180377</v>
      </c>
      <c r="W72" s="358">
        <f t="shared" si="72"/>
        <v>1.0605839897357723</v>
      </c>
      <c r="X72" s="358">
        <f t="shared" ref="X72:AC72" si="73">X71/$E71</f>
        <v>1.0943148471454742</v>
      </c>
      <c r="Y72" s="358">
        <f t="shared" si="73"/>
        <v>1.0639663067843463</v>
      </c>
      <c r="Z72" s="358">
        <f t="shared" si="73"/>
        <v>1.0751532569183471</v>
      </c>
      <c r="AA72" s="358">
        <f t="shared" si="73"/>
        <v>1.0889522852847977</v>
      </c>
      <c r="AB72" s="358">
        <f t="shared" si="73"/>
        <v>1.0920657399312022</v>
      </c>
      <c r="AC72" s="358">
        <f t="shared" si="73"/>
        <v>1.0946474323919984</v>
      </c>
      <c r="AD72" s="358">
        <f t="shared" ref="AD72" si="74">AD71/$E71</f>
        <v>1.1250035706613812</v>
      </c>
      <c r="AE72" s="358">
        <f t="shared" ref="AE72" si="75">AE71/$E71</f>
        <v>1.134852707407376</v>
      </c>
      <c r="AF72" s="358">
        <f t="shared" ref="AF72:AG72" si="76">AF71/$E71</f>
        <v>1.1469138287178615</v>
      </c>
      <c r="AG72" s="358">
        <f t="shared" si="76"/>
        <v>1.1083634765266923</v>
      </c>
      <c r="AH72" s="219"/>
    </row>
    <row r="73" spans="1:34" s="28" customFormat="1" ht="21" customHeight="1">
      <c r="A73" s="219"/>
      <c r="B73" s="381" t="s">
        <v>30</v>
      </c>
      <c r="C73" s="382" t="s">
        <v>31</v>
      </c>
      <c r="D73" s="382"/>
      <c r="E73" s="383">
        <f t="shared" ref="E73:W73" si="77">E71/$E71-1</f>
        <v>0</v>
      </c>
      <c r="F73" s="383">
        <f t="shared" si="77"/>
        <v>-4.2002704825902404E-2</v>
      </c>
      <c r="G73" s="383">
        <f t="shared" si="77"/>
        <v>-7.0548704967028364E-3</v>
      </c>
      <c r="H73" s="383">
        <f t="shared" si="77"/>
        <v>0.20076618935701429</v>
      </c>
      <c r="I73" s="383">
        <f t="shared" si="77"/>
        <v>0.23084901447440376</v>
      </c>
      <c r="J73" s="383">
        <f t="shared" si="77"/>
        <v>0.27509898400651478</v>
      </c>
      <c r="K73" s="383">
        <f t="shared" si="77"/>
        <v>0.2000603593358492</v>
      </c>
      <c r="L73" s="383">
        <f t="shared" si="77"/>
        <v>0.21467197544098648</v>
      </c>
      <c r="M73" s="383">
        <f t="shared" si="77"/>
        <v>0.25339648885191646</v>
      </c>
      <c r="N73" s="383">
        <f t="shared" si="77"/>
        <v>0.12438726233625275</v>
      </c>
      <c r="O73" s="383">
        <f t="shared" si="77"/>
        <v>-8.7408681634205676E-3</v>
      </c>
      <c r="P73" s="383">
        <f t="shared" si="77"/>
        <v>4.5902359927191938E-2</v>
      </c>
      <c r="Q73" s="383">
        <f t="shared" si="77"/>
        <v>5.518427007531157E-2</v>
      </c>
      <c r="R73" s="383">
        <f t="shared" si="77"/>
        <v>1.0283269262789441E-2</v>
      </c>
      <c r="S73" s="383">
        <f t="shared" si="77"/>
        <v>4.3076890106531929E-2</v>
      </c>
      <c r="T73" s="383">
        <f t="shared" si="77"/>
        <v>5.7374618013626311E-2</v>
      </c>
      <c r="U73" s="383">
        <f t="shared" si="77"/>
        <v>5.2669097719897584E-2</v>
      </c>
      <c r="V73" s="383">
        <f t="shared" si="77"/>
        <v>5.8499338418037672E-2</v>
      </c>
      <c r="W73" s="383">
        <f t="shared" si="77"/>
        <v>6.0583989735772281E-2</v>
      </c>
      <c r="X73" s="383">
        <f t="shared" ref="X73:AC73" si="78">X71/$E71-1</f>
        <v>9.4314847145474223E-2</v>
      </c>
      <c r="Y73" s="383">
        <f t="shared" si="78"/>
        <v>6.3966306784346338E-2</v>
      </c>
      <c r="Z73" s="383">
        <f t="shared" si="78"/>
        <v>7.5153256918347067E-2</v>
      </c>
      <c r="AA73" s="383">
        <f t="shared" si="78"/>
        <v>8.8952285284797705E-2</v>
      </c>
      <c r="AB73" s="383">
        <f t="shared" si="78"/>
        <v>9.2065739931202151E-2</v>
      </c>
      <c r="AC73" s="383">
        <f t="shared" si="78"/>
        <v>9.4647432391998354E-2</v>
      </c>
      <c r="AD73" s="383">
        <f t="shared" ref="AD73" si="79">AD71/$E71-1</f>
        <v>0.12500357066138124</v>
      </c>
      <c r="AE73" s="383">
        <f t="shared" ref="AE73" si="80">AE71/$E71-1</f>
        <v>0.13485270740737598</v>
      </c>
      <c r="AF73" s="383">
        <f t="shared" ref="AF73:AG73" si="81">AF71/$E71-1</f>
        <v>0.14691382871786152</v>
      </c>
      <c r="AG73" s="383">
        <f t="shared" si="81"/>
        <v>0.10836347652669232</v>
      </c>
      <c r="AH73" s="219"/>
    </row>
    <row r="74" spans="1:34" ht="12.75">
      <c r="B74" s="380" t="s">
        <v>190</v>
      </c>
      <c r="C74" s="412"/>
      <c r="D74" s="384"/>
    </row>
    <row r="75" spans="1:34" ht="12.75">
      <c r="B75" s="380" t="s">
        <v>191</v>
      </c>
      <c r="C75" s="412"/>
      <c r="D75" s="384"/>
    </row>
    <row r="76" spans="1:34" ht="12.75">
      <c r="B76" s="586" t="s">
        <v>288</v>
      </c>
      <c r="C76" s="586"/>
      <c r="D76" s="384"/>
    </row>
    <row r="77" spans="1:34" ht="12.75">
      <c r="B77" s="466" t="s">
        <v>258</v>
      </c>
      <c r="C77" s="466"/>
      <c r="D77" s="467"/>
      <c r="E77" s="467"/>
      <c r="F77" s="467"/>
      <c r="G77" s="467"/>
    </row>
  </sheetData>
  <mergeCells count="1">
    <mergeCell ref="B76:C76"/>
  </mergeCells>
  <pageMargins left="0.78740157480314965" right="0.78740157480314965" top="0.98425196850393704" bottom="0.98425196850393704" header="0.51181102362204722" footer="0.51181102362204722"/>
  <pageSetup paperSize="9" scale="25" orientation="portrait" horizontalDpi="1200" verticalDpi="12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U39"/>
  <sheetViews>
    <sheetView showGridLines="0" workbookViewId="0">
      <selection activeCell="O35" sqref="O35"/>
    </sheetView>
  </sheetViews>
  <sheetFormatPr baseColWidth="10" defaultColWidth="11.42578125" defaultRowHeight="12.75"/>
  <cols>
    <col min="1" max="1" width="18" style="101" bestFit="1" customWidth="1"/>
    <col min="2" max="2" width="16.7109375" style="101" customWidth="1"/>
    <col min="3" max="5" width="15.28515625" style="101" customWidth="1"/>
    <col min="6" max="8" width="15.28515625" style="117" customWidth="1"/>
    <col min="9" max="11" width="15.28515625" style="100" customWidth="1"/>
    <col min="12" max="16384" width="11.42578125" style="101"/>
  </cols>
  <sheetData>
    <row r="1" spans="1:19" ht="15.95" customHeight="1">
      <c r="A1" s="99" t="s">
        <v>108</v>
      </c>
      <c r="B1" s="580" t="s">
        <v>219</v>
      </c>
      <c r="C1" s="581"/>
      <c r="D1" s="581"/>
      <c r="E1" s="581"/>
      <c r="F1" s="577"/>
      <c r="G1" s="577"/>
      <c r="H1" s="577"/>
    </row>
    <row r="2" spans="1:19" ht="15.95" customHeight="1">
      <c r="A2" s="99" t="s">
        <v>109</v>
      </c>
      <c r="B2" s="578"/>
      <c r="C2" s="578"/>
      <c r="D2" s="578"/>
      <c r="E2" s="578"/>
      <c r="F2" s="579"/>
      <c r="G2" s="579"/>
      <c r="H2" s="579"/>
    </row>
    <row r="3" spans="1:19" ht="29.25" customHeight="1">
      <c r="A3" s="99" t="s">
        <v>110</v>
      </c>
      <c r="B3" s="580" t="s">
        <v>319</v>
      </c>
      <c r="C3" s="581"/>
      <c r="D3" s="581"/>
      <c r="E3" s="581"/>
      <c r="F3" s="581"/>
      <c r="G3" s="581"/>
      <c r="H3" s="582"/>
      <c r="S3" s="101" t="str">
        <f>"Quelle: "&amp;'1-3-1_4-Abb_Daten'!B3</f>
        <v xml:space="preserve">Quelle: Umweltbundesamt, Nationale Trendtabellen für die deutsche Berichterstattung atmosphärischer Emissionen seit 1990, Emissionsentwicklung 1990 bis 2018 (Stand 12/2019) </v>
      </c>
    </row>
    <row r="4" spans="1:19" ht="41.25" customHeight="1">
      <c r="A4" s="99" t="s">
        <v>111</v>
      </c>
      <c r="B4" s="582" t="s">
        <v>231</v>
      </c>
      <c r="C4" s="578"/>
      <c r="D4" s="578"/>
      <c r="E4" s="578"/>
      <c r="F4" s="579"/>
      <c r="G4" s="579"/>
      <c r="H4" s="579"/>
    </row>
    <row r="5" spans="1:19">
      <c r="A5" s="99" t="s">
        <v>112</v>
      </c>
      <c r="B5" s="578" t="s">
        <v>168</v>
      </c>
      <c r="C5" s="578"/>
      <c r="D5" s="578"/>
      <c r="E5" s="578"/>
      <c r="F5" s="579"/>
      <c r="G5" s="579"/>
      <c r="H5" s="579"/>
    </row>
    <row r="6" spans="1:19">
      <c r="A6" s="102" t="s">
        <v>113</v>
      </c>
      <c r="B6" s="574"/>
      <c r="C6" s="574"/>
      <c r="D6" s="574"/>
      <c r="E6" s="574"/>
      <c r="F6" s="575"/>
      <c r="G6" s="575"/>
      <c r="H6" s="575"/>
    </row>
    <row r="8" spans="1:19">
      <c r="A8" s="103"/>
      <c r="B8" s="103"/>
      <c r="C8" s="504" t="e">
        <f>TRANSPOSE('1-3-1_3-Tab'!E5:AG12)</f>
        <v>#VALUE!</v>
      </c>
      <c r="D8" s="504"/>
      <c r="E8" s="504"/>
      <c r="F8" s="505"/>
      <c r="G8" s="506"/>
      <c r="H8" s="506"/>
      <c r="I8" s="507"/>
      <c r="J8" s="507"/>
      <c r="K8" s="507"/>
    </row>
    <row r="9" spans="1:19" ht="51.75" customHeight="1">
      <c r="A9" s="100"/>
      <c r="B9" s="104"/>
      <c r="C9" s="105" t="s">
        <v>37</v>
      </c>
      <c r="D9" s="105" t="s">
        <v>38</v>
      </c>
      <c r="E9" s="105" t="s">
        <v>143</v>
      </c>
      <c r="F9" s="105" t="s">
        <v>144</v>
      </c>
      <c r="G9" s="105" t="s">
        <v>45</v>
      </c>
      <c r="H9" s="105" t="s">
        <v>39</v>
      </c>
      <c r="I9" s="105" t="s">
        <v>40</v>
      </c>
      <c r="J9" s="105" t="s">
        <v>41</v>
      </c>
      <c r="K9" s="105" t="s">
        <v>69</v>
      </c>
      <c r="L9" s="107"/>
      <c r="M9" s="107"/>
      <c r="N9" s="107"/>
      <c r="O9" s="107"/>
      <c r="P9" s="107"/>
      <c r="Q9" s="107"/>
      <c r="R9" s="107"/>
      <c r="S9" s="107"/>
    </row>
    <row r="10" spans="1:19" ht="18.75" customHeight="1">
      <c r="A10" s="100"/>
      <c r="B10" s="108">
        <v>1990</v>
      </c>
      <c r="C10" s="225">
        <f t="array" ref="C10:J38">TRANSPOSE('1-3-1_3-Tab'!E5:AG12)</f>
        <v>423.90577852278921</v>
      </c>
      <c r="D10" s="225">
        <v>185.10755710131335</v>
      </c>
      <c r="E10" s="225">
        <v>161.80718898547343</v>
      </c>
      <c r="F10" s="226">
        <v>203.01173657737866</v>
      </c>
      <c r="G10" s="226">
        <v>11.797497419475365</v>
      </c>
      <c r="H10" s="226">
        <v>3.840457889244949</v>
      </c>
      <c r="I10" s="226">
        <v>59.694713887914816</v>
      </c>
      <c r="J10" s="226">
        <v>3.1836140509461357</v>
      </c>
      <c r="K10" s="221">
        <f t="shared" ref="K10:K33" si="0">SUM(C10:J10)</f>
        <v>1052.3485444345358</v>
      </c>
    </row>
    <row r="11" spans="1:19" ht="18.75" customHeight="1">
      <c r="A11" s="109"/>
      <c r="B11" s="110">
        <v>1991</v>
      </c>
      <c r="C11" s="227">
        <v>409.87486968937066</v>
      </c>
      <c r="D11" s="227">
        <v>163.90133146538213</v>
      </c>
      <c r="E11" s="227">
        <v>164.95129862674162</v>
      </c>
      <c r="F11" s="228">
        <v>204.62674785800155</v>
      </c>
      <c r="G11" s="228">
        <v>8.444133982886429</v>
      </c>
      <c r="H11" s="228">
        <v>3.6190139888961541</v>
      </c>
      <c r="I11" s="228">
        <v>55.877756428585329</v>
      </c>
      <c r="J11" s="228">
        <v>2.9045631783492802</v>
      </c>
      <c r="K11" s="222">
        <f t="shared" si="0"/>
        <v>1014.1997152182132</v>
      </c>
    </row>
    <row r="12" spans="1:19" ht="18.75" customHeight="1">
      <c r="A12" s="109"/>
      <c r="B12" s="108">
        <v>1992</v>
      </c>
      <c r="C12" s="225">
        <v>387.4853902760405</v>
      </c>
      <c r="D12" s="225">
        <v>153.45637111156236</v>
      </c>
      <c r="E12" s="225">
        <v>170.83421101717047</v>
      </c>
      <c r="F12" s="226">
        <v>188.40459492035691</v>
      </c>
      <c r="G12" s="226">
        <v>6.428061187574948</v>
      </c>
      <c r="H12" s="226">
        <v>3.5397610365463481</v>
      </c>
      <c r="I12" s="226">
        <v>53.13767220242319</v>
      </c>
      <c r="J12" s="226">
        <v>2.6037510407853977</v>
      </c>
      <c r="K12" s="221">
        <f t="shared" si="0"/>
        <v>965.88981279246002</v>
      </c>
    </row>
    <row r="13" spans="1:19" ht="18.75" customHeight="1">
      <c r="A13" s="109"/>
      <c r="B13" s="110">
        <v>1993</v>
      </c>
      <c r="C13" s="227">
        <v>376.74015374353996</v>
      </c>
      <c r="D13" s="227">
        <v>142.6917032205244</v>
      </c>
      <c r="E13" s="227">
        <v>175.24151284321943</v>
      </c>
      <c r="F13" s="228">
        <v>197.11276694978642</v>
      </c>
      <c r="G13" s="228">
        <v>5.1626322515092564</v>
      </c>
      <c r="H13" s="228">
        <v>3.3173623738234208</v>
      </c>
      <c r="I13" s="228">
        <v>53.599243830540011</v>
      </c>
      <c r="J13" s="228">
        <v>2.3677324390534022</v>
      </c>
      <c r="K13" s="222">
        <f t="shared" si="0"/>
        <v>956.23310765199631</v>
      </c>
    </row>
    <row r="14" spans="1:19" ht="18.75" customHeight="1">
      <c r="A14" s="109"/>
      <c r="B14" s="108">
        <v>1994</v>
      </c>
      <c r="C14" s="225">
        <v>373.99560565341312</v>
      </c>
      <c r="D14" s="225">
        <v>141.10264289054268</v>
      </c>
      <c r="E14" s="225">
        <v>171.40722346362818</v>
      </c>
      <c r="F14" s="226">
        <v>186.94653909301249</v>
      </c>
      <c r="G14" s="226">
        <v>4.7843463601355456</v>
      </c>
      <c r="H14" s="226">
        <v>3.2198871621340799</v>
      </c>
      <c r="I14" s="226">
        <v>56.237814055148625</v>
      </c>
      <c r="J14" s="226">
        <v>1.9362205760066209</v>
      </c>
      <c r="K14" s="221">
        <f t="shared" si="0"/>
        <v>939.63027925402139</v>
      </c>
    </row>
    <row r="15" spans="1:19" ht="18.75" customHeight="1">
      <c r="A15" s="109"/>
      <c r="B15" s="110">
        <v>1995</v>
      </c>
      <c r="C15" s="227">
        <v>364.60889243846941</v>
      </c>
      <c r="D15" s="227">
        <v>144.47640896644754</v>
      </c>
      <c r="E15" s="227">
        <v>175.20801050730174</v>
      </c>
      <c r="F15" s="228">
        <v>189.80863362648643</v>
      </c>
      <c r="G15" s="228">
        <v>4.0046182683518685</v>
      </c>
      <c r="H15" s="228">
        <v>3.0596233579841727</v>
      </c>
      <c r="I15" s="228">
        <v>55.788371055674446</v>
      </c>
      <c r="J15" s="228">
        <v>2.222145387675118</v>
      </c>
      <c r="K15" s="222">
        <f t="shared" si="0"/>
        <v>939.17670360839077</v>
      </c>
    </row>
    <row r="16" spans="1:19" ht="18.75" customHeight="1">
      <c r="A16" s="109"/>
      <c r="B16" s="108">
        <v>1996</v>
      </c>
      <c r="C16" s="225">
        <v>371.62504628500619</v>
      </c>
      <c r="D16" s="225">
        <v>135.2838509934513</v>
      </c>
      <c r="E16" s="225">
        <v>175.11225831448755</v>
      </c>
      <c r="F16" s="226">
        <v>214.89167004032097</v>
      </c>
      <c r="G16" s="226">
        <v>3.1406215974914273</v>
      </c>
      <c r="H16" s="226">
        <v>3.2126884599735788</v>
      </c>
      <c r="I16" s="226">
        <v>53.633049781860244</v>
      </c>
      <c r="J16" s="226">
        <v>2.2249448003809267</v>
      </c>
      <c r="K16" s="221">
        <f t="shared" si="0"/>
        <v>959.12413027297225</v>
      </c>
    </row>
    <row r="17" spans="1:11" ht="18.75" customHeight="1">
      <c r="A17" s="109"/>
      <c r="B17" s="110">
        <v>1997</v>
      </c>
      <c r="C17" s="227">
        <v>350.83087738382608</v>
      </c>
      <c r="D17" s="227">
        <v>139.30049016063404</v>
      </c>
      <c r="E17" s="227">
        <v>175.56680082956782</v>
      </c>
      <c r="F17" s="228">
        <v>200.59877565260047</v>
      </c>
      <c r="G17" s="228">
        <v>3.0332746081662778</v>
      </c>
      <c r="H17" s="228">
        <v>3.2387292085111987</v>
      </c>
      <c r="I17" s="228">
        <v>56.341083996503244</v>
      </c>
      <c r="J17" s="228">
        <v>2.3200382205602201</v>
      </c>
      <c r="K17" s="222">
        <f t="shared" si="0"/>
        <v>931.23007006036937</v>
      </c>
    </row>
    <row r="18" spans="1:11" ht="18.75" customHeight="1">
      <c r="A18" s="109"/>
      <c r="B18" s="108">
        <v>1998</v>
      </c>
      <c r="C18" s="225">
        <v>353.48436679658073</v>
      </c>
      <c r="D18" s="225">
        <v>134.94531707528958</v>
      </c>
      <c r="E18" s="225">
        <v>179.01947120592598</v>
      </c>
      <c r="F18" s="226">
        <v>192.27597817950479</v>
      </c>
      <c r="G18" s="226">
        <v>3.0433230937776274</v>
      </c>
      <c r="H18" s="226">
        <v>3.1676098687278773</v>
      </c>
      <c r="I18" s="226">
        <v>54.818820613458385</v>
      </c>
      <c r="J18" s="226">
        <v>2.521021894912538</v>
      </c>
      <c r="K18" s="221">
        <f t="shared" si="0"/>
        <v>923.27590872817757</v>
      </c>
    </row>
    <row r="19" spans="1:11" ht="18.75" customHeight="1">
      <c r="A19" s="109"/>
      <c r="B19" s="110">
        <v>1999</v>
      </c>
      <c r="C19" s="227">
        <v>341.92828111277146</v>
      </c>
      <c r="D19" s="227">
        <v>132.5227380608566</v>
      </c>
      <c r="E19" s="227">
        <v>184.18004444873392</v>
      </c>
      <c r="F19" s="228">
        <v>176.17127797622365</v>
      </c>
      <c r="G19" s="228">
        <v>2.6007169181076781</v>
      </c>
      <c r="H19" s="228">
        <v>3.1125002025677384</v>
      </c>
      <c r="I19" s="228">
        <v>52.519598952337411</v>
      </c>
      <c r="J19" s="228">
        <v>2.6077732853198872</v>
      </c>
      <c r="K19" s="222">
        <f t="shared" si="0"/>
        <v>895.64293095691846</v>
      </c>
    </row>
    <row r="20" spans="1:11" ht="18.75" customHeight="1">
      <c r="A20" s="109"/>
      <c r="B20" s="108">
        <v>2000</v>
      </c>
      <c r="C20" s="225">
        <v>355.1679979924225</v>
      </c>
      <c r="D20" s="225">
        <v>129.04282445041241</v>
      </c>
      <c r="E20" s="225">
        <v>180.38419588128136</v>
      </c>
      <c r="F20" s="226">
        <v>169.56286756287599</v>
      </c>
      <c r="G20" s="226">
        <v>2.3313763203842734</v>
      </c>
      <c r="H20" s="226">
        <v>2.9918380664396738</v>
      </c>
      <c r="I20" s="226">
        <v>57.495630768892788</v>
      </c>
      <c r="J20" s="226">
        <v>2.8034671659992636</v>
      </c>
      <c r="K20" s="221">
        <f t="shared" si="0"/>
        <v>899.78019820870816</v>
      </c>
    </row>
    <row r="21" spans="1:11" ht="18.75" customHeight="1">
      <c r="A21" s="109"/>
      <c r="B21" s="110">
        <v>2001</v>
      </c>
      <c r="C21" s="227">
        <v>368.37272693374052</v>
      </c>
      <c r="D21" s="227">
        <v>121.86901382308058</v>
      </c>
      <c r="E21" s="227">
        <v>176.70830764973402</v>
      </c>
      <c r="F21" s="228">
        <v>190.45319524567086</v>
      </c>
      <c r="G21" s="228">
        <v>1.9123403527070497</v>
      </c>
      <c r="H21" s="228">
        <v>2.9688376919090471</v>
      </c>
      <c r="I21" s="228">
        <v>51.527505646694173</v>
      </c>
      <c r="J21" s="228">
        <v>2.5542078452873316</v>
      </c>
      <c r="K21" s="222">
        <f t="shared" si="0"/>
        <v>916.36613518882359</v>
      </c>
    </row>
    <row r="22" spans="1:11" ht="18.75" customHeight="1">
      <c r="A22" s="109"/>
      <c r="B22" s="108">
        <v>2002</v>
      </c>
      <c r="C22" s="225">
        <v>369.60421802252353</v>
      </c>
      <c r="D22" s="225">
        <v>120.9733930082632</v>
      </c>
      <c r="E22" s="225">
        <v>174.79147668906285</v>
      </c>
      <c r="F22" s="226">
        <v>177.27075015733635</v>
      </c>
      <c r="G22" s="226">
        <v>1.9494910838855808</v>
      </c>
      <c r="H22" s="226">
        <v>2.9652125277244084</v>
      </c>
      <c r="I22" s="226">
        <v>49.629316963995187</v>
      </c>
      <c r="J22" s="226">
        <v>2.6371944460654313</v>
      </c>
      <c r="K22" s="221">
        <f t="shared" si="0"/>
        <v>899.82105289885658</v>
      </c>
    </row>
    <row r="23" spans="1:11" ht="18.75" customHeight="1">
      <c r="A23" s="109"/>
      <c r="B23" s="110">
        <v>2003</v>
      </c>
      <c r="C23" s="227">
        <v>383.44905092487409</v>
      </c>
      <c r="D23" s="227">
        <v>117.76368731759841</v>
      </c>
      <c r="E23" s="227">
        <v>168.48321706430667</v>
      </c>
      <c r="F23" s="228">
        <v>169.70358812758164</v>
      </c>
      <c r="G23" s="228">
        <v>1.9689374325851767</v>
      </c>
      <c r="H23" s="228">
        <v>3.0024075232133884</v>
      </c>
      <c r="I23" s="228">
        <v>54.031314024878668</v>
      </c>
      <c r="J23" s="228">
        <v>2.4642029939442467</v>
      </c>
      <c r="K23" s="222">
        <f t="shared" si="0"/>
        <v>900.86640540898236</v>
      </c>
    </row>
    <row r="24" spans="1:11" ht="18.75" customHeight="1">
      <c r="A24" s="100"/>
      <c r="B24" s="108">
        <v>2004</v>
      </c>
      <c r="C24" s="225">
        <v>380.7917089083507</v>
      </c>
      <c r="D24" s="225">
        <v>117.47566264791872</v>
      </c>
      <c r="E24" s="225">
        <v>168.0607612708522</v>
      </c>
      <c r="F24" s="226">
        <v>159.3371077006625</v>
      </c>
      <c r="G24" s="226">
        <v>1.6887703314610223</v>
      </c>
      <c r="H24" s="226">
        <v>2.9276932392112469</v>
      </c>
      <c r="I24" s="226">
        <v>54.194148546543403</v>
      </c>
      <c r="J24" s="226">
        <v>2.490121024761653</v>
      </c>
      <c r="K24" s="221">
        <f t="shared" si="0"/>
        <v>886.96597366976141</v>
      </c>
    </row>
    <row r="25" spans="1:11" ht="18.75" customHeight="1">
      <c r="B25" s="110">
        <v>2005</v>
      </c>
      <c r="C25" s="227">
        <v>375.87817301951253</v>
      </c>
      <c r="D25" s="227">
        <v>114.363505407799</v>
      </c>
      <c r="E25" s="227">
        <v>160.07165079244851</v>
      </c>
      <c r="F25" s="229">
        <v>156.81879480696517</v>
      </c>
      <c r="G25" s="229">
        <v>1.7296641891543061</v>
      </c>
      <c r="H25" s="229">
        <v>2.9532964959039072</v>
      </c>
      <c r="I25" s="229">
        <v>52.248115904212966</v>
      </c>
      <c r="J25" s="229">
        <v>2.3253480630413286</v>
      </c>
      <c r="K25" s="223">
        <f t="shared" si="0"/>
        <v>866.38854867903785</v>
      </c>
    </row>
    <row r="26" spans="1:11" ht="18.75" customHeight="1">
      <c r="B26" s="108">
        <v>2006</v>
      </c>
      <c r="C26" s="225">
        <v>377.47036688146449</v>
      </c>
      <c r="D26" s="225">
        <v>119.22436317657198</v>
      </c>
      <c r="E26" s="225">
        <v>156.33462322624257</v>
      </c>
      <c r="F26" s="230">
        <v>165.34903648383886</v>
      </c>
      <c r="G26" s="230">
        <v>1.5744780652901182</v>
      </c>
      <c r="H26" s="230">
        <v>3.0686417868891587</v>
      </c>
      <c r="I26" s="230">
        <v>52.662933649361975</v>
      </c>
      <c r="J26" s="230">
        <v>2.3129477075779068</v>
      </c>
      <c r="K26" s="224">
        <f t="shared" si="0"/>
        <v>877.99739097723716</v>
      </c>
    </row>
    <row r="27" spans="1:11" ht="18.75" customHeight="1">
      <c r="B27" s="110">
        <v>2007</v>
      </c>
      <c r="C27" s="227">
        <v>384.35098279884733</v>
      </c>
      <c r="D27" s="227">
        <v>127.0344124483006</v>
      </c>
      <c r="E27" s="227">
        <v>153.18212427604442</v>
      </c>
      <c r="F27" s="229">
        <v>128.86424503804093</v>
      </c>
      <c r="G27" s="229">
        <v>1.3107768771750012</v>
      </c>
      <c r="H27" s="229">
        <v>2.9883418847091621</v>
      </c>
      <c r="I27" s="229">
        <v>51.22514291677993</v>
      </c>
      <c r="J27" s="229">
        <v>2.4272786295838289</v>
      </c>
      <c r="K27" s="223">
        <f t="shared" si="0"/>
        <v>851.38330486948132</v>
      </c>
    </row>
    <row r="28" spans="1:11" ht="18.75" customHeight="1">
      <c r="B28" s="108">
        <v>2008</v>
      </c>
      <c r="C28" s="225">
        <v>364.26305724993256</v>
      </c>
      <c r="D28" s="225">
        <v>127.19133145372992</v>
      </c>
      <c r="E28" s="225">
        <v>152.90057368610283</v>
      </c>
      <c r="F28" s="230">
        <v>154.75078372299467</v>
      </c>
      <c r="G28" s="230">
        <v>1.3295722680713862</v>
      </c>
      <c r="H28" s="230">
        <v>2.9444026292115177</v>
      </c>
      <c r="I28" s="230">
        <v>48.84402457234971</v>
      </c>
      <c r="J28" s="230">
        <v>2.4825887714689769</v>
      </c>
      <c r="K28" s="224">
        <f t="shared" si="0"/>
        <v>854.70633435386151</v>
      </c>
    </row>
    <row r="29" spans="1:11" ht="18.75" customHeight="1">
      <c r="B29" s="110">
        <v>2009</v>
      </c>
      <c r="C29" s="227">
        <v>339.86486385004406</v>
      </c>
      <c r="D29" s="227">
        <v>109.11062604437615</v>
      </c>
      <c r="E29" s="227">
        <v>152.11203526189925</v>
      </c>
      <c r="F29" s="229">
        <v>141.96214711372846</v>
      </c>
      <c r="G29" s="229">
        <v>1.3545286755454031</v>
      </c>
      <c r="H29" s="229">
        <v>2.5748758528700488</v>
      </c>
      <c r="I29" s="229">
        <v>40.62629872773789</v>
      </c>
      <c r="J29" s="229">
        <v>2.5903418097945177</v>
      </c>
      <c r="K29" s="223">
        <f t="shared" si="0"/>
        <v>790.19571733599582</v>
      </c>
    </row>
    <row r="30" spans="1:11" ht="18.75" customHeight="1">
      <c r="B30" s="108">
        <v>2010</v>
      </c>
      <c r="C30" s="225">
        <v>351.64217916040707</v>
      </c>
      <c r="D30" s="225">
        <v>124.50286024556578</v>
      </c>
      <c r="E30" s="225">
        <v>152.95637159339071</v>
      </c>
      <c r="F30" s="230">
        <v>151.39556666517123</v>
      </c>
      <c r="G30" s="230">
        <v>1.3100423495370763</v>
      </c>
      <c r="H30" s="230">
        <v>2.5813077348118902</v>
      </c>
      <c r="I30" s="230">
        <v>45.956363091728463</v>
      </c>
      <c r="J30" s="230">
        <v>2.3250442943980851</v>
      </c>
      <c r="K30" s="224">
        <f t="shared" si="0"/>
        <v>832.66973513501034</v>
      </c>
    </row>
    <row r="31" spans="1:11" ht="18.75" customHeight="1">
      <c r="B31" s="110">
        <v>2011</v>
      </c>
      <c r="C31" s="227">
        <v>349.07411214796099</v>
      </c>
      <c r="D31" s="227">
        <v>121.57324399386269</v>
      </c>
      <c r="E31" s="227">
        <v>155.01545323647215</v>
      </c>
      <c r="F31" s="229">
        <v>131.18949553319334</v>
      </c>
      <c r="G31" s="229">
        <v>1.2145355502698003</v>
      </c>
      <c r="H31" s="229">
        <v>2.6725880567248432</v>
      </c>
      <c r="I31" s="229">
        <v>46.05193444898287</v>
      </c>
      <c r="J31" s="229">
        <v>2.6355868662772997</v>
      </c>
      <c r="K31" s="223">
        <f t="shared" si="0"/>
        <v>809.42694983374406</v>
      </c>
    </row>
    <row r="32" spans="1:11" ht="18.75" customHeight="1">
      <c r="B32" s="108">
        <v>2012</v>
      </c>
      <c r="C32" s="225">
        <v>358.56130758751829</v>
      </c>
      <c r="D32" s="225">
        <v>116.72715398987208</v>
      </c>
      <c r="E32" s="225">
        <v>153.51631163871039</v>
      </c>
      <c r="F32" s="230">
        <v>133.55980406414244</v>
      </c>
      <c r="G32" s="230">
        <v>1.0027831826265809</v>
      </c>
      <c r="H32" s="230">
        <v>2.6570508814010783</v>
      </c>
      <c r="I32" s="230">
        <v>45.295153659247468</v>
      </c>
      <c r="J32" s="230">
        <v>2.5735557993497347</v>
      </c>
      <c r="K32" s="224">
        <f t="shared" si="0"/>
        <v>813.89312080286811</v>
      </c>
    </row>
    <row r="33" spans="1:21" ht="18.75" customHeight="1">
      <c r="B33" s="110">
        <v>2013</v>
      </c>
      <c r="C33" s="227">
        <v>361.5368612120314</v>
      </c>
      <c r="D33" s="227">
        <v>117.4800868564333</v>
      </c>
      <c r="E33" s="227">
        <v>157.79325167828333</v>
      </c>
      <c r="F33" s="229">
        <v>143.08776820973105</v>
      </c>
      <c r="G33" s="229">
        <v>1.0416339262509986</v>
      </c>
      <c r="H33" s="229">
        <v>2.6887883782273794</v>
      </c>
      <c r="I33" s="229">
        <v>44.98931735663075</v>
      </c>
      <c r="J33" s="229">
        <v>2.6985713600987138</v>
      </c>
      <c r="K33" s="223">
        <f t="shared" si="0"/>
        <v>831.31627897768703</v>
      </c>
    </row>
    <row r="34" spans="1:21" ht="18.75" customHeight="1">
      <c r="B34" s="108">
        <v>2014</v>
      </c>
      <c r="C34" s="225">
        <v>342.75147385490737</v>
      </c>
      <c r="D34" s="225">
        <v>117.26536781457045</v>
      </c>
      <c r="E34" s="225">
        <v>158.74568468078604</v>
      </c>
      <c r="F34" s="230">
        <v>122.59427475650837</v>
      </c>
      <c r="G34" s="230">
        <v>0.98291340566200058</v>
      </c>
      <c r="H34" s="230">
        <v>2.4783341611246055</v>
      </c>
      <c r="I34" s="230">
        <v>44.92684706544226</v>
      </c>
      <c r="J34" s="230">
        <v>2.9399782582162244</v>
      </c>
      <c r="K34" s="224">
        <f t="shared" ref="K34:K35" si="1">SUM(C34:J34)</f>
        <v>792.68487399721744</v>
      </c>
    </row>
    <row r="35" spans="1:21" ht="18.75" customHeight="1">
      <c r="B35" s="110">
        <v>2015</v>
      </c>
      <c r="C35" s="227">
        <v>330.48654659195734</v>
      </c>
      <c r="D35" s="227">
        <v>125.88912693105583</v>
      </c>
      <c r="E35" s="227">
        <v>161.28982991950934</v>
      </c>
      <c r="F35" s="229">
        <v>128.25657404212666</v>
      </c>
      <c r="G35" s="229">
        <v>0.97865022827899395</v>
      </c>
      <c r="H35" s="229">
        <v>2.3737915533311176</v>
      </c>
      <c r="I35" s="229">
        <v>43.470837829974215</v>
      </c>
      <c r="J35" s="229">
        <v>3.0710016188210205</v>
      </c>
      <c r="K35" s="223">
        <f t="shared" si="1"/>
        <v>795.81635871505455</v>
      </c>
    </row>
    <row r="36" spans="1:21" ht="18.75" customHeight="1">
      <c r="B36" s="108">
        <v>2016</v>
      </c>
      <c r="C36" s="225">
        <v>327.24818668322393</v>
      </c>
      <c r="D36" s="225">
        <v>128.21886187334638</v>
      </c>
      <c r="E36" s="225">
        <v>164.54453410168568</v>
      </c>
      <c r="F36" s="230">
        <v>129.10263893608604</v>
      </c>
      <c r="G36" s="230">
        <v>1.0169568344199313</v>
      </c>
      <c r="H36" s="230">
        <v>2.3438514508051997</v>
      </c>
      <c r="I36" s="230">
        <v>45.262368621077357</v>
      </c>
      <c r="J36" s="230">
        <v>2.7728899758534826</v>
      </c>
      <c r="K36" s="224">
        <f t="shared" ref="K36:K37" si="2">SUM(C36:J36)</f>
        <v>800.51028847649798</v>
      </c>
    </row>
    <row r="37" spans="1:21" ht="18.75" customHeight="1">
      <c r="B37" s="110">
        <v>2017</v>
      </c>
      <c r="C37" s="227">
        <v>306.32997233287938</v>
      </c>
      <c r="D37" s="227">
        <v>130.85940541716008</v>
      </c>
      <c r="E37" s="227">
        <v>167.21729991788959</v>
      </c>
      <c r="F37" s="229">
        <v>127.59418777522815</v>
      </c>
      <c r="G37" s="229">
        <v>0.84090463857738407</v>
      </c>
      <c r="H37" s="229">
        <v>2.266987763316628</v>
      </c>
      <c r="I37" s="229">
        <v>48.621798236171919</v>
      </c>
      <c r="J37" s="229">
        <v>2.9239953301360764</v>
      </c>
      <c r="K37" s="223">
        <f t="shared" si="2"/>
        <v>786.65455141135919</v>
      </c>
    </row>
    <row r="38" spans="1:21" ht="18.75" customHeight="1">
      <c r="B38" s="108">
        <v>2018</v>
      </c>
      <c r="C38" s="225">
        <v>290.1185365323106</v>
      </c>
      <c r="D38" s="225">
        <v>128.96125549008286</v>
      </c>
      <c r="E38" s="225">
        <v>161.66410618425334</v>
      </c>
      <c r="F38" s="230">
        <v>120.60987896639834</v>
      </c>
      <c r="G38" s="230">
        <v>0.74833332776783534</v>
      </c>
      <c r="H38" s="230">
        <v>2.0067451156996818</v>
      </c>
      <c r="I38" s="230">
        <v>48.339669547243233</v>
      </c>
      <c r="J38" s="230">
        <v>2.9138172917848211</v>
      </c>
      <c r="K38" s="224">
        <f>SUM(C38:J38)</f>
        <v>755.36234245554067</v>
      </c>
    </row>
    <row r="39" spans="1:21" s="100" customFormat="1">
      <c r="A39" s="101"/>
      <c r="B39" s="101"/>
      <c r="C39" s="101"/>
      <c r="D39" s="101"/>
      <c r="E39" s="101"/>
      <c r="F39" s="117"/>
      <c r="G39" s="117"/>
      <c r="H39" s="117"/>
      <c r="L39" s="101"/>
      <c r="M39" s="101"/>
      <c r="N39" s="101"/>
      <c r="O39" s="101"/>
      <c r="P39" s="101"/>
      <c r="Q39" s="101"/>
      <c r="R39" s="101"/>
      <c r="S39" s="101"/>
      <c r="T39" s="101"/>
      <c r="U39" s="101"/>
    </row>
  </sheetData>
  <sheetProtection selectLockedCells="1"/>
  <mergeCells count="6">
    <mergeCell ref="B6:H6"/>
    <mergeCell ref="B1:H1"/>
    <mergeCell ref="B2:H2"/>
    <mergeCell ref="B3:H3"/>
    <mergeCell ref="B4:H4"/>
    <mergeCell ref="B5:H5"/>
  </mergeCells>
  <conditionalFormatting sqref="L9:S9">
    <cfRule type="cellIs" dxfId="7" priority="1" operator="greaterThan">
      <formula>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/>
    <pageSetUpPr fitToPage="1"/>
  </sheetPr>
  <dimension ref="A1:X27"/>
  <sheetViews>
    <sheetView showGridLines="0" zoomScale="130" zoomScaleNormal="130" workbookViewId="0">
      <selection activeCell="O25" sqref="O25"/>
    </sheetView>
  </sheetViews>
  <sheetFormatPr baseColWidth="10" defaultRowHeight="12.75"/>
  <cols>
    <col min="1" max="1" width="3.28515625" style="121" customWidth="1"/>
    <col min="2" max="2" width="5.7109375" style="13" customWidth="1"/>
    <col min="3" max="3" width="4.28515625" style="13" customWidth="1"/>
    <col min="4" max="4" width="1.7109375" style="13" customWidth="1"/>
    <col min="5" max="5" width="14" style="13" customWidth="1"/>
    <col min="6" max="6" width="1.7109375" style="13" customWidth="1"/>
    <col min="7" max="7" width="14" style="13" customWidth="1"/>
    <col min="8" max="8" width="1.7109375" style="13" customWidth="1"/>
    <col min="9" max="9" width="14" style="13" customWidth="1"/>
    <col min="10" max="10" width="1.7109375" style="13" customWidth="1"/>
    <col min="11" max="11" width="20" style="13" customWidth="1"/>
    <col min="12" max="12" width="1.7109375" style="13" customWidth="1"/>
    <col min="13" max="13" width="14" style="13" customWidth="1"/>
    <col min="14" max="14" width="9.5703125" style="13" customWidth="1"/>
    <col min="15" max="15" width="15.140625" style="13" customWidth="1"/>
    <col min="16" max="16" width="2.5703125" customWidth="1"/>
    <col min="17" max="19" width="11.7109375" customWidth="1"/>
    <col min="20" max="20" width="4" customWidth="1"/>
    <col min="21" max="22" width="11.7109375" customWidth="1"/>
    <col min="23" max="23" width="19.140625" customWidth="1"/>
    <col min="24" max="24" width="2.5703125" customWidth="1"/>
  </cols>
  <sheetData>
    <row r="1" spans="1:24" ht="20.25" customHeight="1">
      <c r="A1" s="118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3"/>
    </row>
    <row r="2" spans="1:24" ht="20.25" customHeight="1">
      <c r="A2" s="119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"/>
      <c r="P2" s="583" t="s">
        <v>104</v>
      </c>
      <c r="Q2" s="584"/>
      <c r="R2" s="584"/>
      <c r="S2" s="584"/>
      <c r="T2" s="584"/>
      <c r="U2" s="584"/>
      <c r="V2" s="584"/>
      <c r="W2" s="584"/>
      <c r="X2" s="585"/>
    </row>
    <row r="3" spans="1:24" s="79" customFormat="1" ht="18.75" customHeight="1">
      <c r="A3" s="12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3"/>
      <c r="P3" s="75"/>
      <c r="Q3" s="76"/>
      <c r="R3" s="77"/>
      <c r="S3" s="76"/>
      <c r="T3" s="76"/>
      <c r="U3" s="77"/>
      <c r="V3" s="76"/>
      <c r="W3" s="76"/>
      <c r="X3" s="78"/>
    </row>
    <row r="4" spans="1:24" s="79" customFormat="1" ht="15.95" customHeight="1">
      <c r="A4" s="12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73"/>
      <c r="N4" s="74"/>
      <c r="O4" s="73"/>
      <c r="P4" s="75"/>
      <c r="Q4" s="76"/>
      <c r="R4" s="76"/>
      <c r="S4" s="76"/>
      <c r="T4" s="76"/>
      <c r="U4" s="76"/>
      <c r="V4" s="76"/>
      <c r="W4" s="76"/>
      <c r="X4" s="78"/>
    </row>
    <row r="5" spans="1:24" ht="7.5" customHeight="1">
      <c r="A5" s="119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6"/>
      <c r="P5" s="82"/>
      <c r="Q5" s="83"/>
      <c r="R5" s="83"/>
      <c r="S5" s="83"/>
      <c r="T5" s="83"/>
      <c r="U5" s="83"/>
      <c r="V5" s="83"/>
      <c r="W5" s="83"/>
      <c r="X5" s="84"/>
    </row>
    <row r="6" spans="1:24" ht="16.5" customHeight="1">
      <c r="A6" s="119"/>
      <c r="C6" s="85"/>
      <c r="N6" s="6"/>
      <c r="P6" s="82"/>
      <c r="Q6" s="83"/>
      <c r="R6" s="83"/>
      <c r="S6" s="83"/>
      <c r="T6" s="83"/>
      <c r="U6" s="83"/>
      <c r="V6" s="83"/>
      <c r="W6" s="83"/>
      <c r="X6" s="84"/>
    </row>
    <row r="7" spans="1:24" ht="16.5" customHeight="1">
      <c r="A7" s="119"/>
      <c r="C7" s="85"/>
      <c r="N7" s="6"/>
      <c r="P7" s="82"/>
      <c r="Q7" s="83"/>
      <c r="R7" s="83"/>
      <c r="S7" s="83"/>
      <c r="T7" s="83"/>
      <c r="U7" s="83"/>
      <c r="V7" s="83"/>
      <c r="W7" s="83"/>
      <c r="X7" s="84"/>
    </row>
    <row r="8" spans="1:24" ht="16.5" customHeight="1">
      <c r="A8" s="119"/>
      <c r="C8" s="85"/>
      <c r="N8" s="6"/>
      <c r="P8" s="82"/>
      <c r="Q8" s="83"/>
      <c r="R8" s="83"/>
      <c r="S8" s="83"/>
      <c r="T8" s="83"/>
      <c r="U8" s="83"/>
      <c r="V8" s="83"/>
      <c r="W8" s="83"/>
      <c r="X8" s="84"/>
    </row>
    <row r="9" spans="1:24" ht="16.5" customHeight="1">
      <c r="A9" s="119"/>
      <c r="C9" s="85"/>
      <c r="N9" s="6"/>
      <c r="P9" s="82"/>
      <c r="Q9" s="83"/>
      <c r="R9" s="83"/>
      <c r="S9" s="83"/>
      <c r="T9" s="83"/>
      <c r="U9" s="83"/>
      <c r="V9" s="83"/>
      <c r="W9" s="83"/>
      <c r="X9" s="84"/>
    </row>
    <row r="10" spans="1:24" ht="16.5" customHeight="1">
      <c r="A10" s="119"/>
      <c r="C10" s="85"/>
      <c r="N10" s="6"/>
      <c r="P10" s="82"/>
      <c r="Q10" s="83"/>
      <c r="R10" s="83"/>
      <c r="S10" s="83"/>
      <c r="T10" s="83"/>
      <c r="U10" s="83"/>
      <c r="V10" s="83"/>
      <c r="W10" s="83"/>
      <c r="X10" s="84"/>
    </row>
    <row r="11" spans="1:24" ht="16.5" customHeight="1">
      <c r="A11" s="119"/>
      <c r="C11" s="85"/>
      <c r="N11" s="6"/>
      <c r="P11" s="82"/>
      <c r="Q11" s="86" t="s">
        <v>105</v>
      </c>
      <c r="R11" s="83"/>
      <c r="S11" s="83"/>
      <c r="T11" s="83"/>
      <c r="U11" s="83"/>
      <c r="V11" s="83"/>
      <c r="W11" s="83"/>
      <c r="X11" s="84"/>
    </row>
    <row r="12" spans="1:24" ht="16.5" customHeight="1">
      <c r="A12" s="119"/>
      <c r="C12" s="85"/>
      <c r="N12" s="6"/>
      <c r="P12" s="82"/>
      <c r="Q12" s="83"/>
      <c r="R12" s="83"/>
      <c r="S12" s="83"/>
      <c r="T12" s="83"/>
      <c r="U12" s="83"/>
      <c r="V12" s="83"/>
      <c r="W12" s="83"/>
      <c r="X12" s="84"/>
    </row>
    <row r="13" spans="1:24" ht="17.25" customHeight="1">
      <c r="A13" s="119"/>
      <c r="C13" s="85"/>
      <c r="N13" s="6"/>
      <c r="P13" s="82"/>
      <c r="Q13" s="86" t="s">
        <v>106</v>
      </c>
      <c r="R13" s="83"/>
      <c r="S13" s="83"/>
      <c r="T13" s="83"/>
      <c r="U13" s="83"/>
      <c r="V13" s="83"/>
      <c r="W13" s="83"/>
      <c r="X13" s="84"/>
    </row>
    <row r="14" spans="1:24" ht="16.5" customHeight="1">
      <c r="A14" s="119"/>
      <c r="C14" s="85"/>
      <c r="N14" s="6"/>
      <c r="P14" s="82"/>
      <c r="Q14" s="83"/>
      <c r="R14" s="83"/>
      <c r="S14" s="83"/>
      <c r="T14" s="83"/>
      <c r="U14" s="83"/>
      <c r="V14" s="83"/>
      <c r="W14" s="83"/>
      <c r="X14" s="84"/>
    </row>
    <row r="15" spans="1:24" ht="16.5" customHeight="1">
      <c r="A15" s="119"/>
      <c r="C15" s="85"/>
      <c r="N15" s="6"/>
      <c r="P15" s="82"/>
      <c r="Q15" s="83"/>
      <c r="R15" s="86" t="s">
        <v>107</v>
      </c>
      <c r="S15" s="83"/>
      <c r="T15" s="83"/>
      <c r="U15" s="86" t="s">
        <v>107</v>
      </c>
      <c r="V15" s="83"/>
      <c r="W15" s="83"/>
      <c r="X15" s="84"/>
    </row>
    <row r="16" spans="1:24" ht="16.5" customHeight="1">
      <c r="A16" s="119"/>
      <c r="C16" s="85"/>
      <c r="N16" s="6"/>
      <c r="P16" s="82"/>
      <c r="Q16" s="83"/>
      <c r="R16" s="83"/>
      <c r="S16" s="83"/>
      <c r="T16" s="83"/>
      <c r="U16" s="83"/>
      <c r="V16" s="83"/>
      <c r="W16" s="83"/>
      <c r="X16" s="84"/>
    </row>
    <row r="17" spans="1:24" ht="16.5" customHeight="1">
      <c r="A17" s="119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9"/>
      <c r="O17" s="87"/>
      <c r="P17" s="82"/>
      <c r="Q17" s="83"/>
      <c r="R17" s="83"/>
      <c r="S17" s="83"/>
      <c r="T17" s="83"/>
      <c r="U17" s="83"/>
      <c r="V17" s="83"/>
      <c r="W17" s="83"/>
      <c r="X17" s="84"/>
    </row>
    <row r="18" spans="1:24" ht="22.5" customHeight="1">
      <c r="A18" s="119"/>
      <c r="B18" s="87"/>
      <c r="C18" s="88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9"/>
      <c r="O18" s="87"/>
      <c r="P18" s="82"/>
      <c r="Q18" s="83"/>
      <c r="R18" s="83"/>
      <c r="S18" s="83"/>
      <c r="T18" s="83"/>
      <c r="U18" s="83"/>
      <c r="V18" s="83"/>
      <c r="W18" s="83"/>
      <c r="X18" s="84"/>
    </row>
    <row r="19" spans="1:24" ht="87" customHeight="1">
      <c r="A19" s="119"/>
      <c r="B19" s="90"/>
      <c r="C19" s="91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87"/>
      <c r="P19" s="92"/>
      <c r="Q19" s="93"/>
      <c r="R19" s="93"/>
      <c r="S19" s="93"/>
      <c r="T19" s="93"/>
      <c r="U19" s="93"/>
      <c r="V19" s="93"/>
      <c r="W19" s="93"/>
      <c r="X19" s="94"/>
    </row>
    <row r="20" spans="1:24" ht="9" customHeight="1">
      <c r="A20" s="119"/>
      <c r="B20" s="90"/>
      <c r="C20" s="91"/>
      <c r="D20" s="90"/>
      <c r="E20" s="587"/>
      <c r="F20" s="90"/>
      <c r="G20" s="587"/>
      <c r="H20" s="90"/>
      <c r="I20" s="587"/>
      <c r="J20" s="90"/>
      <c r="K20" s="587"/>
      <c r="L20" s="90"/>
      <c r="M20" s="587"/>
      <c r="N20" s="122"/>
      <c r="O20" s="87"/>
    </row>
    <row r="21" spans="1:24" ht="11.25" customHeight="1">
      <c r="A21" s="119"/>
      <c r="B21" s="90"/>
      <c r="C21" s="91"/>
      <c r="D21" s="90"/>
      <c r="E21" s="587"/>
      <c r="F21" s="90"/>
      <c r="G21" s="587"/>
      <c r="H21" s="90"/>
      <c r="I21" s="587"/>
      <c r="J21" s="90"/>
      <c r="K21" s="587"/>
      <c r="L21" s="90"/>
      <c r="M21" s="587"/>
      <c r="N21" s="122"/>
      <c r="O21" s="87"/>
    </row>
    <row r="22" spans="1:24" ht="9.75" customHeight="1">
      <c r="A22" s="119"/>
      <c r="B22" s="95"/>
      <c r="C22" s="95"/>
      <c r="D22" s="95"/>
      <c r="E22" s="96"/>
      <c r="F22" s="96"/>
      <c r="G22" s="96"/>
      <c r="H22" s="96"/>
      <c r="I22" s="96"/>
      <c r="J22" s="96"/>
      <c r="K22" s="96"/>
      <c r="L22" s="96"/>
      <c r="M22" s="96"/>
      <c r="N22" s="231"/>
      <c r="O22" s="96"/>
    </row>
    <row r="23" spans="1:24" ht="9" customHeight="1">
      <c r="A23" s="123"/>
      <c r="B23" s="124"/>
      <c r="C23" s="124"/>
      <c r="D23" s="124"/>
      <c r="E23" s="125"/>
      <c r="F23" s="125"/>
      <c r="G23" s="125"/>
      <c r="H23" s="125"/>
      <c r="I23" s="125"/>
      <c r="J23" s="125"/>
      <c r="K23" s="125"/>
      <c r="L23" s="125"/>
      <c r="M23" s="125"/>
      <c r="N23" s="126"/>
      <c r="O23" s="96"/>
    </row>
    <row r="24" spans="1:24" ht="6.75" customHeight="1"/>
    <row r="25" spans="1:24" ht="4.5" customHeight="1">
      <c r="H25" s="97"/>
      <c r="I25" s="97"/>
      <c r="J25" s="97"/>
      <c r="K25" s="97"/>
      <c r="L25" s="97"/>
    </row>
    <row r="26" spans="1:24">
      <c r="B26" s="98"/>
      <c r="C26" s="98"/>
      <c r="D26" s="98"/>
      <c r="E26" s="98"/>
      <c r="F26" s="98"/>
      <c r="G26" s="97"/>
      <c r="H26" s="97"/>
      <c r="I26" s="97"/>
      <c r="J26" s="97"/>
      <c r="K26" s="97"/>
      <c r="L26" s="97"/>
    </row>
    <row r="27" spans="1:24">
      <c r="B27" s="98"/>
      <c r="C27" s="98"/>
      <c r="D27" s="98"/>
      <c r="E27" s="98"/>
      <c r="F27" s="98"/>
      <c r="G27" s="97"/>
      <c r="H27" s="97"/>
      <c r="I27" s="97"/>
      <c r="J27" s="97"/>
      <c r="K27" s="97"/>
      <c r="L27" s="97"/>
    </row>
  </sheetData>
  <sheetProtection selectLockedCells="1"/>
  <mergeCells count="6">
    <mergeCell ref="P2:X2"/>
    <mergeCell ref="E20:E21"/>
    <mergeCell ref="G20:G21"/>
    <mergeCell ref="I20:I21"/>
    <mergeCell ref="K20:K21"/>
    <mergeCell ref="M20:M21"/>
  </mergeCells>
  <printOptions horizontalCentered="1"/>
  <pageMargins left="0" right="0" top="0.78740157480314965" bottom="0.78740157480314965" header="0.31496062992125984" footer="0.31496062992125984"/>
  <pageSetup paperSize="9" scale="4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/>
  </sheetPr>
  <dimension ref="A1:R39"/>
  <sheetViews>
    <sheetView showGridLines="0" topLeftCell="A16" workbookViewId="0">
      <selection activeCell="B4" sqref="B4:C4"/>
    </sheetView>
  </sheetViews>
  <sheetFormatPr baseColWidth="10" defaultColWidth="11.42578125" defaultRowHeight="12.75"/>
  <cols>
    <col min="1" max="1" width="18" style="101" bestFit="1" customWidth="1"/>
    <col min="2" max="2" width="16.7109375" style="101" customWidth="1"/>
    <col min="3" max="3" width="45.85546875" style="117" customWidth="1"/>
    <col min="4" max="4" width="11.42578125" style="100"/>
    <col min="5" max="5" width="15.42578125" style="100" customWidth="1"/>
    <col min="6" max="6" width="11.42578125" style="100"/>
    <col min="7" max="16384" width="11.42578125" style="101"/>
  </cols>
  <sheetData>
    <row r="1" spans="1:16" ht="15.95" customHeight="1">
      <c r="A1" s="99" t="s">
        <v>108</v>
      </c>
      <c r="B1" s="588" t="s">
        <v>146</v>
      </c>
      <c r="C1" s="579"/>
    </row>
    <row r="2" spans="1:16" ht="15.95" customHeight="1">
      <c r="A2" s="99" t="s">
        <v>109</v>
      </c>
      <c r="B2" s="579" t="s">
        <v>145</v>
      </c>
      <c r="C2" s="579"/>
    </row>
    <row r="3" spans="1:16" ht="64.5" customHeight="1">
      <c r="A3" s="99" t="s">
        <v>110</v>
      </c>
      <c r="B3" s="588" t="s">
        <v>321</v>
      </c>
      <c r="C3" s="588"/>
      <c r="P3" s="101" t="str">
        <f>"Quelle: "&amp;'1-3-1_5-Abb_Daten'!B3</f>
        <v>Quelle: Umweltbundesamt, Nationale Trendtabellen für die deutsche Berichterstattung atmosphärischer Emissionen seit 1990, Emissionsentwicklung 1990 bis 2018 (Stand 12/2019); Statistisches Bundesamt (BIP 1991-2018, saison- und kalenderbereinigte Werte nach Census X13, Aufruf 17.03.2020)</v>
      </c>
    </row>
    <row r="4" spans="1:16">
      <c r="A4" s="99" t="s">
        <v>111</v>
      </c>
      <c r="B4" s="579"/>
      <c r="C4" s="579"/>
      <c r="E4" s="565"/>
    </row>
    <row r="5" spans="1:16">
      <c r="A5" s="99" t="s">
        <v>112</v>
      </c>
      <c r="B5" s="579" t="s">
        <v>169</v>
      </c>
      <c r="C5" s="579"/>
    </row>
    <row r="6" spans="1:16">
      <c r="A6" s="102" t="s">
        <v>113</v>
      </c>
      <c r="B6" s="575"/>
      <c r="C6" s="575"/>
    </row>
    <row r="8" spans="1:16">
      <c r="A8" s="103"/>
      <c r="B8" s="103"/>
      <c r="C8" s="111"/>
    </row>
    <row r="9" spans="1:16" ht="18.75" customHeight="1">
      <c r="A9" s="100"/>
      <c r="B9" s="104"/>
      <c r="C9" s="105" t="s">
        <v>80</v>
      </c>
      <c r="D9" s="272" t="s">
        <v>160</v>
      </c>
      <c r="E9" s="272" t="s">
        <v>161</v>
      </c>
      <c r="F9" s="106"/>
      <c r="G9" s="107"/>
      <c r="H9" s="107"/>
      <c r="I9" s="107"/>
      <c r="J9" s="107"/>
      <c r="K9" s="107"/>
      <c r="L9" s="107"/>
      <c r="M9" s="107"/>
      <c r="N9" s="107"/>
      <c r="O9" s="107"/>
      <c r="P9" s="107"/>
    </row>
    <row r="10" spans="1:16" ht="18.75" customHeight="1">
      <c r="A10" s="109"/>
      <c r="B10" s="110">
        <v>1991</v>
      </c>
      <c r="C10" s="233">
        <f>E10/D10</f>
        <v>637.56833507250019</v>
      </c>
      <c r="D10" s="271">
        <v>1590.731</v>
      </c>
      <c r="E10" s="271">
        <f>'1-3-1_4-Abb_Daten'!K11*1000</f>
        <v>1014199.7152182133</v>
      </c>
      <c r="F10" s="512"/>
      <c r="G10" s="386"/>
    </row>
    <row r="11" spans="1:16" ht="18.75" customHeight="1">
      <c r="A11" s="109"/>
      <c r="B11" s="108">
        <v>1992</v>
      </c>
      <c r="C11" s="232">
        <f t="shared" ref="C11:C30" si="0">E11/D11</f>
        <v>568.0765783964298</v>
      </c>
      <c r="D11" s="270">
        <v>1700.2809999999999</v>
      </c>
      <c r="E11" s="270">
        <f>'1-3-1_4-Abb_Daten'!K12*1000</f>
        <v>965889.81279245997</v>
      </c>
      <c r="F11" s="512"/>
      <c r="G11" s="386"/>
    </row>
    <row r="12" spans="1:16" ht="18.75" customHeight="1">
      <c r="A12" s="109"/>
      <c r="B12" s="110">
        <v>1993</v>
      </c>
      <c r="C12" s="233">
        <f t="shared" si="0"/>
        <v>546.79980377874438</v>
      </c>
      <c r="D12" s="271">
        <v>1748.7809999999999</v>
      </c>
      <c r="E12" s="271">
        <f>'1-3-1_4-Abb_Daten'!K13*1000</f>
        <v>956233.10765199631</v>
      </c>
      <c r="F12" s="512"/>
      <c r="G12" s="386"/>
    </row>
    <row r="13" spans="1:16" ht="18.75" customHeight="1">
      <c r="A13" s="109"/>
      <c r="B13" s="108">
        <v>1994</v>
      </c>
      <c r="C13" s="232">
        <f t="shared" si="0"/>
        <v>513.84272591126569</v>
      </c>
      <c r="D13" s="270">
        <v>1828.634</v>
      </c>
      <c r="E13" s="270">
        <f>'1-3-1_4-Abb_Daten'!K14*1000</f>
        <v>939630.27925402136</v>
      </c>
      <c r="F13" s="512"/>
      <c r="G13" s="386"/>
    </row>
    <row r="14" spans="1:16" ht="18.75" customHeight="1">
      <c r="A14" s="109"/>
      <c r="B14" s="110">
        <v>1995</v>
      </c>
      <c r="C14" s="233">
        <f t="shared" si="0"/>
        <v>495.59625191203514</v>
      </c>
      <c r="D14" s="271">
        <v>1895.0440000000001</v>
      </c>
      <c r="E14" s="271">
        <f>'1-3-1_4-Abb_Daten'!K15*1000</f>
        <v>939176.70360839076</v>
      </c>
      <c r="F14" s="512"/>
      <c r="G14" s="386"/>
    </row>
    <row r="15" spans="1:16" ht="18.75" customHeight="1">
      <c r="A15" s="109"/>
      <c r="B15" s="108">
        <v>1996</v>
      </c>
      <c r="C15" s="232">
        <f t="shared" si="0"/>
        <v>498.92120576248197</v>
      </c>
      <c r="D15" s="270">
        <v>1922.396</v>
      </c>
      <c r="E15" s="270">
        <f>'1-3-1_4-Abb_Daten'!K16*1000</f>
        <v>959124.13027297228</v>
      </c>
      <c r="F15" s="512"/>
      <c r="G15" s="386"/>
    </row>
    <row r="16" spans="1:16" ht="18.75" customHeight="1">
      <c r="A16" s="109"/>
      <c r="B16" s="110">
        <v>1997</v>
      </c>
      <c r="C16" s="233">
        <f t="shared" si="0"/>
        <v>474.26878033048484</v>
      </c>
      <c r="D16" s="271">
        <v>1963.5070000000001</v>
      </c>
      <c r="E16" s="271">
        <f>'1-3-1_4-Abb_Daten'!K17*1000</f>
        <v>931230.07006036933</v>
      </c>
      <c r="F16" s="512"/>
      <c r="G16" s="386"/>
    </row>
    <row r="17" spans="1:7" ht="18.75" customHeight="1">
      <c r="A17" s="109"/>
      <c r="B17" s="108">
        <v>1998</v>
      </c>
      <c r="C17" s="232">
        <f t="shared" si="0"/>
        <v>458.7900153438419</v>
      </c>
      <c r="D17" s="270">
        <v>2012.415</v>
      </c>
      <c r="E17" s="270">
        <f>'1-3-1_4-Abb_Daten'!K18*1000</f>
        <v>923275.90872817754</v>
      </c>
      <c r="F17" s="512"/>
      <c r="G17" s="386"/>
    </row>
    <row r="18" spans="1:7" ht="18.75" customHeight="1">
      <c r="A18" s="109"/>
      <c r="B18" s="110">
        <v>1999</v>
      </c>
      <c r="C18" s="233">
        <f t="shared" si="0"/>
        <v>435.90449056319727</v>
      </c>
      <c r="D18" s="271">
        <v>2054.6770000000001</v>
      </c>
      <c r="E18" s="271">
        <f>'1-3-1_4-Abb_Daten'!K19*1000</f>
        <v>895642.93095691851</v>
      </c>
      <c r="F18" s="512"/>
      <c r="G18" s="386"/>
    </row>
    <row r="19" spans="1:7" ht="18.75" customHeight="1">
      <c r="A19" s="109"/>
      <c r="B19" s="108">
        <v>2000</v>
      </c>
      <c r="C19" s="232">
        <f t="shared" si="0"/>
        <v>426.61727359518937</v>
      </c>
      <c r="D19" s="270">
        <v>2109.1039999999998</v>
      </c>
      <c r="E19" s="270">
        <f>'1-3-1_4-Abb_Daten'!K20*1000</f>
        <v>899780.1982087082</v>
      </c>
      <c r="F19" s="512"/>
      <c r="G19" s="386"/>
    </row>
    <row r="20" spans="1:7" ht="18.75" customHeight="1">
      <c r="A20" s="109"/>
      <c r="B20" s="110">
        <v>2001</v>
      </c>
      <c r="C20" s="233">
        <f t="shared" si="0"/>
        <v>421.28696577529439</v>
      </c>
      <c r="D20" s="271">
        <v>2175.1590000000001</v>
      </c>
      <c r="E20" s="271">
        <f>'1-3-1_4-Abb_Daten'!K21*1000</f>
        <v>916366.13518882357</v>
      </c>
      <c r="F20" s="512"/>
      <c r="G20" s="386"/>
    </row>
    <row r="21" spans="1:7" ht="18.75" customHeight="1">
      <c r="A21" s="109"/>
      <c r="B21" s="108">
        <v>2002</v>
      </c>
      <c r="C21" s="232">
        <f t="shared" si="0"/>
        <v>408.72402003639127</v>
      </c>
      <c r="D21" s="270">
        <v>2201.5369999999998</v>
      </c>
      <c r="E21" s="270">
        <f>'1-3-1_4-Abb_Daten'!K22*1000</f>
        <v>899821.05289885658</v>
      </c>
      <c r="F21" s="512"/>
      <c r="G21" s="386"/>
    </row>
    <row r="22" spans="1:7" ht="18.75" customHeight="1">
      <c r="A22" s="109"/>
      <c r="B22" s="110">
        <v>2003</v>
      </c>
      <c r="C22" s="233">
        <f t="shared" si="0"/>
        <v>406.75852317489478</v>
      </c>
      <c r="D22" s="271">
        <v>2214.7449999999999</v>
      </c>
      <c r="E22" s="271">
        <f>'1-3-1_4-Abb_Daten'!K23*1000</f>
        <v>900866.4054089823</v>
      </c>
      <c r="F22" s="512"/>
      <c r="G22" s="386"/>
    </row>
    <row r="23" spans="1:7" ht="18.75" customHeight="1">
      <c r="A23" s="100"/>
      <c r="B23" s="108">
        <v>2004</v>
      </c>
      <c r="C23" s="232">
        <f t="shared" si="0"/>
        <v>393.32099091857566</v>
      </c>
      <c r="D23" s="270">
        <v>2255.069</v>
      </c>
      <c r="E23" s="270">
        <f>'1-3-1_4-Abb_Daten'!K24*1000</f>
        <v>886965.97366976144</v>
      </c>
      <c r="F23" s="512"/>
      <c r="G23" s="386"/>
    </row>
    <row r="24" spans="1:7" ht="18.75" customHeight="1">
      <c r="B24" s="110">
        <v>2005</v>
      </c>
      <c r="C24" s="233">
        <f t="shared" si="0"/>
        <v>379.20264354613334</v>
      </c>
      <c r="D24" s="271">
        <v>2284.7640000000001</v>
      </c>
      <c r="E24" s="271">
        <f>'1-3-1_4-Abb_Daten'!K25*1000</f>
        <v>866388.54867903783</v>
      </c>
      <c r="F24" s="512"/>
      <c r="G24" s="386"/>
    </row>
    <row r="25" spans="1:7" ht="18.75" customHeight="1">
      <c r="B25" s="108">
        <v>2006</v>
      </c>
      <c r="C25" s="232">
        <f t="shared" si="0"/>
        <v>368.03663231951253</v>
      </c>
      <c r="D25" s="270">
        <v>2385.625</v>
      </c>
      <c r="E25" s="270">
        <f>'1-3-1_4-Abb_Daten'!K26*1000</f>
        <v>877997.39097723714</v>
      </c>
      <c r="F25" s="512"/>
      <c r="G25" s="386"/>
    </row>
    <row r="26" spans="1:7" ht="18.75" customHeight="1">
      <c r="B26" s="110">
        <v>2007</v>
      </c>
      <c r="C26" s="233">
        <f t="shared" si="0"/>
        <v>340.18999902882973</v>
      </c>
      <c r="D26" s="271">
        <v>2502.67</v>
      </c>
      <c r="E26" s="271">
        <f>'1-3-1_4-Abb_Daten'!K27*1000</f>
        <v>851383.30486948136</v>
      </c>
      <c r="F26" s="512"/>
      <c r="G26" s="386"/>
    </row>
    <row r="27" spans="1:7" ht="18.75" customHeight="1">
      <c r="B27" s="108">
        <v>2008</v>
      </c>
      <c r="C27" s="232">
        <f t="shared" si="0"/>
        <v>336.12180927671284</v>
      </c>
      <c r="D27" s="270">
        <v>2542.8470000000002</v>
      </c>
      <c r="E27" s="270">
        <f>'1-3-1_4-Abb_Daten'!K28*1000</f>
        <v>854706.33435386152</v>
      </c>
      <c r="F27" s="512"/>
      <c r="G27" s="386"/>
    </row>
    <row r="28" spans="1:7" ht="18.75" customHeight="1">
      <c r="B28" s="110">
        <v>2009</v>
      </c>
      <c r="C28" s="233">
        <f t="shared" si="0"/>
        <v>323.38418238279036</v>
      </c>
      <c r="D28" s="271">
        <v>2443.52</v>
      </c>
      <c r="E28" s="271">
        <f>'1-3-1_4-Abb_Daten'!K29*1000</f>
        <v>790195.71733599587</v>
      </c>
      <c r="F28" s="512"/>
      <c r="G28" s="386"/>
    </row>
    <row r="29" spans="1:7" ht="18.75" customHeight="1">
      <c r="B29" s="108">
        <v>2010</v>
      </c>
      <c r="C29" s="232">
        <f t="shared" si="0"/>
        <v>325.43462955696771</v>
      </c>
      <c r="D29" s="270">
        <v>2558.6390000000001</v>
      </c>
      <c r="E29" s="270">
        <f>'1-3-1_4-Abb_Daten'!K30*1000</f>
        <v>832669.73513501033</v>
      </c>
      <c r="F29" s="512"/>
      <c r="G29" s="386"/>
    </row>
    <row r="30" spans="1:7" ht="18.75" customHeight="1">
      <c r="B30" s="110">
        <v>2011</v>
      </c>
      <c r="C30" s="233">
        <f t="shared" si="0"/>
        <v>300.9532284408599</v>
      </c>
      <c r="D30" s="271">
        <v>2689.5439999999999</v>
      </c>
      <c r="E30" s="271">
        <f>'1-3-1_4-Abb_Daten'!K31*1000</f>
        <v>809426.94983374409</v>
      </c>
      <c r="F30" s="512"/>
      <c r="G30" s="386"/>
    </row>
    <row r="31" spans="1:7" ht="18.75" customHeight="1">
      <c r="B31" s="108">
        <v>2012</v>
      </c>
      <c r="C31" s="232">
        <f>E31/D31</f>
        <v>296.34746416796742</v>
      </c>
      <c r="D31" s="270">
        <v>2746.415</v>
      </c>
      <c r="E31" s="270">
        <f>'1-3-1_4-Abb_Daten'!K32*1000</f>
        <v>813893.12080286816</v>
      </c>
      <c r="F31" s="512"/>
      <c r="G31" s="386"/>
    </row>
    <row r="32" spans="1:7" ht="18.75" customHeight="1">
      <c r="B32" s="110">
        <v>2013</v>
      </c>
      <c r="C32" s="233">
        <f>E32/D32</f>
        <v>295.24655569395503</v>
      </c>
      <c r="D32" s="271">
        <v>2815.6680000000001</v>
      </c>
      <c r="E32" s="271">
        <f>'1-3-1_4-Abb_Daten'!K33*1000</f>
        <v>831316.278977687</v>
      </c>
      <c r="F32" s="512"/>
      <c r="G32" s="386"/>
    </row>
    <row r="33" spans="1:18" ht="18.75" customHeight="1">
      <c r="B33" s="108">
        <v>2014</v>
      </c>
      <c r="C33" s="232">
        <f t="shared" ref="C33:C35" si="1">E33/D33</f>
        <v>270.38772367778574</v>
      </c>
      <c r="D33" s="270">
        <v>2931.66</v>
      </c>
      <c r="E33" s="270">
        <f>'1-3-1_4-Abb_Daten'!K34*1000</f>
        <v>792684.87399721739</v>
      </c>
      <c r="F33" s="512"/>
      <c r="G33" s="386"/>
    </row>
    <row r="34" spans="1:18" ht="18.75" customHeight="1">
      <c r="B34" s="110">
        <v>2015</v>
      </c>
      <c r="C34" s="233">
        <f t="shared" si="1"/>
        <v>262.90718183534864</v>
      </c>
      <c r="D34" s="271">
        <v>3026.9859999999999</v>
      </c>
      <c r="E34" s="271">
        <f>'1-3-1_4-Abb_Daten'!K35*1000</f>
        <v>795816.35871505458</v>
      </c>
      <c r="F34" s="512"/>
      <c r="G34" s="386"/>
    </row>
    <row r="35" spans="1:18" ht="18.75" customHeight="1">
      <c r="B35" s="108">
        <v>2016</v>
      </c>
      <c r="C35" s="232">
        <f t="shared" si="1"/>
        <v>255.88857034335874</v>
      </c>
      <c r="D35" s="270">
        <v>3128.355</v>
      </c>
      <c r="E35" s="270">
        <f>'1-3-1_4-Abb_Daten'!K36*1000</f>
        <v>800510.28847649798</v>
      </c>
      <c r="F35" s="512"/>
      <c r="G35" s="386"/>
    </row>
    <row r="36" spans="1:18" ht="18.75" customHeight="1">
      <c r="B36" s="110">
        <v>2017</v>
      </c>
      <c r="C36" s="233">
        <f t="shared" ref="C36:C37" si="2">E36/D36</f>
        <v>242.14195238924196</v>
      </c>
      <c r="D36" s="271">
        <v>3248.7330000000002</v>
      </c>
      <c r="E36" s="271">
        <f>'1-3-1_4-Abb_Daten'!K37*1000</f>
        <v>786654.55141135922</v>
      </c>
      <c r="F36" s="512"/>
      <c r="G36" s="386"/>
    </row>
    <row r="37" spans="1:18" ht="18.75" customHeight="1">
      <c r="B37" s="108">
        <v>2018</v>
      </c>
      <c r="C37" s="232">
        <f t="shared" si="2"/>
        <v>225.55690831748694</v>
      </c>
      <c r="D37" s="270">
        <v>3348.877</v>
      </c>
      <c r="E37" s="270">
        <f>'1-3-1_4-Abb_Daten'!K38*1000</f>
        <v>755362.34245554067</v>
      </c>
      <c r="F37" s="512"/>
      <c r="G37" s="386"/>
    </row>
    <row r="38" spans="1:18">
      <c r="D38" s="271">
        <v>3441.5830000000001</v>
      </c>
    </row>
    <row r="39" spans="1:18" s="100" customFormat="1">
      <c r="A39" s="101"/>
      <c r="B39" s="101"/>
      <c r="C39" s="117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</row>
  </sheetData>
  <sheetProtection selectLockedCells="1"/>
  <mergeCells count="6">
    <mergeCell ref="B6:C6"/>
    <mergeCell ref="B1:C1"/>
    <mergeCell ref="B2:C2"/>
    <mergeCell ref="B3:C3"/>
    <mergeCell ref="B4:C4"/>
    <mergeCell ref="B5:C5"/>
  </mergeCells>
  <conditionalFormatting sqref="F9:P9">
    <cfRule type="cellIs" dxfId="6" priority="1" operator="greaterThan">
      <formula>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6"/>
    <pageSetUpPr fitToPage="1"/>
  </sheetPr>
  <dimension ref="A1:X25"/>
  <sheetViews>
    <sheetView showGridLines="0" topLeftCell="C1" zoomScale="130" zoomScaleNormal="130" workbookViewId="0">
      <selection sqref="A1:N19"/>
    </sheetView>
  </sheetViews>
  <sheetFormatPr baseColWidth="10" defaultRowHeight="12.75"/>
  <cols>
    <col min="1" max="1" width="3.28515625" style="121" customWidth="1"/>
    <col min="2" max="2" width="5.7109375" style="13" customWidth="1"/>
    <col min="3" max="3" width="4.28515625" style="13" customWidth="1"/>
    <col min="4" max="4" width="1.7109375" style="13" customWidth="1"/>
    <col min="5" max="5" width="14" style="13" customWidth="1"/>
    <col min="6" max="6" width="1.7109375" style="13" customWidth="1"/>
    <col min="7" max="7" width="14" style="13" customWidth="1"/>
    <col min="8" max="8" width="1.7109375" style="13" customWidth="1"/>
    <col min="9" max="9" width="14" style="13" customWidth="1"/>
    <col min="10" max="10" width="1.7109375" style="13" customWidth="1"/>
    <col min="11" max="11" width="26" style="13" customWidth="1"/>
    <col min="12" max="12" width="1.7109375" style="13" customWidth="1"/>
    <col min="13" max="13" width="14" style="13" customWidth="1"/>
    <col min="14" max="14" width="4.28515625" style="13" customWidth="1"/>
    <col min="15" max="15" width="15.140625" style="13" customWidth="1"/>
    <col min="16" max="16" width="2.5703125" customWidth="1"/>
    <col min="17" max="19" width="11.7109375" customWidth="1"/>
    <col min="20" max="20" width="4" customWidth="1"/>
    <col min="21" max="22" width="11.7109375" customWidth="1"/>
    <col min="23" max="23" width="19.140625" customWidth="1"/>
    <col min="24" max="24" width="2.5703125" customWidth="1"/>
  </cols>
  <sheetData>
    <row r="1" spans="1:24" ht="20.25" customHeight="1">
      <c r="A1" s="118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3"/>
    </row>
    <row r="2" spans="1:24" ht="20.25" customHeight="1">
      <c r="A2" s="119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"/>
      <c r="P2" s="583" t="s">
        <v>104</v>
      </c>
      <c r="Q2" s="584"/>
      <c r="R2" s="584"/>
      <c r="S2" s="584"/>
      <c r="T2" s="584"/>
      <c r="U2" s="584"/>
      <c r="V2" s="584"/>
      <c r="W2" s="584"/>
      <c r="X2" s="585"/>
    </row>
    <row r="3" spans="1:24" s="79" customFormat="1" ht="18.75" customHeight="1">
      <c r="A3" s="12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3"/>
      <c r="P3" s="75"/>
      <c r="Q3" s="76"/>
      <c r="R3" s="77"/>
      <c r="S3" s="76"/>
      <c r="T3" s="76"/>
      <c r="U3" s="77"/>
      <c r="V3" s="76"/>
      <c r="W3" s="76"/>
      <c r="X3" s="78"/>
    </row>
    <row r="4" spans="1:24" s="79" customFormat="1" ht="15.95" customHeight="1">
      <c r="A4" s="12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73"/>
      <c r="N4" s="74"/>
      <c r="O4" s="73"/>
      <c r="P4" s="75"/>
      <c r="Q4" s="76"/>
      <c r="R4" s="76"/>
      <c r="S4" s="76"/>
      <c r="T4" s="76"/>
      <c r="U4" s="76"/>
      <c r="V4" s="76"/>
      <c r="W4" s="76"/>
      <c r="X4" s="78"/>
    </row>
    <row r="5" spans="1:24" ht="7.5" customHeight="1">
      <c r="A5" s="119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6"/>
      <c r="P5" s="82"/>
      <c r="Q5" s="83"/>
      <c r="R5" s="83"/>
      <c r="S5" s="83"/>
      <c r="T5" s="83"/>
      <c r="U5" s="83"/>
      <c r="V5" s="83"/>
      <c r="W5" s="83"/>
      <c r="X5" s="84"/>
    </row>
    <row r="6" spans="1:24" ht="16.5" customHeight="1">
      <c r="A6" s="119"/>
      <c r="C6" s="85"/>
      <c r="N6" s="6"/>
      <c r="P6" s="82"/>
      <c r="Q6" s="83"/>
      <c r="R6" s="83"/>
      <c r="S6" s="83"/>
      <c r="T6" s="83"/>
      <c r="U6" s="83"/>
      <c r="V6" s="83"/>
      <c r="W6" s="83"/>
      <c r="X6" s="84"/>
    </row>
    <row r="7" spans="1:24" ht="16.5" customHeight="1">
      <c r="A7" s="119"/>
      <c r="C7" s="85"/>
      <c r="N7" s="6"/>
      <c r="P7" s="82"/>
      <c r="Q7" s="83"/>
      <c r="R7" s="83"/>
      <c r="S7" s="83"/>
      <c r="T7" s="83"/>
      <c r="U7" s="83"/>
      <c r="V7" s="83"/>
      <c r="W7" s="83"/>
      <c r="X7" s="84"/>
    </row>
    <row r="8" spans="1:24" ht="16.5" customHeight="1">
      <c r="A8" s="119"/>
      <c r="C8" s="85"/>
      <c r="N8" s="6"/>
      <c r="P8" s="82"/>
      <c r="Q8" s="83"/>
      <c r="R8" s="83"/>
      <c r="S8" s="83"/>
      <c r="T8" s="83"/>
      <c r="U8" s="83"/>
      <c r="V8" s="83"/>
      <c r="W8" s="83"/>
      <c r="X8" s="84"/>
    </row>
    <row r="9" spans="1:24" ht="16.5" customHeight="1">
      <c r="A9" s="119"/>
      <c r="C9" s="85"/>
      <c r="N9" s="6"/>
      <c r="P9" s="82"/>
      <c r="Q9" s="83"/>
      <c r="R9" s="83"/>
      <c r="S9" s="83"/>
      <c r="T9" s="83"/>
      <c r="U9" s="83"/>
      <c r="V9" s="83"/>
      <c r="W9" s="83"/>
      <c r="X9" s="84"/>
    </row>
    <row r="10" spans="1:24" ht="16.5" customHeight="1">
      <c r="A10" s="119"/>
      <c r="C10" s="85"/>
      <c r="N10" s="6"/>
      <c r="P10" s="82"/>
      <c r="Q10" s="83"/>
      <c r="R10" s="83"/>
      <c r="S10" s="83"/>
      <c r="T10" s="83"/>
      <c r="U10" s="83"/>
      <c r="V10" s="83"/>
      <c r="W10" s="83"/>
      <c r="X10" s="84"/>
    </row>
    <row r="11" spans="1:24" ht="16.5" customHeight="1">
      <c r="A11" s="119"/>
      <c r="C11" s="85"/>
      <c r="N11" s="6"/>
      <c r="P11" s="82"/>
      <c r="Q11" s="86" t="s">
        <v>105</v>
      </c>
      <c r="R11" s="83"/>
      <c r="S11" s="83"/>
      <c r="T11" s="83"/>
      <c r="U11" s="83"/>
      <c r="V11" s="83"/>
      <c r="W11" s="83"/>
      <c r="X11" s="84"/>
    </row>
    <row r="12" spans="1:24" ht="16.5" customHeight="1">
      <c r="A12" s="119"/>
      <c r="C12" s="85"/>
      <c r="N12" s="6"/>
      <c r="P12" s="82"/>
      <c r="Q12" s="83"/>
      <c r="R12" s="83"/>
      <c r="S12" s="83"/>
      <c r="T12" s="83"/>
      <c r="U12" s="83"/>
      <c r="V12" s="83"/>
      <c r="W12" s="83"/>
      <c r="X12" s="84"/>
    </row>
    <row r="13" spans="1:24" ht="17.25" customHeight="1">
      <c r="A13" s="119"/>
      <c r="C13" s="85"/>
      <c r="N13" s="6"/>
      <c r="P13" s="82"/>
      <c r="Q13" s="86" t="s">
        <v>106</v>
      </c>
      <c r="R13" s="83"/>
      <c r="S13" s="83"/>
      <c r="T13" s="83"/>
      <c r="U13" s="83"/>
      <c r="V13" s="83"/>
      <c r="W13" s="83"/>
      <c r="X13" s="84"/>
    </row>
    <row r="14" spans="1:24" ht="16.5" customHeight="1">
      <c r="A14" s="119"/>
      <c r="C14" s="85"/>
      <c r="N14" s="6"/>
      <c r="P14" s="82"/>
      <c r="Q14" s="83"/>
      <c r="R14" s="83"/>
      <c r="S14" s="83"/>
      <c r="T14" s="83"/>
      <c r="U14" s="83"/>
      <c r="V14" s="83"/>
      <c r="W14" s="83"/>
      <c r="X14" s="84"/>
    </row>
    <row r="15" spans="1:24" ht="16.5" customHeight="1">
      <c r="A15" s="119"/>
      <c r="C15" s="85"/>
      <c r="N15" s="6"/>
      <c r="P15" s="82"/>
      <c r="Q15" s="83"/>
      <c r="R15" s="86" t="s">
        <v>107</v>
      </c>
      <c r="S15" s="83"/>
      <c r="T15" s="83"/>
      <c r="U15" s="86" t="s">
        <v>107</v>
      </c>
      <c r="V15" s="83"/>
      <c r="W15" s="83"/>
      <c r="X15" s="84"/>
    </row>
    <row r="16" spans="1:24" ht="16.5" customHeight="1">
      <c r="A16" s="119"/>
      <c r="C16" s="85"/>
      <c r="N16" s="6"/>
      <c r="P16" s="82"/>
      <c r="Q16" s="83"/>
      <c r="R16" s="83"/>
      <c r="S16" s="83"/>
      <c r="T16" s="83"/>
      <c r="U16" s="83"/>
      <c r="V16" s="83"/>
      <c r="W16" s="83"/>
      <c r="X16" s="84"/>
    </row>
    <row r="17" spans="1:24" ht="16.5" customHeight="1">
      <c r="A17" s="119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9"/>
      <c r="O17" s="87"/>
      <c r="P17" s="82"/>
      <c r="Q17" s="83"/>
      <c r="R17" s="83"/>
      <c r="S17" s="83"/>
      <c r="T17" s="83"/>
      <c r="U17" s="83"/>
      <c r="V17" s="83"/>
      <c r="W17" s="83"/>
      <c r="X17" s="84"/>
    </row>
    <row r="18" spans="1:24" ht="22.5" customHeight="1">
      <c r="A18" s="119"/>
      <c r="B18" s="87"/>
      <c r="C18" s="88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9"/>
      <c r="O18" s="87"/>
      <c r="P18" s="82"/>
      <c r="Q18" s="83"/>
      <c r="R18" s="83"/>
      <c r="S18" s="83"/>
      <c r="T18" s="83"/>
      <c r="U18" s="83"/>
      <c r="V18" s="83"/>
      <c r="W18" s="83"/>
      <c r="X18" s="84"/>
    </row>
    <row r="19" spans="1:24" ht="75" customHeight="1">
      <c r="A19" s="123"/>
      <c r="B19" s="234"/>
      <c r="C19" s="235"/>
      <c r="D19" s="234"/>
      <c r="E19" s="234"/>
      <c r="F19" s="234"/>
      <c r="G19" s="234"/>
      <c r="H19" s="234"/>
      <c r="I19" s="234"/>
      <c r="J19" s="234"/>
      <c r="K19" s="234"/>
      <c r="L19" s="234"/>
      <c r="M19" s="234"/>
      <c r="N19" s="236"/>
      <c r="O19" s="87"/>
      <c r="P19" s="92"/>
      <c r="Q19" s="93"/>
      <c r="R19" s="93"/>
      <c r="S19" s="93"/>
      <c r="T19" s="93"/>
      <c r="U19" s="93"/>
      <c r="V19" s="93"/>
      <c r="W19" s="93"/>
      <c r="X19" s="94"/>
    </row>
    <row r="20" spans="1:24" ht="4.5" customHeight="1">
      <c r="B20" s="95"/>
      <c r="C20" s="95"/>
      <c r="D20" s="95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</row>
    <row r="21" spans="1:24" ht="6" customHeight="1">
      <c r="B21" s="95"/>
      <c r="C21" s="95"/>
      <c r="D21" s="95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</row>
    <row r="22" spans="1:24" ht="6.75" customHeight="1"/>
    <row r="23" spans="1:24" ht="4.5" customHeight="1">
      <c r="H23" s="97"/>
      <c r="I23" s="97"/>
      <c r="J23" s="97"/>
      <c r="K23" s="97"/>
      <c r="L23" s="97"/>
    </row>
    <row r="24" spans="1:24">
      <c r="B24" s="98"/>
      <c r="C24" s="98"/>
      <c r="D24" s="98"/>
      <c r="E24" s="98"/>
      <c r="F24" s="98"/>
      <c r="G24" s="97"/>
      <c r="H24" s="97"/>
      <c r="I24" s="97"/>
      <c r="J24" s="97"/>
      <c r="K24" s="97"/>
      <c r="L24" s="97"/>
    </row>
    <row r="25" spans="1:24">
      <c r="B25" s="98"/>
      <c r="C25" s="98"/>
      <c r="D25" s="98"/>
      <c r="E25" s="98"/>
      <c r="F25" s="98"/>
      <c r="G25" s="97"/>
      <c r="H25" s="97"/>
      <c r="I25" s="97"/>
      <c r="J25" s="97"/>
      <c r="K25" s="97"/>
      <c r="L25" s="97"/>
    </row>
  </sheetData>
  <sheetProtection selectLockedCells="1"/>
  <mergeCells count="1">
    <mergeCell ref="P2:X2"/>
  </mergeCells>
  <printOptions horizontalCentered="1"/>
  <pageMargins left="0" right="0" top="0.78740157480314965" bottom="0.78740157480314965" header="0.31496062992125984" footer="0.31496062992125984"/>
  <pageSetup paperSize="9" scale="4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/>
  </sheetPr>
  <dimension ref="A1:T40"/>
  <sheetViews>
    <sheetView showGridLines="0" workbookViewId="0">
      <selection activeCell="C10" sqref="C10"/>
    </sheetView>
  </sheetViews>
  <sheetFormatPr baseColWidth="10" defaultColWidth="11.42578125" defaultRowHeight="12.75"/>
  <cols>
    <col min="1" max="1" width="18" style="101" bestFit="1" customWidth="1"/>
    <col min="2" max="2" width="12" style="101" customWidth="1"/>
    <col min="3" max="3" width="17.7109375" style="101" customWidth="1"/>
    <col min="4" max="4" width="15.140625" style="101" customWidth="1"/>
    <col min="5" max="5" width="12.5703125" style="101" customWidth="1"/>
    <col min="6" max="6" width="17.7109375" style="117" customWidth="1"/>
    <col min="7" max="7" width="16.28515625" style="117" customWidth="1"/>
    <col min="8" max="8" width="17.7109375" style="117" customWidth="1"/>
    <col min="9" max="9" width="16.7109375" style="100" customWidth="1"/>
    <col min="10" max="10" width="17.7109375" style="100" customWidth="1"/>
    <col min="11" max="11" width="17.7109375" style="101" customWidth="1"/>
    <col min="12" max="12" width="17.7109375" style="101" hidden="1" customWidth="1"/>
    <col min="13" max="13" width="10.85546875" style="117" customWidth="1"/>
    <col min="14" max="16384" width="11.42578125" style="101"/>
  </cols>
  <sheetData>
    <row r="1" spans="1:18" ht="15.95" customHeight="1">
      <c r="A1" s="99" t="s">
        <v>108</v>
      </c>
      <c r="B1" s="589" t="s">
        <v>220</v>
      </c>
      <c r="C1" s="590"/>
      <c r="D1" s="590"/>
      <c r="E1" s="590"/>
      <c r="F1" s="591"/>
      <c r="G1" s="591"/>
      <c r="H1" s="591"/>
    </row>
    <row r="2" spans="1:18" ht="15.95" customHeight="1">
      <c r="A2" s="99" t="s">
        <v>109</v>
      </c>
      <c r="B2" s="578"/>
      <c r="C2" s="578"/>
      <c r="D2" s="578"/>
      <c r="E2" s="578"/>
      <c r="F2" s="579"/>
      <c r="G2" s="579"/>
      <c r="H2" s="579"/>
    </row>
    <row r="3" spans="1:18" ht="29.25" customHeight="1">
      <c r="A3" s="99" t="s">
        <v>110</v>
      </c>
      <c r="B3" s="580" t="s">
        <v>319</v>
      </c>
      <c r="C3" s="581"/>
      <c r="D3" s="581"/>
      <c r="E3" s="581"/>
      <c r="F3" s="581"/>
      <c r="G3" s="581"/>
      <c r="H3" s="582"/>
      <c r="R3" s="101" t="str">
        <f>"Quelle: "&amp;'1-3-2_2-Abb_Daten'!B3</f>
        <v xml:space="preserve">Quelle: Umweltbundesamt, Nationale Trendtabellen für die deutsche Berichterstattung atmosphärischer Emissionen seit 1990, Emissionsentwicklung 1990 bis 2018 (Stand 12/2019) </v>
      </c>
    </row>
    <row r="4" spans="1:18" ht="38.25" customHeight="1">
      <c r="A4" s="99" t="s">
        <v>111</v>
      </c>
      <c r="B4" s="582" t="s">
        <v>232</v>
      </c>
      <c r="C4" s="578"/>
      <c r="D4" s="578"/>
      <c r="E4" s="578"/>
      <c r="F4" s="579"/>
      <c r="G4" s="579"/>
      <c r="H4" s="579"/>
    </row>
    <row r="5" spans="1:18">
      <c r="A5" s="99" t="s">
        <v>112</v>
      </c>
      <c r="B5" s="578" t="s">
        <v>170</v>
      </c>
      <c r="C5" s="578"/>
      <c r="D5" s="578"/>
      <c r="E5" s="578"/>
      <c r="F5" s="579"/>
      <c r="G5" s="579"/>
      <c r="H5" s="579"/>
    </row>
    <row r="6" spans="1:18">
      <c r="A6" s="102" t="s">
        <v>113</v>
      </c>
      <c r="B6" s="574"/>
      <c r="C6" s="574"/>
      <c r="D6" s="574"/>
      <c r="E6" s="574"/>
      <c r="F6" s="575"/>
      <c r="G6" s="575"/>
      <c r="H6" s="575"/>
    </row>
    <row r="8" spans="1:18">
      <c r="A8" s="103"/>
      <c r="B8" s="103"/>
      <c r="C8" s="504" t="e">
        <f>TRANSPOSE('1-3-1_3-Tab'!E44:AG52)*1000</f>
        <v>#VALUE!</v>
      </c>
      <c r="D8" s="103"/>
      <c r="E8" s="103"/>
      <c r="F8" s="111"/>
      <c r="G8" s="112"/>
      <c r="H8" s="112"/>
    </row>
    <row r="9" spans="1:18" ht="51.75" customHeight="1">
      <c r="A9" s="100"/>
      <c r="B9" s="104"/>
      <c r="C9" s="105" t="s">
        <v>37</v>
      </c>
      <c r="D9" s="105" t="s">
        <v>38</v>
      </c>
      <c r="E9" s="105" t="s">
        <v>143</v>
      </c>
      <c r="F9" s="105" t="s">
        <v>144</v>
      </c>
      <c r="G9" s="105" t="s">
        <v>45</v>
      </c>
      <c r="H9" s="105" t="s">
        <v>39</v>
      </c>
      <c r="I9" s="105" t="s">
        <v>40</v>
      </c>
      <c r="J9" s="105" t="s">
        <v>41</v>
      </c>
      <c r="K9" s="105" t="s">
        <v>42</v>
      </c>
      <c r="L9" s="105"/>
      <c r="M9" s="105" t="s">
        <v>69</v>
      </c>
      <c r="N9" s="107"/>
      <c r="O9" s="107"/>
      <c r="P9" s="107"/>
      <c r="Q9" s="107"/>
      <c r="R9" s="107"/>
    </row>
    <row r="10" spans="1:18" ht="18.75" customHeight="1">
      <c r="A10" s="100"/>
      <c r="B10" s="108">
        <v>1990</v>
      </c>
      <c r="C10" s="225">
        <f t="array" ref="C10:K38">TRANSPOSE('1-3-1_3-Tab'!E44:AG52)*1000</f>
        <v>10.6277896</v>
      </c>
      <c r="D10" s="225">
        <v>4.5290347490875957</v>
      </c>
      <c r="E10" s="225">
        <v>5.0281588242351569</v>
      </c>
      <c r="F10" s="226">
        <v>3.2745277921548444</v>
      </c>
      <c r="G10" s="226">
        <v>0.20580988608688477</v>
      </c>
      <c r="H10" s="226">
        <v>7.9236906648000004E-3</v>
      </c>
      <c r="I10" s="226">
        <v>78.496182011255598</v>
      </c>
      <c r="J10" s="226">
        <v>109.62464860172298</v>
      </c>
      <c r="K10" s="226">
        <v>4.823594090382251</v>
      </c>
      <c r="L10" s="226"/>
      <c r="M10" s="273">
        <f>SUM(C10:L10)</f>
        <v>216.61766924559009</v>
      </c>
    </row>
    <row r="11" spans="1:18" ht="18.75" customHeight="1">
      <c r="A11" s="109"/>
      <c r="B11" s="110">
        <v>1991</v>
      </c>
      <c r="C11" s="227">
        <v>10.063731363000004</v>
      </c>
      <c r="D11" s="227">
        <v>3.9120554212795411</v>
      </c>
      <c r="E11" s="227">
        <v>5.4954356421068837</v>
      </c>
      <c r="F11" s="228">
        <v>2.8916466405515684</v>
      </c>
      <c r="G11" s="228">
        <v>0.15704934826244904</v>
      </c>
      <c r="H11" s="228">
        <v>7.2293107001308587E-3</v>
      </c>
      <c r="I11" s="228">
        <v>80.710907519647648</v>
      </c>
      <c r="J11" s="228">
        <v>101.37103592357421</v>
      </c>
      <c r="K11" s="228">
        <v>4.4753271571543198</v>
      </c>
      <c r="L11" s="228"/>
      <c r="M11" s="274">
        <f t="shared" ref="M11:M33" si="0">SUM(C11:L11)</f>
        <v>209.08441832627676</v>
      </c>
    </row>
    <row r="12" spans="1:18" ht="18.75" customHeight="1">
      <c r="A12" s="109"/>
      <c r="B12" s="108">
        <v>1992</v>
      </c>
      <c r="C12" s="225">
        <v>9.5142665409999978</v>
      </c>
      <c r="D12" s="225">
        <v>3.6125593208346487</v>
      </c>
      <c r="E12" s="225">
        <v>5.9672064795001001</v>
      </c>
      <c r="F12" s="226">
        <v>2.4046431290309189</v>
      </c>
      <c r="G12" s="226">
        <v>0.13179315872593853</v>
      </c>
      <c r="H12" s="226">
        <v>6.5494557702806561E-3</v>
      </c>
      <c r="I12" s="226">
        <v>88.982536505518482</v>
      </c>
      <c r="J12" s="226">
        <v>98.189152776681297</v>
      </c>
      <c r="K12" s="226">
        <v>4.203902412122325</v>
      </c>
      <c r="L12" s="226"/>
      <c r="M12" s="273">
        <f t="shared" si="0"/>
        <v>213.01260977918398</v>
      </c>
    </row>
    <row r="13" spans="1:18" ht="18.75" customHeight="1">
      <c r="A13" s="109"/>
      <c r="B13" s="110">
        <v>1993</v>
      </c>
      <c r="C13" s="227">
        <v>9.1184450399999992</v>
      </c>
      <c r="D13" s="227">
        <v>3.3138809876272894</v>
      </c>
      <c r="E13" s="227">
        <v>6.4230537119563875</v>
      </c>
      <c r="F13" s="228">
        <v>2.4084506914155854</v>
      </c>
      <c r="G13" s="228">
        <v>0.11236367320917616</v>
      </c>
      <c r="H13" s="228">
        <v>6.5596656152881929E-3</v>
      </c>
      <c r="I13" s="228">
        <v>81.937484552635354</v>
      </c>
      <c r="J13" s="228">
        <v>96.692792579747405</v>
      </c>
      <c r="K13" s="228">
        <v>3.8457751696171392</v>
      </c>
      <c r="L13" s="228"/>
      <c r="M13" s="274">
        <f t="shared" si="0"/>
        <v>203.85880607182361</v>
      </c>
    </row>
    <row r="14" spans="1:18" ht="18.75" customHeight="1">
      <c r="A14" s="109"/>
      <c r="B14" s="108">
        <v>1994</v>
      </c>
      <c r="C14" s="225">
        <v>8.9359544809999942</v>
      </c>
      <c r="D14" s="225">
        <v>3.1978407739051806</v>
      </c>
      <c r="E14" s="225">
        <v>6.4524567040978349</v>
      </c>
      <c r="F14" s="226">
        <v>2.2416526467677196</v>
      </c>
      <c r="G14" s="226">
        <v>0.11508189130482986</v>
      </c>
      <c r="H14" s="226">
        <v>6.5027384203643433E-3</v>
      </c>
      <c r="I14" s="226">
        <v>91.00326870839298</v>
      </c>
      <c r="J14" s="226">
        <v>91.561579805425652</v>
      </c>
      <c r="K14" s="226">
        <v>3.7901770030912081</v>
      </c>
      <c r="L14" s="226"/>
      <c r="M14" s="273">
        <f t="shared" si="0"/>
        <v>207.30451475240577</v>
      </c>
    </row>
    <row r="15" spans="1:18" ht="18.75" customHeight="1">
      <c r="A15" s="109"/>
      <c r="B15" s="110">
        <v>1995</v>
      </c>
      <c r="C15" s="227">
        <v>8.497802926645436</v>
      </c>
      <c r="D15" s="227">
        <v>3.2982154949426885</v>
      </c>
      <c r="E15" s="227">
        <v>6.8312820231019069</v>
      </c>
      <c r="F15" s="228">
        <v>2.2612451470795376</v>
      </c>
      <c r="G15" s="228">
        <v>9.15993040645737E-2</v>
      </c>
      <c r="H15" s="228">
        <v>5.3705843483634634E-3</v>
      </c>
      <c r="I15" s="228">
        <v>84.596007896559229</v>
      </c>
      <c r="J15" s="228">
        <v>95.851046640022872</v>
      </c>
      <c r="K15" s="228">
        <v>3.7072112352245989</v>
      </c>
      <c r="L15" s="228"/>
      <c r="M15" s="274">
        <f t="shared" si="0"/>
        <v>205.13978125198921</v>
      </c>
    </row>
    <row r="16" spans="1:18" ht="18.75" customHeight="1">
      <c r="A16" s="109"/>
      <c r="B16" s="108">
        <v>1996</v>
      </c>
      <c r="C16" s="225">
        <v>8.4119343371740332</v>
      </c>
      <c r="D16" s="225">
        <v>3.0756056297723253</v>
      </c>
      <c r="E16" s="225">
        <v>6.8912705585083733</v>
      </c>
      <c r="F16" s="226">
        <v>2.3851013631871876</v>
      </c>
      <c r="G16" s="226">
        <v>7.229989792367153E-2</v>
      </c>
      <c r="H16" s="226">
        <v>5.6400930959521652E-3</v>
      </c>
      <c r="I16" s="226">
        <v>88.706155206189479</v>
      </c>
      <c r="J16" s="226">
        <v>96.269400532017926</v>
      </c>
      <c r="K16" s="226">
        <v>3.6388027742767965</v>
      </c>
      <c r="L16" s="226"/>
      <c r="M16" s="273">
        <f t="shared" si="0"/>
        <v>209.45621039214575</v>
      </c>
    </row>
    <row r="17" spans="1:13" ht="18.75" customHeight="1">
      <c r="A17" s="109"/>
      <c r="B17" s="110">
        <v>1997</v>
      </c>
      <c r="C17" s="227">
        <v>7.9401009657002106</v>
      </c>
      <c r="D17" s="227">
        <v>3.2608782097957341</v>
      </c>
      <c r="E17" s="227">
        <v>6.8139790415971104</v>
      </c>
      <c r="F17" s="228">
        <v>2.2959068196276005</v>
      </c>
      <c r="G17" s="228">
        <v>7.6397655635697545E-2</v>
      </c>
      <c r="H17" s="228">
        <v>5.4602363713207765E-3</v>
      </c>
      <c r="I17" s="228">
        <v>79.762198344952793</v>
      </c>
      <c r="J17" s="228">
        <v>95.991785724281939</v>
      </c>
      <c r="K17" s="228">
        <v>3.3124662927029047</v>
      </c>
      <c r="L17" s="228"/>
      <c r="M17" s="274">
        <f t="shared" si="0"/>
        <v>199.45917329066532</v>
      </c>
    </row>
    <row r="18" spans="1:13" ht="18.75" customHeight="1">
      <c r="A18" s="109"/>
      <c r="B18" s="108">
        <v>1998</v>
      </c>
      <c r="C18" s="225">
        <v>7.8207627412920662</v>
      </c>
      <c r="D18" s="225">
        <v>2.9803036649941221</v>
      </c>
      <c r="E18" s="225">
        <v>6.7164529799663955</v>
      </c>
      <c r="F18" s="226">
        <v>1.9942592025476193</v>
      </c>
      <c r="G18" s="226">
        <v>7.5238360535450285E-2</v>
      </c>
      <c r="H18" s="226">
        <v>5.2761285223300782E-3</v>
      </c>
      <c r="I18" s="226">
        <v>36.588912377010786</v>
      </c>
      <c r="J18" s="226">
        <v>97.027828909039329</v>
      </c>
      <c r="K18" s="226">
        <v>3.2176974356351451</v>
      </c>
      <c r="L18" s="226"/>
      <c r="M18" s="273">
        <f t="shared" si="0"/>
        <v>156.42673179954323</v>
      </c>
    </row>
    <row r="19" spans="1:13" ht="18.75" customHeight="1">
      <c r="A19" s="109"/>
      <c r="B19" s="110">
        <v>1999</v>
      </c>
      <c r="C19" s="227">
        <v>7.6050741062145901</v>
      </c>
      <c r="D19" s="227">
        <v>2.9593412156299803</v>
      </c>
      <c r="E19" s="227">
        <v>6.5909410891604807</v>
      </c>
      <c r="F19" s="228">
        <v>1.9079635616820543</v>
      </c>
      <c r="G19" s="228">
        <v>6.1129440966536823E-2</v>
      </c>
      <c r="H19" s="228">
        <v>5.0256784961614683E-3</v>
      </c>
      <c r="I19" s="228">
        <v>22.858246511697637</v>
      </c>
      <c r="J19" s="228">
        <v>99.265541941088657</v>
      </c>
      <c r="K19" s="228">
        <v>3.1216965740753158</v>
      </c>
      <c r="L19" s="228"/>
      <c r="M19" s="274">
        <f t="shared" si="0"/>
        <v>144.3749601190114</v>
      </c>
    </row>
    <row r="20" spans="1:13" ht="18.75" customHeight="1">
      <c r="A20" s="109"/>
      <c r="B20" s="108">
        <v>2000</v>
      </c>
      <c r="C20" s="225">
        <v>7.9688833185700574</v>
      </c>
      <c r="D20" s="225">
        <v>2.7216204200187279</v>
      </c>
      <c r="E20" s="225">
        <v>6.004149842871092</v>
      </c>
      <c r="F20" s="226">
        <v>1.8961538567697578</v>
      </c>
      <c r="G20" s="226">
        <v>5.4984925037238272E-2</v>
      </c>
      <c r="H20" s="226">
        <v>5.0432262981703353E-3</v>
      </c>
      <c r="I20" s="226">
        <v>21.744609390939345</v>
      </c>
      <c r="J20" s="226">
        <v>100.80865817028818</v>
      </c>
      <c r="K20" s="226">
        <v>3.0938722519710362</v>
      </c>
      <c r="L20" s="226"/>
      <c r="M20" s="273">
        <f t="shared" si="0"/>
        <v>144.29797540276363</v>
      </c>
    </row>
    <row r="21" spans="1:13" ht="18.75" customHeight="1">
      <c r="A21" s="109"/>
      <c r="B21" s="110">
        <v>2001</v>
      </c>
      <c r="C21" s="227">
        <v>8.2448849923365639</v>
      </c>
      <c r="D21" s="227">
        <v>2.6339394057043997</v>
      </c>
      <c r="E21" s="227">
        <v>5.7677328044506817</v>
      </c>
      <c r="F21" s="228">
        <v>2.0916053422028931</v>
      </c>
      <c r="G21" s="228">
        <v>4.1868463503625643E-2</v>
      </c>
      <c r="H21" s="228">
        <v>5.0103114121975564E-3</v>
      </c>
      <c r="I21" s="228">
        <v>28.065310802048934</v>
      </c>
      <c r="J21" s="228">
        <v>99.062650772718129</v>
      </c>
      <c r="K21" s="228">
        <v>2.9845151082244756</v>
      </c>
      <c r="L21" s="228"/>
      <c r="M21" s="274">
        <f t="shared" si="0"/>
        <v>148.89751800260191</v>
      </c>
    </row>
    <row r="22" spans="1:13" ht="18.75" customHeight="1">
      <c r="A22" s="109"/>
      <c r="B22" s="108">
        <v>2002</v>
      </c>
      <c r="C22" s="225">
        <v>8.3442461438348747</v>
      </c>
      <c r="D22" s="225">
        <v>2.5172884521187657</v>
      </c>
      <c r="E22" s="225">
        <v>4.3513574219496958</v>
      </c>
      <c r="F22" s="226">
        <v>1.9813666990703043</v>
      </c>
      <c r="G22" s="226">
        <v>3.7175182464275633E-2</v>
      </c>
      <c r="H22" s="226">
        <v>5.0106480535317653E-3</v>
      </c>
      <c r="I22" s="226">
        <v>29.483251494654986</v>
      </c>
      <c r="J22" s="226">
        <v>95.759592995624701</v>
      </c>
      <c r="K22" s="226">
        <v>3.1155371388061637</v>
      </c>
      <c r="L22" s="226"/>
      <c r="M22" s="273">
        <f t="shared" si="0"/>
        <v>145.5948261765773</v>
      </c>
    </row>
    <row r="23" spans="1:13" ht="18.75" customHeight="1">
      <c r="A23" s="109"/>
      <c r="B23" s="110">
        <v>2003</v>
      </c>
      <c r="C23" s="227">
        <v>8.7545500200766746</v>
      </c>
      <c r="D23" s="227">
        <v>2.5758947176524782</v>
      </c>
      <c r="E23" s="227">
        <v>4.0212593657901206</v>
      </c>
      <c r="F23" s="228">
        <v>1.8350813251566582</v>
      </c>
      <c r="G23" s="228">
        <v>3.7141861863058477E-2</v>
      </c>
      <c r="H23" s="228">
        <v>5.2292778388758308E-3</v>
      </c>
      <c r="I23" s="228">
        <v>29.604180799088756</v>
      </c>
      <c r="J23" s="228">
        <v>94.515124063258042</v>
      </c>
      <c r="K23" s="228">
        <v>3.0579968208784392</v>
      </c>
      <c r="L23" s="228"/>
      <c r="M23" s="274">
        <f t="shared" si="0"/>
        <v>144.40645825160311</v>
      </c>
    </row>
    <row r="24" spans="1:13" ht="18.75" customHeight="1">
      <c r="A24" s="100"/>
      <c r="B24" s="108">
        <v>2004</v>
      </c>
      <c r="C24" s="225">
        <v>9.1252599046285106</v>
      </c>
      <c r="D24" s="225">
        <v>2.5390010550365063</v>
      </c>
      <c r="E24" s="225">
        <v>3.9038644743019302</v>
      </c>
      <c r="F24" s="226">
        <v>1.7220064387812686</v>
      </c>
      <c r="G24" s="226">
        <v>3.0066580163619881E-2</v>
      </c>
      <c r="H24" s="226">
        <v>5.2933042670561953E-3</v>
      </c>
      <c r="I24" s="226">
        <v>34.051872031827934</v>
      </c>
      <c r="J24" s="226">
        <v>97.306331896863298</v>
      </c>
      <c r="K24" s="226">
        <v>3.0270191205845953</v>
      </c>
      <c r="L24" s="226"/>
      <c r="M24" s="273">
        <f t="shared" si="0"/>
        <v>151.71071480645472</v>
      </c>
    </row>
    <row r="25" spans="1:13" ht="18.75" customHeight="1">
      <c r="B25" s="110">
        <v>2005</v>
      </c>
      <c r="C25" s="227">
        <v>8.8964021706952678</v>
      </c>
      <c r="D25" s="227">
        <v>2.4077301698878006</v>
      </c>
      <c r="E25" s="227">
        <v>3.5649580992821823</v>
      </c>
      <c r="F25" s="228">
        <v>1.719612739481563</v>
      </c>
      <c r="G25" s="228">
        <v>2.6060186021176997E-2</v>
      </c>
      <c r="H25" s="228">
        <v>5.4059912074168257E-3</v>
      </c>
      <c r="I25" s="228">
        <v>28.949981950254227</v>
      </c>
      <c r="J25" s="228">
        <v>96.318462275984047</v>
      </c>
      <c r="K25" s="228">
        <v>3.3425339555402336</v>
      </c>
      <c r="L25" s="228"/>
      <c r="M25" s="274">
        <f t="shared" si="0"/>
        <v>145.23114753835389</v>
      </c>
    </row>
    <row r="26" spans="1:13" ht="18.75" customHeight="1">
      <c r="B26" s="108">
        <v>2006</v>
      </c>
      <c r="C26" s="225">
        <v>9.0267081878704278</v>
      </c>
      <c r="D26" s="225">
        <v>2.4734482416319121</v>
      </c>
      <c r="E26" s="225">
        <v>3.4448815284484633</v>
      </c>
      <c r="F26" s="226">
        <v>1.9473718191771097</v>
      </c>
      <c r="G26" s="226">
        <v>2.2925087036315111E-2</v>
      </c>
      <c r="H26" s="226">
        <v>5.317492919307807E-3</v>
      </c>
      <c r="I26" s="226">
        <v>28.385020813981438</v>
      </c>
      <c r="J26" s="226">
        <v>95.742665771651545</v>
      </c>
      <c r="K26" s="226">
        <v>2.6664470794817574</v>
      </c>
      <c r="L26" s="226"/>
      <c r="M26" s="273">
        <f t="shared" si="0"/>
        <v>143.7147860221983</v>
      </c>
    </row>
    <row r="27" spans="1:13" ht="18.75" customHeight="1">
      <c r="B27" s="110">
        <v>2007</v>
      </c>
      <c r="C27" s="227">
        <v>9.3734533582412745</v>
      </c>
      <c r="D27" s="227">
        <v>2.6080570846053805</v>
      </c>
      <c r="E27" s="227">
        <v>3.4932453809291308</v>
      </c>
      <c r="F27" s="228">
        <v>1.7681502052103737</v>
      </c>
      <c r="G27" s="228">
        <v>1.902630484856532E-2</v>
      </c>
      <c r="H27" s="228">
        <v>4.8832242791790135E-3</v>
      </c>
      <c r="I27" s="228">
        <v>36.833408047060367</v>
      </c>
      <c r="J27" s="228">
        <v>93.222604023137123</v>
      </c>
      <c r="K27" s="228">
        <v>2.7038739400508072</v>
      </c>
      <c r="L27" s="228"/>
      <c r="M27" s="274">
        <f t="shared" si="0"/>
        <v>150.02670156836223</v>
      </c>
    </row>
    <row r="28" spans="1:13" ht="18.75" customHeight="1">
      <c r="B28" s="108">
        <v>2008</v>
      </c>
      <c r="C28" s="225">
        <v>9.0707738605557093</v>
      </c>
      <c r="D28" s="225">
        <v>2.747196376834566</v>
      </c>
      <c r="E28" s="225">
        <v>3.5710651236157736</v>
      </c>
      <c r="F28" s="226">
        <v>2.0834935721511165</v>
      </c>
      <c r="G28" s="226">
        <v>1.9390643850626024E-2</v>
      </c>
      <c r="H28" s="226">
        <v>4.6767521208951369E-3</v>
      </c>
      <c r="I28" s="226">
        <v>32.300598510788795</v>
      </c>
      <c r="J28" s="226">
        <v>98.896848355369727</v>
      </c>
      <c r="K28" s="226">
        <v>2.6707382576965211</v>
      </c>
      <c r="L28" s="226"/>
      <c r="M28" s="273">
        <f t="shared" si="0"/>
        <v>151.36478145298372</v>
      </c>
    </row>
    <row r="29" spans="1:13" ht="18.75" customHeight="1">
      <c r="B29" s="110">
        <v>2009</v>
      </c>
      <c r="C29" s="227">
        <v>8.6948979626267739</v>
      </c>
      <c r="D29" s="227">
        <v>2.475430242601504</v>
      </c>
      <c r="E29" s="227">
        <v>3.6900696988045398</v>
      </c>
      <c r="F29" s="228">
        <v>1.841723486476788</v>
      </c>
      <c r="G29" s="228">
        <v>1.9984950064406953E-2</v>
      </c>
      <c r="H29" s="228">
        <v>4.2625457841319429E-3</v>
      </c>
      <c r="I29" s="228">
        <v>33.468800328721095</v>
      </c>
      <c r="J29" s="228">
        <v>95.509952170916563</v>
      </c>
      <c r="K29" s="228">
        <v>2.6891680808915162</v>
      </c>
      <c r="L29" s="228"/>
      <c r="M29" s="274">
        <f t="shared" si="0"/>
        <v>148.39428946688733</v>
      </c>
    </row>
    <row r="30" spans="1:13" ht="18.75" customHeight="1">
      <c r="B30" s="108">
        <v>2010</v>
      </c>
      <c r="C30" s="225">
        <v>8.9606554568074408</v>
      </c>
      <c r="D30" s="225">
        <v>2.7556922412384557</v>
      </c>
      <c r="E30" s="225">
        <v>3.9474277534452358</v>
      </c>
      <c r="F30" s="226">
        <v>2.1383975918524807</v>
      </c>
      <c r="G30" s="226">
        <v>1.7304310266165645E-2</v>
      </c>
      <c r="H30" s="226">
        <v>3.8553457873764913E-3</v>
      </c>
      <c r="I30" s="226">
        <v>6.2653742256013993</v>
      </c>
      <c r="J30" s="226">
        <v>94.841795454906972</v>
      </c>
      <c r="K30" s="226">
        <v>2.6654171264980748</v>
      </c>
      <c r="L30" s="226"/>
      <c r="M30" s="273">
        <f t="shared" si="0"/>
        <v>121.5959195064036</v>
      </c>
    </row>
    <row r="31" spans="1:13" ht="18.75" customHeight="1">
      <c r="B31" s="110">
        <v>2011</v>
      </c>
      <c r="C31" s="227">
        <v>9.1172781014768809</v>
      </c>
      <c r="D31" s="227">
        <v>2.7400475676246798</v>
      </c>
      <c r="E31" s="227">
        <v>4.2304364101032581</v>
      </c>
      <c r="F31" s="228">
        <v>2.0461400603292592</v>
      </c>
      <c r="G31" s="228">
        <v>1.7237637262154059E-2</v>
      </c>
      <c r="H31" s="228">
        <v>4.0054912573017918E-3</v>
      </c>
      <c r="I31" s="228">
        <v>4.9654691813397998</v>
      </c>
      <c r="J31" s="228">
        <v>100.07923260301722</v>
      </c>
      <c r="K31" s="228">
        <v>2.770642197831092</v>
      </c>
      <c r="L31" s="228"/>
      <c r="M31" s="274">
        <f t="shared" si="0"/>
        <v>125.97048925024164</v>
      </c>
    </row>
    <row r="32" spans="1:13" ht="18.75" customHeight="1">
      <c r="B32" s="108">
        <v>2012</v>
      </c>
      <c r="C32" s="225">
        <v>9.4907075431131815</v>
      </c>
      <c r="D32" s="225">
        <v>2.6142277398611418</v>
      </c>
      <c r="E32" s="225">
        <v>4.5106013906780085</v>
      </c>
      <c r="F32" s="226">
        <v>1.7749077799484074</v>
      </c>
      <c r="G32" s="226">
        <v>1.1018576935414351E-2</v>
      </c>
      <c r="H32" s="226">
        <v>4.0676196616745838E-3</v>
      </c>
      <c r="I32" s="226">
        <v>4.029443309570599</v>
      </c>
      <c r="J32" s="226">
        <v>98.502539927611366</v>
      </c>
      <c r="K32" s="226">
        <v>2.7649760562952777</v>
      </c>
      <c r="L32" s="226"/>
      <c r="M32" s="273">
        <f t="shared" si="0"/>
        <v>123.70248994367508</v>
      </c>
    </row>
    <row r="33" spans="1:20" ht="18.75" customHeight="1">
      <c r="B33" s="110">
        <v>2013</v>
      </c>
      <c r="C33" s="227">
        <v>9.2803399167622427</v>
      </c>
      <c r="D33" s="227">
        <v>2.5512630557639677</v>
      </c>
      <c r="E33" s="227">
        <v>4.7989345929331062</v>
      </c>
      <c r="F33" s="228">
        <v>1.8006639840845093</v>
      </c>
      <c r="G33" s="228">
        <v>1.2200495326745261E-2</v>
      </c>
      <c r="H33" s="228">
        <v>3.8560106943053883E-3</v>
      </c>
      <c r="I33" s="228">
        <v>4.1399213409518998</v>
      </c>
      <c r="J33" s="228">
        <v>100.19255267090287</v>
      </c>
      <c r="K33" s="228">
        <v>2.7462323854281423</v>
      </c>
      <c r="L33" s="228"/>
      <c r="M33" s="274">
        <f t="shared" si="0"/>
        <v>125.52596445284779</v>
      </c>
    </row>
    <row r="34" spans="1:20" ht="18.75" customHeight="1">
      <c r="B34" s="108">
        <v>2014</v>
      </c>
      <c r="C34" s="225">
        <v>8.9206442662479386</v>
      </c>
      <c r="D34" s="225">
        <v>2.6138623958689866</v>
      </c>
      <c r="E34" s="225">
        <v>4.9389510143477438</v>
      </c>
      <c r="F34" s="226">
        <v>1.5636525140095285</v>
      </c>
      <c r="G34" s="226">
        <v>1.3518825099359885E-2</v>
      </c>
      <c r="H34" s="226">
        <v>3.7678697475661401E-3</v>
      </c>
      <c r="I34" s="226">
        <v>3.8243576245003998</v>
      </c>
      <c r="J34" s="226">
        <v>102.9824272928691</v>
      </c>
      <c r="K34" s="226">
        <v>2.8245314637778685</v>
      </c>
      <c r="L34" s="226"/>
      <c r="M34" s="273">
        <f t="shared" ref="M34:M36" si="1">SUM(C34:L34)</f>
        <v>127.6857132664685</v>
      </c>
    </row>
    <row r="35" spans="1:20" ht="18.75" customHeight="1">
      <c r="B35" s="110">
        <v>2015</v>
      </c>
      <c r="C35" s="227">
        <v>8.800559205966259</v>
      </c>
      <c r="D35" s="227">
        <v>2.7860975019414815</v>
      </c>
      <c r="E35" s="227">
        <v>5.1969828157982665</v>
      </c>
      <c r="F35" s="228">
        <v>1.6828672608525679</v>
      </c>
      <c r="G35" s="228">
        <v>1.4107498182629604E-2</v>
      </c>
      <c r="H35" s="228">
        <v>3.8890668603320396E-3</v>
      </c>
      <c r="I35" s="228">
        <v>3.9376552752848002</v>
      </c>
      <c r="J35" s="228">
        <v>104.48173549970824</v>
      </c>
      <c r="K35" s="228">
        <v>2.8513712418767718</v>
      </c>
      <c r="L35" s="228"/>
      <c r="M35" s="274">
        <f t="shared" si="1"/>
        <v>129.75526536647135</v>
      </c>
    </row>
    <row r="36" spans="1:20" ht="18.75" customHeight="1">
      <c r="B36" s="108">
        <v>2016</v>
      </c>
      <c r="C36" s="225">
        <v>8.7273568842584996</v>
      </c>
      <c r="D36" s="225">
        <v>2.9213507258873133</v>
      </c>
      <c r="E36" s="225">
        <v>5.5103383367306771</v>
      </c>
      <c r="F36" s="226">
        <v>1.5519411763052751</v>
      </c>
      <c r="G36" s="226">
        <v>1.4729409406425991E-2</v>
      </c>
      <c r="H36" s="226">
        <v>3.9236014905471399E-3</v>
      </c>
      <c r="I36" s="226">
        <v>3.7148327617304</v>
      </c>
      <c r="J36" s="226">
        <v>101.62427014211949</v>
      </c>
      <c r="K36" s="226">
        <v>2.8919931949464153</v>
      </c>
      <c r="L36" s="226"/>
      <c r="M36" s="273">
        <f t="shared" si="1"/>
        <v>126.96073623287502</v>
      </c>
    </row>
    <row r="37" spans="1:20" ht="18.75" customHeight="1">
      <c r="B37" s="110">
        <v>2017</v>
      </c>
      <c r="C37" s="227">
        <v>8.3760029698977796</v>
      </c>
      <c r="D37" s="227">
        <v>2.9155452269632427</v>
      </c>
      <c r="E37" s="227">
        <v>5.8100536042734428</v>
      </c>
      <c r="F37" s="228">
        <v>1.5593093195805796</v>
      </c>
      <c r="G37" s="228">
        <v>1.0215338564129629E-2</v>
      </c>
      <c r="H37" s="228">
        <v>3.8162460788276559E-3</v>
      </c>
      <c r="I37" s="228">
        <v>3.6956236555136002</v>
      </c>
      <c r="J37" s="228">
        <v>100.67033431820909</v>
      </c>
      <c r="K37" s="228">
        <v>2.9352955765640427</v>
      </c>
      <c r="L37" s="228"/>
      <c r="M37" s="274">
        <f t="shared" ref="M37:M38" si="2">SUM(C37:L37)</f>
        <v>125.97619625564474</v>
      </c>
    </row>
    <row r="38" spans="1:20" ht="18.75" customHeight="1">
      <c r="B38" s="108">
        <v>2018</v>
      </c>
      <c r="C38" s="225">
        <v>8.0342169584516849</v>
      </c>
      <c r="D38" s="225">
        <v>2.9112451014781935</v>
      </c>
      <c r="E38" s="225">
        <v>5.8002073706277812</v>
      </c>
      <c r="F38" s="226">
        <v>1.4887308795375072</v>
      </c>
      <c r="G38" s="226">
        <v>8.5704906157577938E-3</v>
      </c>
      <c r="H38" s="226">
        <v>3.4291199603559003E-3</v>
      </c>
      <c r="I38" s="226">
        <v>3.6692897169243994</v>
      </c>
      <c r="J38" s="226">
        <v>94.3221183905261</v>
      </c>
      <c r="K38" s="226">
        <v>2.9510727742615646</v>
      </c>
      <c r="L38" s="226"/>
      <c r="M38" s="273">
        <f t="shared" si="2"/>
        <v>119.18888080238334</v>
      </c>
    </row>
    <row r="40" spans="1:20" s="100" customFormat="1">
      <c r="A40" s="101"/>
      <c r="B40" s="101"/>
      <c r="C40" s="101"/>
      <c r="D40" s="101"/>
      <c r="E40" s="101"/>
      <c r="F40" s="117"/>
      <c r="G40" s="117"/>
      <c r="H40" s="117"/>
      <c r="K40" s="101"/>
      <c r="L40" s="101"/>
      <c r="M40" s="117"/>
      <c r="N40" s="101"/>
      <c r="O40" s="101"/>
      <c r="P40" s="101"/>
      <c r="Q40" s="101"/>
      <c r="R40" s="101"/>
      <c r="S40" s="101"/>
      <c r="T40" s="101"/>
    </row>
  </sheetData>
  <sheetProtection selectLockedCells="1"/>
  <mergeCells count="6">
    <mergeCell ref="B6:H6"/>
    <mergeCell ref="B1:H1"/>
    <mergeCell ref="B2:H2"/>
    <mergeCell ref="B3:H3"/>
    <mergeCell ref="B4:H4"/>
    <mergeCell ref="B5:H5"/>
  </mergeCells>
  <conditionalFormatting sqref="N9:R9">
    <cfRule type="cellIs" dxfId="5" priority="1" operator="greaterThan">
      <formula>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  <ignoredErrors>
    <ignoredError sqref="C8" evalError="1"/>
  </ignoredError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/>
    <pageSetUpPr fitToPage="1"/>
  </sheetPr>
  <dimension ref="A1:X27"/>
  <sheetViews>
    <sheetView showGridLines="0" zoomScale="130" zoomScaleNormal="130" workbookViewId="0">
      <selection sqref="A1:N23"/>
    </sheetView>
  </sheetViews>
  <sheetFormatPr baseColWidth="10" defaultRowHeight="12.75"/>
  <cols>
    <col min="1" max="1" width="3.28515625" style="121" customWidth="1"/>
    <col min="2" max="2" width="5.7109375" style="13" customWidth="1"/>
    <col min="3" max="3" width="4.28515625" style="13" customWidth="1"/>
    <col min="4" max="4" width="1.7109375" style="13" customWidth="1"/>
    <col min="5" max="5" width="14" style="13" customWidth="1"/>
    <col min="6" max="6" width="1.7109375" style="13" customWidth="1"/>
    <col min="7" max="7" width="14" style="13" customWidth="1"/>
    <col min="8" max="8" width="1.7109375" style="13" customWidth="1"/>
    <col min="9" max="9" width="14" style="13" customWidth="1"/>
    <col min="10" max="10" width="1.7109375" style="13" customWidth="1"/>
    <col min="11" max="11" width="21" style="13" customWidth="1"/>
    <col min="12" max="12" width="1.7109375" style="13" customWidth="1"/>
    <col min="13" max="13" width="14" style="13" customWidth="1"/>
    <col min="14" max="14" width="9.5703125" style="13" customWidth="1"/>
    <col min="15" max="15" width="15.140625" style="13" customWidth="1"/>
    <col min="16" max="16" width="2.5703125" customWidth="1"/>
    <col min="17" max="19" width="11.7109375" customWidth="1"/>
    <col min="20" max="20" width="4" customWidth="1"/>
    <col min="21" max="22" width="11.7109375" customWidth="1"/>
    <col min="23" max="23" width="19.140625" customWidth="1"/>
    <col min="24" max="24" width="2.5703125" customWidth="1"/>
  </cols>
  <sheetData>
    <row r="1" spans="1:24" ht="20.25" customHeight="1">
      <c r="A1" s="118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3"/>
    </row>
    <row r="2" spans="1:24" ht="20.25" customHeight="1">
      <c r="A2" s="119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"/>
      <c r="P2" s="583" t="s">
        <v>104</v>
      </c>
      <c r="Q2" s="584"/>
      <c r="R2" s="584"/>
      <c r="S2" s="584"/>
      <c r="T2" s="584"/>
      <c r="U2" s="584"/>
      <c r="V2" s="584"/>
      <c r="W2" s="584"/>
      <c r="X2" s="585"/>
    </row>
    <row r="3" spans="1:24" s="79" customFormat="1" ht="18.75" customHeight="1">
      <c r="A3" s="12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3"/>
      <c r="P3" s="75"/>
      <c r="Q3" s="76"/>
      <c r="R3" s="77"/>
      <c r="S3" s="76"/>
      <c r="T3" s="76"/>
      <c r="U3" s="77"/>
      <c r="V3" s="76"/>
      <c r="W3" s="76"/>
      <c r="X3" s="78"/>
    </row>
    <row r="4" spans="1:24" s="79" customFormat="1" ht="15.95" customHeight="1">
      <c r="A4" s="12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73"/>
      <c r="N4" s="74"/>
      <c r="O4" s="73"/>
      <c r="P4" s="75"/>
      <c r="Q4" s="76"/>
      <c r="R4" s="76"/>
      <c r="S4" s="76"/>
      <c r="T4" s="76"/>
      <c r="U4" s="76"/>
      <c r="V4" s="76"/>
      <c r="W4" s="76"/>
      <c r="X4" s="78"/>
    </row>
    <row r="5" spans="1:24" ht="7.5" customHeight="1">
      <c r="A5" s="119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6"/>
      <c r="P5" s="82"/>
      <c r="Q5" s="83"/>
      <c r="R5" s="83"/>
      <c r="S5" s="83"/>
      <c r="T5" s="83"/>
      <c r="U5" s="83"/>
      <c r="V5" s="83"/>
      <c r="W5" s="83"/>
      <c r="X5" s="84"/>
    </row>
    <row r="6" spans="1:24" ht="16.5" customHeight="1">
      <c r="A6" s="119"/>
      <c r="C6" s="85"/>
      <c r="N6" s="6"/>
      <c r="P6" s="82"/>
      <c r="Q6" s="83"/>
      <c r="R6" s="83"/>
      <c r="S6" s="83"/>
      <c r="T6" s="83"/>
      <c r="U6" s="83"/>
      <c r="V6" s="83"/>
      <c r="W6" s="83"/>
      <c r="X6" s="84"/>
    </row>
    <row r="7" spans="1:24" ht="16.5" customHeight="1">
      <c r="A7" s="119"/>
      <c r="C7" s="85"/>
      <c r="N7" s="6"/>
      <c r="P7" s="82"/>
      <c r="Q7" s="83"/>
      <c r="R7" s="83"/>
      <c r="S7" s="83"/>
      <c r="T7" s="83"/>
      <c r="U7" s="83"/>
      <c r="V7" s="83"/>
      <c r="W7" s="83"/>
      <c r="X7" s="84"/>
    </row>
    <row r="8" spans="1:24" ht="16.5" customHeight="1">
      <c r="A8" s="119"/>
      <c r="C8" s="85"/>
      <c r="N8" s="6"/>
      <c r="P8" s="82"/>
      <c r="Q8" s="83"/>
      <c r="R8" s="83"/>
      <c r="S8" s="83"/>
      <c r="T8" s="83"/>
      <c r="U8" s="83"/>
      <c r="V8" s="83"/>
      <c r="W8" s="83"/>
      <c r="X8" s="84"/>
    </row>
    <row r="9" spans="1:24" ht="16.5" customHeight="1">
      <c r="A9" s="119"/>
      <c r="C9" s="85"/>
      <c r="N9" s="6"/>
      <c r="P9" s="82"/>
      <c r="Q9" s="83"/>
      <c r="R9" s="83"/>
      <c r="S9" s="83"/>
      <c r="T9" s="83"/>
      <c r="U9" s="83"/>
      <c r="V9" s="83"/>
      <c r="W9" s="83"/>
      <c r="X9" s="84"/>
    </row>
    <row r="10" spans="1:24" ht="16.5" customHeight="1">
      <c r="A10" s="119"/>
      <c r="C10" s="85"/>
      <c r="N10" s="6"/>
      <c r="P10" s="82"/>
      <c r="Q10" s="83"/>
      <c r="R10" s="83"/>
      <c r="S10" s="83"/>
      <c r="T10" s="83"/>
      <c r="U10" s="83"/>
      <c r="V10" s="83"/>
      <c r="W10" s="83"/>
      <c r="X10" s="84"/>
    </row>
    <row r="11" spans="1:24" ht="16.5" customHeight="1">
      <c r="A11" s="119"/>
      <c r="C11" s="85"/>
      <c r="N11" s="6"/>
      <c r="P11" s="82"/>
      <c r="Q11" s="86" t="s">
        <v>105</v>
      </c>
      <c r="R11" s="83"/>
      <c r="S11" s="83"/>
      <c r="T11" s="83"/>
      <c r="U11" s="83"/>
      <c r="V11" s="83"/>
      <c r="W11" s="83"/>
      <c r="X11" s="84"/>
    </row>
    <row r="12" spans="1:24" ht="16.5" customHeight="1">
      <c r="A12" s="119"/>
      <c r="C12" s="85"/>
      <c r="N12" s="6"/>
      <c r="P12" s="82"/>
      <c r="Q12" s="83"/>
      <c r="R12" s="83"/>
      <c r="S12" s="83"/>
      <c r="T12" s="83"/>
      <c r="U12" s="83"/>
      <c r="V12" s="83"/>
      <c r="W12" s="83"/>
      <c r="X12" s="84"/>
    </row>
    <row r="13" spans="1:24" ht="17.25" customHeight="1">
      <c r="A13" s="119"/>
      <c r="C13" s="85"/>
      <c r="N13" s="6"/>
      <c r="P13" s="82"/>
      <c r="Q13" s="86" t="s">
        <v>106</v>
      </c>
      <c r="R13" s="83"/>
      <c r="S13" s="83"/>
      <c r="T13" s="83"/>
      <c r="U13" s="83"/>
      <c r="V13" s="83"/>
      <c r="W13" s="83"/>
      <c r="X13" s="84"/>
    </row>
    <row r="14" spans="1:24" ht="16.5" customHeight="1">
      <c r="A14" s="119"/>
      <c r="C14" s="85"/>
      <c r="N14" s="6"/>
      <c r="P14" s="82"/>
      <c r="Q14" s="83"/>
      <c r="R14" s="83"/>
      <c r="S14" s="83"/>
      <c r="T14" s="83"/>
      <c r="U14" s="83"/>
      <c r="V14" s="83"/>
      <c r="W14" s="83"/>
      <c r="X14" s="84"/>
    </row>
    <row r="15" spans="1:24" ht="16.5" customHeight="1">
      <c r="A15" s="119"/>
      <c r="C15" s="85"/>
      <c r="N15" s="6"/>
      <c r="P15" s="82"/>
      <c r="Q15" s="83"/>
      <c r="R15" s="86" t="s">
        <v>107</v>
      </c>
      <c r="S15" s="83"/>
      <c r="T15" s="83"/>
      <c r="U15" s="86" t="s">
        <v>107</v>
      </c>
      <c r="V15" s="83"/>
      <c r="W15" s="83"/>
      <c r="X15" s="84"/>
    </row>
    <row r="16" spans="1:24" ht="16.5" customHeight="1">
      <c r="A16" s="119"/>
      <c r="C16" s="85"/>
      <c r="N16" s="6"/>
      <c r="P16" s="82"/>
      <c r="Q16" s="83"/>
      <c r="R16" s="83"/>
      <c r="S16" s="83"/>
      <c r="T16" s="83"/>
      <c r="U16" s="83"/>
      <c r="V16" s="83"/>
      <c r="W16" s="83"/>
      <c r="X16" s="84"/>
    </row>
    <row r="17" spans="1:24" ht="16.5" customHeight="1">
      <c r="A17" s="119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9"/>
      <c r="O17" s="87"/>
      <c r="P17" s="82"/>
      <c r="Q17" s="83"/>
      <c r="R17" s="83"/>
      <c r="S17" s="83"/>
      <c r="T17" s="83"/>
      <c r="U17" s="83"/>
      <c r="V17" s="83"/>
      <c r="W17" s="83"/>
      <c r="X17" s="84"/>
    </row>
    <row r="18" spans="1:24" ht="22.5" customHeight="1">
      <c r="A18" s="119"/>
      <c r="B18" s="87"/>
      <c r="C18" s="88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9"/>
      <c r="O18" s="87"/>
      <c r="P18" s="82"/>
      <c r="Q18" s="83"/>
      <c r="R18" s="83"/>
      <c r="S18" s="83"/>
      <c r="T18" s="83"/>
      <c r="U18" s="83"/>
      <c r="V18" s="83"/>
      <c r="W18" s="83"/>
      <c r="X18" s="84"/>
    </row>
    <row r="19" spans="1:24" ht="87" customHeight="1">
      <c r="A19" s="119"/>
      <c r="B19" s="90"/>
      <c r="C19" s="91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87"/>
      <c r="P19" s="92"/>
      <c r="Q19" s="93"/>
      <c r="R19" s="93"/>
      <c r="S19" s="93"/>
      <c r="T19" s="93"/>
      <c r="U19" s="93"/>
      <c r="V19" s="93"/>
      <c r="W19" s="93"/>
      <c r="X19" s="94"/>
    </row>
    <row r="20" spans="1:24" ht="9" customHeight="1">
      <c r="A20" s="119"/>
      <c r="B20" s="90"/>
      <c r="C20" s="91"/>
      <c r="D20" s="90"/>
      <c r="E20" s="587"/>
      <c r="F20" s="90"/>
      <c r="G20" s="587"/>
      <c r="H20" s="90"/>
      <c r="I20" s="587"/>
      <c r="J20" s="90"/>
      <c r="K20" s="587"/>
      <c r="L20" s="90"/>
      <c r="M20" s="587"/>
      <c r="N20" s="122"/>
      <c r="O20" s="87"/>
    </row>
    <row r="21" spans="1:24" ht="11.25" customHeight="1">
      <c r="A21" s="119"/>
      <c r="B21" s="90"/>
      <c r="C21" s="91"/>
      <c r="D21" s="90"/>
      <c r="E21" s="587"/>
      <c r="F21" s="90"/>
      <c r="G21" s="587"/>
      <c r="H21" s="90"/>
      <c r="I21" s="587"/>
      <c r="J21" s="90"/>
      <c r="K21" s="587"/>
      <c r="L21" s="90"/>
      <c r="M21" s="587"/>
      <c r="N21" s="122"/>
      <c r="O21" s="87"/>
    </row>
    <row r="22" spans="1:24" ht="9.75" customHeight="1">
      <c r="A22" s="119"/>
      <c r="B22" s="95"/>
      <c r="C22" s="95"/>
      <c r="D22" s="95"/>
      <c r="E22" s="96"/>
      <c r="F22" s="96"/>
      <c r="G22" s="96"/>
      <c r="H22" s="96"/>
      <c r="I22" s="96"/>
      <c r="J22" s="96"/>
      <c r="K22" s="96"/>
      <c r="L22" s="96"/>
      <c r="M22" s="96"/>
      <c r="N22" s="231"/>
      <c r="O22" s="96"/>
    </row>
    <row r="23" spans="1:24" ht="23.25" customHeight="1">
      <c r="A23" s="123"/>
      <c r="B23" s="124"/>
      <c r="C23" s="124"/>
      <c r="D23" s="124"/>
      <c r="E23" s="125"/>
      <c r="F23" s="125"/>
      <c r="G23" s="125"/>
      <c r="H23" s="125"/>
      <c r="I23" s="125"/>
      <c r="J23" s="125"/>
      <c r="K23" s="125"/>
      <c r="L23" s="125"/>
      <c r="M23" s="125"/>
      <c r="N23" s="126"/>
      <c r="O23" s="96"/>
    </row>
    <row r="24" spans="1:24" ht="6.75" customHeight="1"/>
    <row r="25" spans="1:24" ht="4.5" customHeight="1">
      <c r="H25" s="97"/>
      <c r="I25" s="97"/>
      <c r="J25" s="97"/>
      <c r="K25" s="97"/>
      <c r="L25" s="97"/>
    </row>
    <row r="26" spans="1:24">
      <c r="B26" s="98"/>
      <c r="C26" s="98"/>
      <c r="D26" s="98"/>
      <c r="E26" s="98"/>
      <c r="F26" s="98"/>
      <c r="G26" s="97"/>
      <c r="H26" s="97"/>
      <c r="I26" s="97"/>
      <c r="J26" s="97"/>
      <c r="K26" s="97"/>
      <c r="L26" s="97"/>
    </row>
    <row r="27" spans="1:24">
      <c r="B27" s="98"/>
      <c r="C27" s="98"/>
      <c r="D27" s="98"/>
      <c r="E27" s="98"/>
      <c r="F27" s="98"/>
      <c r="G27" s="97"/>
      <c r="H27" s="97"/>
      <c r="I27" s="97"/>
      <c r="J27" s="97"/>
      <c r="K27" s="97"/>
      <c r="L27" s="97"/>
    </row>
  </sheetData>
  <sheetProtection selectLockedCells="1"/>
  <mergeCells count="6">
    <mergeCell ref="P2:X2"/>
    <mergeCell ref="E20:E21"/>
    <mergeCell ref="G20:G21"/>
    <mergeCell ref="I20:I21"/>
    <mergeCell ref="K20:K21"/>
    <mergeCell ref="M20:M21"/>
  </mergeCells>
  <printOptions horizontalCentered="1"/>
  <pageMargins left="0" right="0" top="0.78740157480314965" bottom="0.78740157480314965" header="0.31496062992125984" footer="0.31496062992125984"/>
  <pageSetup paperSize="9" scale="4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/>
  </sheetPr>
  <dimension ref="A1:S40"/>
  <sheetViews>
    <sheetView showGridLines="0" workbookViewId="0">
      <selection activeCell="C10" sqref="C10"/>
    </sheetView>
  </sheetViews>
  <sheetFormatPr baseColWidth="10" defaultColWidth="11.42578125" defaultRowHeight="12.75"/>
  <cols>
    <col min="1" max="1" width="18" style="101" bestFit="1" customWidth="1"/>
    <col min="2" max="2" width="12" style="101" customWidth="1"/>
    <col min="3" max="3" width="17.7109375" style="101" customWidth="1"/>
    <col min="4" max="4" width="15.140625" style="101" customWidth="1"/>
    <col min="5" max="5" width="12.5703125" style="101" customWidth="1"/>
    <col min="6" max="6" width="17.7109375" style="117" customWidth="1"/>
    <col min="7" max="7" width="16.28515625" style="117" customWidth="1"/>
    <col min="8" max="8" width="17.7109375" style="117" customWidth="1"/>
    <col min="9" max="9" width="16.7109375" style="100" customWidth="1"/>
    <col min="10" max="10" width="17.7109375" style="100" customWidth="1"/>
    <col min="11" max="11" width="17.7109375" style="101" customWidth="1"/>
    <col min="12" max="12" width="17.7109375" style="237" customWidth="1"/>
    <col min="13" max="16384" width="11.42578125" style="101"/>
  </cols>
  <sheetData>
    <row r="1" spans="1:17" ht="15.95" customHeight="1">
      <c r="A1" s="99" t="s">
        <v>108</v>
      </c>
      <c r="B1" s="580" t="s">
        <v>221</v>
      </c>
      <c r="C1" s="581"/>
      <c r="D1" s="581"/>
      <c r="E1" s="581"/>
      <c r="F1" s="577"/>
      <c r="G1" s="577"/>
      <c r="H1" s="578"/>
    </row>
    <row r="2" spans="1:17" ht="15.95" customHeight="1">
      <c r="A2" s="99" t="s">
        <v>109</v>
      </c>
      <c r="B2" s="578"/>
      <c r="C2" s="578"/>
      <c r="D2" s="578"/>
      <c r="E2" s="578"/>
      <c r="F2" s="579"/>
      <c r="G2" s="579"/>
      <c r="H2" s="579"/>
    </row>
    <row r="3" spans="1:17" ht="29.25" customHeight="1">
      <c r="A3" s="99" t="s">
        <v>110</v>
      </c>
      <c r="B3" s="580" t="s">
        <v>319</v>
      </c>
      <c r="C3" s="581"/>
      <c r="D3" s="581"/>
      <c r="E3" s="581"/>
      <c r="F3" s="581"/>
      <c r="G3" s="581"/>
      <c r="H3" s="582"/>
      <c r="Q3" s="101" t="str">
        <f>"Quelle: "&amp;'1-3-3_2-Abb_Daten'!B3</f>
        <v xml:space="preserve">Quelle: Umweltbundesamt, Nationale Trendtabellen für die deutsche Berichterstattung atmosphärischer Emissionen seit 1990, Emissionsentwicklung 1990 bis 2018 (Stand 12/2019) </v>
      </c>
    </row>
    <row r="4" spans="1:17" ht="42" customHeight="1">
      <c r="A4" s="99" t="s">
        <v>111</v>
      </c>
      <c r="B4" s="582" t="s">
        <v>232</v>
      </c>
      <c r="C4" s="578"/>
      <c r="D4" s="578"/>
      <c r="E4" s="578"/>
      <c r="F4" s="579"/>
      <c r="G4" s="579"/>
      <c r="H4" s="579"/>
    </row>
    <row r="5" spans="1:17">
      <c r="A5" s="99" t="s">
        <v>112</v>
      </c>
      <c r="B5" s="578" t="s">
        <v>170</v>
      </c>
      <c r="C5" s="578"/>
      <c r="D5" s="578"/>
      <c r="E5" s="578"/>
      <c r="F5" s="579"/>
      <c r="G5" s="579"/>
      <c r="H5" s="579"/>
    </row>
    <row r="6" spans="1:17">
      <c r="A6" s="102" t="s">
        <v>113</v>
      </c>
      <c r="B6" s="574"/>
      <c r="C6" s="574"/>
      <c r="D6" s="574"/>
      <c r="E6" s="574"/>
      <c r="F6" s="575"/>
      <c r="G6" s="575"/>
      <c r="H6" s="575"/>
    </row>
    <row r="8" spans="1:17">
      <c r="A8" s="103"/>
      <c r="B8" s="103"/>
      <c r="C8" s="504" t="e">
        <f>TRANSPOSE('1-3-1_3-Tab'!E18:AG26)*1000</f>
        <v>#VALUE!</v>
      </c>
      <c r="D8" s="103"/>
      <c r="E8" s="103"/>
      <c r="F8" s="111"/>
      <c r="G8" s="112"/>
      <c r="H8" s="112"/>
    </row>
    <row r="9" spans="1:17" ht="51.75" customHeight="1">
      <c r="A9" s="100"/>
      <c r="B9" s="104"/>
      <c r="C9" s="105" t="s">
        <v>37</v>
      </c>
      <c r="D9" s="105" t="s">
        <v>38</v>
      </c>
      <c r="E9" s="105" t="s">
        <v>143</v>
      </c>
      <c r="F9" s="105" t="s">
        <v>144</v>
      </c>
      <c r="G9" s="105" t="s">
        <v>45</v>
      </c>
      <c r="H9" s="105" t="s">
        <v>39</v>
      </c>
      <c r="I9" s="105" t="s">
        <v>40</v>
      </c>
      <c r="J9" s="105" t="s">
        <v>41</v>
      </c>
      <c r="K9" s="105" t="s">
        <v>42</v>
      </c>
      <c r="L9" s="105" t="s">
        <v>69</v>
      </c>
      <c r="M9" s="107"/>
      <c r="N9" s="107"/>
      <c r="O9" s="107"/>
      <c r="P9" s="107"/>
      <c r="Q9" s="107"/>
    </row>
    <row r="10" spans="1:17" ht="18.75" customHeight="1">
      <c r="A10" s="100"/>
      <c r="B10" s="108">
        <v>1990</v>
      </c>
      <c r="C10" s="225">
        <f t="array" ref="C10:K38">TRANSPOSE('1-3-1_3-Tab'!E18:AG26)*1000</f>
        <v>11.208525820000004</v>
      </c>
      <c r="D10" s="225">
        <v>10.062245027168855</v>
      </c>
      <c r="E10" s="225">
        <v>66.901901021331838</v>
      </c>
      <c r="F10" s="226">
        <v>167.41914026321228</v>
      </c>
      <c r="G10" s="226">
        <v>11.177342505009742</v>
      </c>
      <c r="H10" s="226">
        <v>1354.1549609381118</v>
      </c>
      <c r="I10" s="226">
        <v>14.0585647496</v>
      </c>
      <c r="J10" s="226">
        <v>1738.1375577265533</v>
      </c>
      <c r="K10" s="226">
        <v>1474.57997836399</v>
      </c>
      <c r="L10" s="397">
        <f t="shared" ref="L10:L33" si="0">SUM(C10:K10)</f>
        <v>4847.7002164149781</v>
      </c>
    </row>
    <row r="11" spans="1:17" ht="18.75" customHeight="1">
      <c r="A11" s="109"/>
      <c r="B11" s="110">
        <v>1991</v>
      </c>
      <c r="C11" s="227">
        <v>11.606227816299999</v>
      </c>
      <c r="D11" s="227">
        <v>8.8391228065056744</v>
      </c>
      <c r="E11" s="227">
        <v>54.898595550324906</v>
      </c>
      <c r="F11" s="228">
        <v>111.4473300620692</v>
      </c>
      <c r="G11" s="228">
        <v>7.058066958233935</v>
      </c>
      <c r="H11" s="228">
        <v>1322.0750343093021</v>
      </c>
      <c r="I11" s="228">
        <v>13.782851130000001</v>
      </c>
      <c r="J11" s="228">
        <v>1537.2823118539977</v>
      </c>
      <c r="K11" s="228">
        <v>1533.7775349493852</v>
      </c>
      <c r="L11" s="398">
        <f t="shared" si="0"/>
        <v>4600.7670754361188</v>
      </c>
    </row>
    <row r="12" spans="1:17" ht="18.75" customHeight="1">
      <c r="A12" s="109"/>
      <c r="B12" s="108">
        <v>1992</v>
      </c>
      <c r="C12" s="225">
        <v>11.841597233700007</v>
      </c>
      <c r="D12" s="225">
        <v>8.4304916191562391</v>
      </c>
      <c r="E12" s="225">
        <v>47.90277153510776</v>
      </c>
      <c r="F12" s="226">
        <v>76.68484884419378</v>
      </c>
      <c r="G12" s="226">
        <v>4.6322553597072904</v>
      </c>
      <c r="H12" s="226">
        <v>1234.017667385611</v>
      </c>
      <c r="I12" s="226">
        <v>14.829174444600001</v>
      </c>
      <c r="J12" s="226">
        <v>1499.0675715841248</v>
      </c>
      <c r="K12" s="226">
        <v>1560.0088553334526</v>
      </c>
      <c r="L12" s="397">
        <f t="shared" si="0"/>
        <v>4457.4152333396542</v>
      </c>
    </row>
    <row r="13" spans="1:17" ht="18.75" customHeight="1">
      <c r="A13" s="109"/>
      <c r="B13" s="110">
        <v>1993</v>
      </c>
      <c r="C13" s="227">
        <v>12.312421449999995</v>
      </c>
      <c r="D13" s="227">
        <v>8.0794468759052691</v>
      </c>
      <c r="E13" s="227">
        <v>41.960211638413696</v>
      </c>
      <c r="F13" s="228">
        <v>67.699264951122075</v>
      </c>
      <c r="G13" s="228">
        <v>3.0071569664561997</v>
      </c>
      <c r="H13" s="228">
        <v>1284.2591347095345</v>
      </c>
      <c r="I13" s="228">
        <v>16.271688934</v>
      </c>
      <c r="J13" s="228">
        <v>1491.4752619118551</v>
      </c>
      <c r="K13" s="228">
        <v>1556.7172812539609</v>
      </c>
      <c r="L13" s="398">
        <f t="shared" si="0"/>
        <v>4481.7818686912478</v>
      </c>
    </row>
    <row r="14" spans="1:17" ht="18.75" customHeight="1">
      <c r="A14" s="109"/>
      <c r="B14" s="108">
        <v>1994</v>
      </c>
      <c r="C14" s="225">
        <v>12.65949696369999</v>
      </c>
      <c r="D14" s="225">
        <v>8.1759238736966982</v>
      </c>
      <c r="E14" s="225">
        <v>35.602163821984313</v>
      </c>
      <c r="F14" s="226">
        <v>53.127844058175782</v>
      </c>
      <c r="G14" s="226">
        <v>1.4307879057865189</v>
      </c>
      <c r="H14" s="226">
        <v>1164.8978360271362</v>
      </c>
      <c r="I14" s="226">
        <v>17.761204729999999</v>
      </c>
      <c r="J14" s="226">
        <v>1504.2901122938956</v>
      </c>
      <c r="K14" s="226">
        <v>1525.4981163779348</v>
      </c>
      <c r="L14" s="397">
        <f t="shared" si="0"/>
        <v>4323.4434860523097</v>
      </c>
    </row>
    <row r="15" spans="1:17" ht="18.75" customHeight="1">
      <c r="A15" s="109"/>
      <c r="B15" s="110">
        <v>1995</v>
      </c>
      <c r="C15" s="227">
        <v>15.841251674159146</v>
      </c>
      <c r="D15" s="227">
        <v>8.9735447957576593</v>
      </c>
      <c r="E15" s="227">
        <v>32.828103961197016</v>
      </c>
      <c r="F15" s="228">
        <v>47.062518611601526</v>
      </c>
      <c r="G15" s="228">
        <v>0.56142906871055276</v>
      </c>
      <c r="H15" s="228">
        <v>1119.1028032472241</v>
      </c>
      <c r="I15" s="228">
        <v>17.970773411</v>
      </c>
      <c r="J15" s="228">
        <v>1494.8742563164633</v>
      </c>
      <c r="K15" s="228">
        <v>1487.3191674372579</v>
      </c>
      <c r="L15" s="398">
        <f t="shared" si="0"/>
        <v>4224.5338485233715</v>
      </c>
    </row>
    <row r="16" spans="1:17" ht="18.75" customHeight="1">
      <c r="A16" s="109"/>
      <c r="B16" s="108">
        <v>1996</v>
      </c>
      <c r="C16" s="225">
        <v>17.169965825917565</v>
      </c>
      <c r="D16" s="225">
        <v>9.3856764074453842</v>
      </c>
      <c r="E16" s="225">
        <v>30.266399348596643</v>
      </c>
      <c r="F16" s="226">
        <v>45.430669418204502</v>
      </c>
      <c r="G16" s="226">
        <v>0.27379240690181861</v>
      </c>
      <c r="H16" s="226">
        <v>1074.5919808259725</v>
      </c>
      <c r="I16" s="226">
        <v>17.351662321600003</v>
      </c>
      <c r="J16" s="226">
        <v>1505.4012299744868</v>
      </c>
      <c r="K16" s="226">
        <v>1429.9655046350531</v>
      </c>
      <c r="L16" s="397">
        <f t="shared" si="0"/>
        <v>4129.8368811641785</v>
      </c>
    </row>
    <row r="17" spans="1:12" ht="18.75" customHeight="1">
      <c r="A17" s="109"/>
      <c r="B17" s="110">
        <v>1997</v>
      </c>
      <c r="C17" s="227">
        <v>18.530536744703571</v>
      </c>
      <c r="D17" s="227">
        <v>9.2114397846767151</v>
      </c>
      <c r="E17" s="227">
        <v>27.064981480776432</v>
      </c>
      <c r="F17" s="228">
        <v>45.699277930351649</v>
      </c>
      <c r="G17" s="228">
        <v>0.19701486403268709</v>
      </c>
      <c r="H17" s="228">
        <v>1051.183682285287</v>
      </c>
      <c r="I17" s="228">
        <v>18.3145779446</v>
      </c>
      <c r="J17" s="228">
        <v>1463.5668120016483</v>
      </c>
      <c r="K17" s="228">
        <v>1315.6399231418386</v>
      </c>
      <c r="L17" s="398">
        <f t="shared" si="0"/>
        <v>3949.4082461779149</v>
      </c>
    </row>
    <row r="18" spans="1:12" ht="18.75" customHeight="1">
      <c r="A18" s="109"/>
      <c r="B18" s="108">
        <v>1998</v>
      </c>
      <c r="C18" s="225">
        <v>19.246270631688553</v>
      </c>
      <c r="D18" s="225">
        <v>9.335908153687857</v>
      </c>
      <c r="E18" s="225">
        <v>24.642649856700881</v>
      </c>
      <c r="F18" s="226">
        <v>37.825123824830833</v>
      </c>
      <c r="G18" s="226">
        <v>0.17430207451992019</v>
      </c>
      <c r="H18" s="226">
        <v>947.17565944374337</v>
      </c>
      <c r="I18" s="226">
        <v>19.169485710199996</v>
      </c>
      <c r="J18" s="226">
        <v>1456.2474504445322</v>
      </c>
      <c r="K18" s="226">
        <v>1231.2150592167109</v>
      </c>
      <c r="L18" s="397">
        <f t="shared" si="0"/>
        <v>3745.0319093566145</v>
      </c>
    </row>
    <row r="19" spans="1:12" ht="18.75" customHeight="1">
      <c r="A19" s="109"/>
      <c r="B19" s="110">
        <v>1999</v>
      </c>
      <c r="C19" s="227">
        <v>19.813750023211888</v>
      </c>
      <c r="D19" s="227">
        <v>8.9593047367507452</v>
      </c>
      <c r="E19" s="227">
        <v>22.496417568890475</v>
      </c>
      <c r="F19" s="228">
        <v>36.965816173558977</v>
      </c>
      <c r="G19" s="228">
        <v>0.13383571912587283</v>
      </c>
      <c r="H19" s="228">
        <v>988.18737629149132</v>
      </c>
      <c r="I19" s="228">
        <v>20.823467631000003</v>
      </c>
      <c r="J19" s="228">
        <v>1445.1816349664771</v>
      </c>
      <c r="K19" s="228">
        <v>1166.6306986386703</v>
      </c>
      <c r="L19" s="398">
        <f t="shared" si="0"/>
        <v>3709.1923017491767</v>
      </c>
    </row>
    <row r="20" spans="1:12" ht="18.75" customHeight="1">
      <c r="A20" s="109"/>
      <c r="B20" s="108">
        <v>2000</v>
      </c>
      <c r="C20" s="225">
        <v>19.463063975062379</v>
      </c>
      <c r="D20" s="225">
        <v>9.0456798507723413</v>
      </c>
      <c r="E20" s="225">
        <v>20.240671902526461</v>
      </c>
      <c r="F20" s="226">
        <v>35.93121887697292</v>
      </c>
      <c r="G20" s="226">
        <v>0.12975847419846237</v>
      </c>
      <c r="H20" s="226">
        <v>915.76041832012857</v>
      </c>
      <c r="I20" s="226">
        <v>22.628912114400002</v>
      </c>
      <c r="J20" s="226">
        <v>1416.7897648156579</v>
      </c>
      <c r="K20" s="226">
        <v>1104.2325510966848</v>
      </c>
      <c r="L20" s="397">
        <f t="shared" si="0"/>
        <v>3544.2220394264041</v>
      </c>
    </row>
    <row r="21" spans="1:12" ht="18.75" customHeight="1">
      <c r="A21" s="109"/>
      <c r="B21" s="110">
        <v>2001</v>
      </c>
      <c r="C21" s="227">
        <v>18.420015053841112</v>
      </c>
      <c r="D21" s="227">
        <v>8.8211981548389282</v>
      </c>
      <c r="E21" s="227">
        <v>18.418310094302115</v>
      </c>
      <c r="F21" s="228">
        <v>38.205131131062124</v>
      </c>
      <c r="G21" s="228">
        <v>0.12566269503327068</v>
      </c>
      <c r="H21" s="228">
        <v>821.55443105868972</v>
      </c>
      <c r="I21" s="228">
        <v>22.1952442276</v>
      </c>
      <c r="J21" s="228">
        <v>1435.279040548769</v>
      </c>
      <c r="K21" s="228">
        <v>1038.77184871482</v>
      </c>
      <c r="L21" s="398">
        <f t="shared" si="0"/>
        <v>3401.7908816789563</v>
      </c>
    </row>
    <row r="22" spans="1:12" ht="18.75" customHeight="1">
      <c r="A22" s="109"/>
      <c r="B22" s="108">
        <v>2002</v>
      </c>
      <c r="C22" s="225">
        <v>19.255332099556107</v>
      </c>
      <c r="D22" s="225">
        <v>8.6582353826221379</v>
      </c>
      <c r="E22" s="225">
        <v>17.166075781536115</v>
      </c>
      <c r="F22" s="226">
        <v>35.92097596386504</v>
      </c>
      <c r="G22" s="226">
        <v>0.12025138601526605</v>
      </c>
      <c r="H22" s="226">
        <v>773.58856365394638</v>
      </c>
      <c r="I22" s="226">
        <v>20.796534428400001</v>
      </c>
      <c r="J22" s="226">
        <v>1381.5021193287716</v>
      </c>
      <c r="K22" s="226">
        <v>981.76577301764689</v>
      </c>
      <c r="L22" s="397">
        <f t="shared" si="0"/>
        <v>3238.7738610423598</v>
      </c>
    </row>
    <row r="23" spans="1:12" ht="18.75" customHeight="1">
      <c r="A23" s="109"/>
      <c r="B23" s="110">
        <v>2003</v>
      </c>
      <c r="C23" s="227">
        <v>32.246662774177146</v>
      </c>
      <c r="D23" s="227">
        <v>8.4149622044941559</v>
      </c>
      <c r="E23" s="227">
        <v>15.554045664607846</v>
      </c>
      <c r="F23" s="228">
        <v>33.220688283250411</v>
      </c>
      <c r="G23" s="228">
        <v>9.9368040930739393E-2</v>
      </c>
      <c r="H23" s="228">
        <v>701.03504508373931</v>
      </c>
      <c r="I23" s="228">
        <v>23.0842031072</v>
      </c>
      <c r="J23" s="228">
        <v>1364.9281937670985</v>
      </c>
      <c r="K23" s="228">
        <v>921.9682316707474</v>
      </c>
      <c r="L23" s="398">
        <f t="shared" si="0"/>
        <v>3100.5514005962459</v>
      </c>
    </row>
    <row r="24" spans="1:12" ht="18.75" customHeight="1">
      <c r="A24" s="100"/>
      <c r="B24" s="108">
        <v>2004</v>
      </c>
      <c r="C24" s="225">
        <v>32.137734613962017</v>
      </c>
      <c r="D24" s="225">
        <v>9.3521431367015229</v>
      </c>
      <c r="E24" s="225">
        <v>14.645917197059475</v>
      </c>
      <c r="F24" s="226">
        <v>30.878601295401964</v>
      </c>
      <c r="G24" s="226">
        <v>8.2992137133280602E-2</v>
      </c>
      <c r="H24" s="226">
        <v>594.90816028944039</v>
      </c>
      <c r="I24" s="226">
        <v>23.010361689799996</v>
      </c>
      <c r="J24" s="226">
        <v>1326.0964609023645</v>
      </c>
      <c r="K24" s="226">
        <v>870.03922965253275</v>
      </c>
      <c r="L24" s="397">
        <f t="shared" si="0"/>
        <v>2901.1516009143961</v>
      </c>
    </row>
    <row r="25" spans="1:12" ht="18.75" customHeight="1">
      <c r="B25" s="110">
        <v>2005</v>
      </c>
      <c r="C25" s="227">
        <v>34.633555844768985</v>
      </c>
      <c r="D25" s="227">
        <v>9.6109606798797458</v>
      </c>
      <c r="E25" s="227">
        <v>13.342420510066328</v>
      </c>
      <c r="F25" s="229">
        <v>30.749889820591392</v>
      </c>
      <c r="G25" s="229">
        <v>9.4633664925715122E-2</v>
      </c>
      <c r="H25" s="229">
        <v>523.91664482531746</v>
      </c>
      <c r="I25" s="229">
        <v>23.8014013632</v>
      </c>
      <c r="J25" s="229">
        <v>1326.4485416933567</v>
      </c>
      <c r="K25" s="229">
        <v>812.1274410277432</v>
      </c>
      <c r="L25" s="399">
        <f t="shared" si="0"/>
        <v>2774.7254894298494</v>
      </c>
    </row>
    <row r="26" spans="1:12" ht="18.75" customHeight="1">
      <c r="B26" s="108">
        <v>2006</v>
      </c>
      <c r="C26" s="225">
        <v>39.466230464089755</v>
      </c>
      <c r="D26" s="225">
        <v>10.676441112375727</v>
      </c>
      <c r="E26" s="225">
        <v>12.423562678223199</v>
      </c>
      <c r="F26" s="230">
        <v>36.305592978866855</v>
      </c>
      <c r="G26" s="230">
        <v>8.1192347316155461E-2</v>
      </c>
      <c r="H26" s="230">
        <v>451.58123044046602</v>
      </c>
      <c r="I26" s="230">
        <v>23.159429746200001</v>
      </c>
      <c r="J26" s="230">
        <v>1302.3078784373499</v>
      </c>
      <c r="K26" s="230">
        <v>747.81251426720644</v>
      </c>
      <c r="L26" s="400">
        <f t="shared" si="0"/>
        <v>2623.8140724720943</v>
      </c>
    </row>
    <row r="27" spans="1:12" ht="18.75" customHeight="1">
      <c r="B27" s="110">
        <v>2007</v>
      </c>
      <c r="C27" s="227">
        <v>52.333688228723908</v>
      </c>
      <c r="D27" s="227">
        <v>10.358045090889767</v>
      </c>
      <c r="E27" s="227">
        <v>11.70915567855163</v>
      </c>
      <c r="F27" s="229">
        <v>37.599555560647509</v>
      </c>
      <c r="G27" s="229">
        <v>6.4010792579645787E-2</v>
      </c>
      <c r="H27" s="229">
        <v>403.77603432864942</v>
      </c>
      <c r="I27" s="229">
        <v>23.2016135772</v>
      </c>
      <c r="J27" s="229">
        <v>1308.7680707046172</v>
      </c>
      <c r="K27" s="229">
        <v>694.95910185263222</v>
      </c>
      <c r="L27" s="399">
        <f t="shared" si="0"/>
        <v>2542.7692758144913</v>
      </c>
    </row>
    <row r="28" spans="1:12" ht="18.75" customHeight="1">
      <c r="B28" s="108">
        <v>2008</v>
      </c>
      <c r="C28" s="225">
        <v>59.88536073659678</v>
      </c>
      <c r="D28" s="225">
        <v>10.801767908349413</v>
      </c>
      <c r="E28" s="225">
        <v>10.798687084157081</v>
      </c>
      <c r="F28" s="230">
        <v>43.334283834984163</v>
      </c>
      <c r="G28" s="230">
        <v>6.1646073575562239E-2</v>
      </c>
      <c r="H28" s="230">
        <v>388.62778057762171</v>
      </c>
      <c r="I28" s="230">
        <v>21.802913658599994</v>
      </c>
      <c r="J28" s="230">
        <v>1324.6892289859625</v>
      </c>
      <c r="K28" s="230">
        <v>646.11660612207197</v>
      </c>
      <c r="L28" s="400">
        <f t="shared" si="0"/>
        <v>2506.1182749819191</v>
      </c>
    </row>
    <row r="29" spans="1:12" ht="18.75" customHeight="1">
      <c r="B29" s="110">
        <v>2009</v>
      </c>
      <c r="C29" s="227">
        <v>62.370702932530094</v>
      </c>
      <c r="D29" s="227">
        <v>10.029902178146662</v>
      </c>
      <c r="E29" s="227">
        <v>10.447684389139283</v>
      </c>
      <c r="F29" s="229">
        <v>39.532243622583522</v>
      </c>
      <c r="G29" s="229">
        <v>5.7951733782775655E-2</v>
      </c>
      <c r="H29" s="229">
        <v>338.49658181942891</v>
      </c>
      <c r="I29" s="229">
        <v>20.5192369791</v>
      </c>
      <c r="J29" s="229">
        <v>1328.942486120158</v>
      </c>
      <c r="K29" s="229">
        <v>597.0008177914624</v>
      </c>
      <c r="L29" s="399">
        <f t="shared" si="0"/>
        <v>2407.3976075663318</v>
      </c>
    </row>
    <row r="30" spans="1:12" ht="18.75" customHeight="1">
      <c r="B30" s="108">
        <v>2010</v>
      </c>
      <c r="C30" s="225">
        <v>68.692400928625432</v>
      </c>
      <c r="D30" s="225">
        <v>10.972231576193163</v>
      </c>
      <c r="E30" s="225">
        <v>9.7227293101957439</v>
      </c>
      <c r="F30" s="230">
        <v>50.003464099683349</v>
      </c>
      <c r="G30" s="230">
        <v>5.5606676118904824E-2</v>
      </c>
      <c r="H30" s="230">
        <v>332.8784796320225</v>
      </c>
      <c r="I30" s="230">
        <v>21.255767633099996</v>
      </c>
      <c r="J30" s="230">
        <v>1321.5305258648839</v>
      </c>
      <c r="K30" s="230">
        <v>552.13678209364264</v>
      </c>
      <c r="L30" s="400">
        <f t="shared" si="0"/>
        <v>2367.2479878144654</v>
      </c>
    </row>
    <row r="31" spans="1:12" ht="18.75" customHeight="1">
      <c r="B31" s="110">
        <v>2011</v>
      </c>
      <c r="C31" s="227">
        <v>76.216148232249495</v>
      </c>
      <c r="D31" s="227">
        <v>11.319617496174432</v>
      </c>
      <c r="E31" s="227">
        <v>9.507575795462154</v>
      </c>
      <c r="F31" s="229">
        <v>46.101944744566303</v>
      </c>
      <c r="G31" s="229">
        <v>5.5818882234280179E-2</v>
      </c>
      <c r="H31" s="229">
        <v>326.397582841126</v>
      </c>
      <c r="I31" s="229">
        <v>21.169702973599993</v>
      </c>
      <c r="J31" s="229">
        <v>1312.2230315633976</v>
      </c>
      <c r="K31" s="229">
        <v>519.69530904139219</v>
      </c>
      <c r="L31" s="399">
        <f t="shared" si="0"/>
        <v>2322.6867315702025</v>
      </c>
    </row>
    <row r="32" spans="1:12" ht="18.75" customHeight="1">
      <c r="B32" s="108">
        <v>2012</v>
      </c>
      <c r="C32" s="225">
        <v>97.575203825547547</v>
      </c>
      <c r="D32" s="225">
        <v>11.22576420814188</v>
      </c>
      <c r="E32" s="225">
        <v>8.936464532278567</v>
      </c>
      <c r="F32" s="230">
        <v>47.631997753589026</v>
      </c>
      <c r="G32" s="230">
        <v>5.5183877416149073E-2</v>
      </c>
      <c r="H32" s="230">
        <v>359.01743963589519</v>
      </c>
      <c r="I32" s="230">
        <v>20.505079523700001</v>
      </c>
      <c r="J32" s="230">
        <v>1318.3637160514686</v>
      </c>
      <c r="K32" s="230">
        <v>488.88056889162476</v>
      </c>
      <c r="L32" s="400">
        <f t="shared" si="0"/>
        <v>2352.1914182996616</v>
      </c>
    </row>
    <row r="33" spans="1:19" ht="18.75" customHeight="1">
      <c r="B33" s="110">
        <v>2013</v>
      </c>
      <c r="C33" s="227">
        <v>99.212093951402082</v>
      </c>
      <c r="D33" s="227">
        <v>11.065439238160224</v>
      </c>
      <c r="E33" s="227">
        <v>8.9011582840250565</v>
      </c>
      <c r="F33" s="229">
        <v>48.876239838974691</v>
      </c>
      <c r="G33" s="229">
        <v>5.8043564559333016E-2</v>
      </c>
      <c r="H33" s="229">
        <v>339.61945436515896</v>
      </c>
      <c r="I33" s="229">
        <v>20.2965176905</v>
      </c>
      <c r="J33" s="229">
        <v>1342.0094002399476</v>
      </c>
      <c r="K33" s="229">
        <v>458.73708433264318</v>
      </c>
      <c r="L33" s="399">
        <f t="shared" si="0"/>
        <v>2328.7754315053708</v>
      </c>
    </row>
    <row r="34" spans="1:19" ht="18.75" customHeight="1">
      <c r="B34" s="108">
        <v>2014</v>
      </c>
      <c r="C34" s="225">
        <v>100.91184685699393</v>
      </c>
      <c r="D34" s="225">
        <v>11.059892688088876</v>
      </c>
      <c r="E34" s="225">
        <v>8.8796742158096009</v>
      </c>
      <c r="F34" s="230">
        <v>41.23627232743678</v>
      </c>
      <c r="G34" s="230">
        <v>6.1502160490154757E-2</v>
      </c>
      <c r="H34" s="230">
        <v>308.82775464623194</v>
      </c>
      <c r="I34" s="230">
        <v>21.075845560800001</v>
      </c>
      <c r="J34" s="230">
        <v>1353.7496522858301</v>
      </c>
      <c r="K34" s="230">
        <v>433.84091423245894</v>
      </c>
      <c r="L34" s="400">
        <f t="shared" ref="L34:L36" si="1">SUM(C34:K34)</f>
        <v>2279.64335497414</v>
      </c>
    </row>
    <row r="35" spans="1:19" ht="18.75" customHeight="1">
      <c r="B35" s="110">
        <v>2015</v>
      </c>
      <c r="C35" s="227">
        <v>104.40179524646258</v>
      </c>
      <c r="D35" s="227">
        <v>11.324526742675994</v>
      </c>
      <c r="E35" s="227">
        <v>8.7142348705164547</v>
      </c>
      <c r="F35" s="229">
        <v>43.910843705771413</v>
      </c>
      <c r="G35" s="229">
        <v>5.6713566286128968E-2</v>
      </c>
      <c r="H35" s="229">
        <v>317.425261220582</v>
      </c>
      <c r="I35" s="229">
        <v>21.154828553999998</v>
      </c>
      <c r="J35" s="229">
        <v>1350.3737812197865</v>
      </c>
      <c r="K35" s="229">
        <v>413.34039341976961</v>
      </c>
      <c r="L35" s="399">
        <f t="shared" si="1"/>
        <v>2270.7023785458505</v>
      </c>
    </row>
    <row r="36" spans="1:19" ht="18.75" customHeight="1">
      <c r="B36" s="108">
        <v>2016</v>
      </c>
      <c r="C36" s="225">
        <v>108.96900427493695</v>
      </c>
      <c r="D36" s="225">
        <v>11.382531623752881</v>
      </c>
      <c r="E36" s="225">
        <v>8.9600482973180213</v>
      </c>
      <c r="F36" s="230">
        <v>41.429198548397245</v>
      </c>
      <c r="G36" s="230">
        <v>5.7288909914361572E-2</v>
      </c>
      <c r="H36" s="230">
        <v>295.79079359844553</v>
      </c>
      <c r="I36" s="230">
        <v>21.378185086328568</v>
      </c>
      <c r="J36" s="230">
        <v>1337.3676788094936</v>
      </c>
      <c r="K36" s="230">
        <v>394.94194824542234</v>
      </c>
      <c r="L36" s="400">
        <f t="shared" si="1"/>
        <v>2220.2766773940093</v>
      </c>
    </row>
    <row r="37" spans="1:19" ht="18.75" customHeight="1">
      <c r="B37" s="110">
        <v>2017</v>
      </c>
      <c r="C37" s="227">
        <v>108.68382996648374</v>
      </c>
      <c r="D37" s="227">
        <v>11.805459788041842</v>
      </c>
      <c r="E37" s="227">
        <v>9.2994886931591108</v>
      </c>
      <c r="F37" s="229">
        <v>42.236607626936248</v>
      </c>
      <c r="G37" s="229">
        <v>5.4708355068393381E-2</v>
      </c>
      <c r="H37" s="229">
        <v>295.99099057054872</v>
      </c>
      <c r="I37" s="229">
        <v>21.697392093936731</v>
      </c>
      <c r="J37" s="229">
        <v>1325.8625870499138</v>
      </c>
      <c r="K37" s="229">
        <v>373.90066814803191</v>
      </c>
      <c r="L37" s="399">
        <f t="shared" ref="L37:L38" si="2">SUM(C37:K37)</f>
        <v>2189.5317322921205</v>
      </c>
    </row>
    <row r="38" spans="1:19" ht="18.75" customHeight="1">
      <c r="B38" s="108">
        <v>2018</v>
      </c>
      <c r="C38" s="225">
        <v>107.16107737194511</v>
      </c>
      <c r="D38" s="225">
        <v>11.802605037184129</v>
      </c>
      <c r="E38" s="225">
        <v>9.0997418080034134</v>
      </c>
      <c r="F38" s="230">
        <v>40.671011095023104</v>
      </c>
      <c r="G38" s="230">
        <v>5.0724325558755903E-2</v>
      </c>
      <c r="H38" s="230">
        <v>260.71676364815795</v>
      </c>
      <c r="I38" s="230">
        <v>20.490256890885714</v>
      </c>
      <c r="J38" s="230">
        <v>1301.7231491977861</v>
      </c>
      <c r="K38" s="230">
        <v>353.96033159664768</v>
      </c>
      <c r="L38" s="400">
        <f t="shared" si="2"/>
        <v>2105.675660971192</v>
      </c>
    </row>
    <row r="40" spans="1:19" s="100" customFormat="1">
      <c r="A40" s="101"/>
      <c r="B40" s="101"/>
      <c r="C40" s="101"/>
      <c r="D40" s="101"/>
      <c r="E40" s="101"/>
      <c r="F40" s="117"/>
      <c r="G40" s="117"/>
      <c r="H40" s="117"/>
      <c r="K40" s="101"/>
      <c r="L40" s="237"/>
      <c r="M40" s="101"/>
      <c r="N40" s="101"/>
      <c r="O40" s="101"/>
      <c r="P40" s="101"/>
      <c r="Q40" s="101"/>
      <c r="R40" s="101"/>
      <c r="S40" s="101"/>
    </row>
  </sheetData>
  <sheetProtection selectLockedCells="1"/>
  <mergeCells count="6">
    <mergeCell ref="B6:H6"/>
    <mergeCell ref="B1:H1"/>
    <mergeCell ref="B2:H2"/>
    <mergeCell ref="B3:H3"/>
    <mergeCell ref="B4:H4"/>
    <mergeCell ref="B5:H5"/>
  </mergeCells>
  <conditionalFormatting sqref="M9:Q9">
    <cfRule type="cellIs" dxfId="4" priority="1" operator="greaterThan">
      <formula>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  <ignoredErrors>
    <ignoredError sqref="C8" evalError="1"/>
  </ignoredError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6"/>
    <pageSetUpPr fitToPage="1"/>
  </sheetPr>
  <dimension ref="A1:X27"/>
  <sheetViews>
    <sheetView showGridLines="0" zoomScale="120" zoomScaleNormal="120" workbookViewId="0">
      <selection sqref="A1:N23"/>
    </sheetView>
  </sheetViews>
  <sheetFormatPr baseColWidth="10" defaultRowHeight="12.75"/>
  <cols>
    <col min="1" max="1" width="3.28515625" style="121" customWidth="1"/>
    <col min="2" max="2" width="5.7109375" style="13" customWidth="1"/>
    <col min="3" max="3" width="4.28515625" style="13" customWidth="1"/>
    <col min="4" max="4" width="1.7109375" style="13" customWidth="1"/>
    <col min="5" max="5" width="14" style="13" customWidth="1"/>
    <col min="6" max="6" width="1.7109375" style="13" customWidth="1"/>
    <col min="7" max="7" width="14" style="13" customWidth="1"/>
    <col min="8" max="8" width="1.7109375" style="13" customWidth="1"/>
    <col min="9" max="9" width="14" style="13" customWidth="1"/>
    <col min="10" max="10" width="1.7109375" style="13" customWidth="1"/>
    <col min="11" max="11" width="20.42578125" style="13" customWidth="1"/>
    <col min="12" max="12" width="1.7109375" style="13" customWidth="1"/>
    <col min="13" max="13" width="14" style="13" customWidth="1"/>
    <col min="14" max="14" width="9.5703125" style="13" customWidth="1"/>
    <col min="15" max="15" width="15.140625" style="13" customWidth="1"/>
    <col min="16" max="16" width="2.5703125" customWidth="1"/>
    <col min="17" max="19" width="11.7109375" customWidth="1"/>
    <col min="20" max="20" width="4" customWidth="1"/>
    <col min="21" max="22" width="11.7109375" customWidth="1"/>
    <col min="23" max="23" width="19.140625" customWidth="1"/>
    <col min="24" max="24" width="2.5703125" customWidth="1"/>
  </cols>
  <sheetData>
    <row r="1" spans="1:24" ht="20.25" customHeight="1">
      <c r="A1" s="118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3"/>
    </row>
    <row r="2" spans="1:24" ht="20.25" customHeight="1">
      <c r="A2" s="119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"/>
      <c r="P2" s="583" t="s">
        <v>104</v>
      </c>
      <c r="Q2" s="584"/>
      <c r="R2" s="584"/>
      <c r="S2" s="584"/>
      <c r="T2" s="584"/>
      <c r="U2" s="584"/>
      <c r="V2" s="584"/>
      <c r="W2" s="584"/>
      <c r="X2" s="585"/>
    </row>
    <row r="3" spans="1:24" s="79" customFormat="1" ht="18.75" customHeight="1">
      <c r="A3" s="12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3"/>
      <c r="P3" s="75"/>
      <c r="Q3" s="76"/>
      <c r="R3" s="77"/>
      <c r="S3" s="76"/>
      <c r="T3" s="76"/>
      <c r="U3" s="77"/>
      <c r="V3" s="76"/>
      <c r="W3" s="76"/>
      <c r="X3" s="78"/>
    </row>
    <row r="4" spans="1:24" s="79" customFormat="1" ht="15.95" customHeight="1">
      <c r="A4" s="12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73"/>
      <c r="N4" s="74"/>
      <c r="O4" s="73"/>
      <c r="P4" s="75"/>
      <c r="Q4" s="76"/>
      <c r="R4" s="76"/>
      <c r="S4" s="76"/>
      <c r="T4" s="76"/>
      <c r="U4" s="76"/>
      <c r="V4" s="76"/>
      <c r="W4" s="76"/>
      <c r="X4" s="78"/>
    </row>
    <row r="5" spans="1:24" ht="7.5" customHeight="1">
      <c r="A5" s="119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6"/>
      <c r="P5" s="82"/>
      <c r="Q5" s="83"/>
      <c r="R5" s="83"/>
      <c r="S5" s="83"/>
      <c r="T5" s="83"/>
      <c r="U5" s="83"/>
      <c r="V5" s="83"/>
      <c r="W5" s="83"/>
      <c r="X5" s="84"/>
    </row>
    <row r="6" spans="1:24" ht="16.5" customHeight="1">
      <c r="A6" s="119"/>
      <c r="C6" s="85"/>
      <c r="N6" s="6"/>
      <c r="P6" s="82"/>
      <c r="Q6" s="83"/>
      <c r="R6" s="83"/>
      <c r="S6" s="83"/>
      <c r="T6" s="83"/>
      <c r="U6" s="83"/>
      <c r="V6" s="83"/>
      <c r="W6" s="83"/>
      <c r="X6" s="84"/>
    </row>
    <row r="7" spans="1:24" ht="16.5" customHeight="1">
      <c r="A7" s="119"/>
      <c r="C7" s="85"/>
      <c r="N7" s="6"/>
      <c r="P7" s="82"/>
      <c r="Q7" s="83"/>
      <c r="R7" s="83"/>
      <c r="S7" s="83"/>
      <c r="T7" s="83"/>
      <c r="U7" s="83"/>
      <c r="V7" s="83"/>
      <c r="W7" s="83"/>
      <c r="X7" s="84"/>
    </row>
    <row r="8" spans="1:24" ht="16.5" customHeight="1">
      <c r="A8" s="119"/>
      <c r="C8" s="85"/>
      <c r="N8" s="6"/>
      <c r="P8" s="82"/>
      <c r="Q8" s="83"/>
      <c r="R8" s="83"/>
      <c r="S8" s="83"/>
      <c r="T8" s="83"/>
      <c r="U8" s="83"/>
      <c r="V8" s="83"/>
      <c r="W8" s="83"/>
      <c r="X8" s="84"/>
    </row>
    <row r="9" spans="1:24" ht="16.5" customHeight="1">
      <c r="A9" s="119"/>
      <c r="C9" s="85"/>
      <c r="N9" s="6"/>
      <c r="P9" s="82"/>
      <c r="Q9" s="83"/>
      <c r="R9" s="83"/>
      <c r="S9" s="83"/>
      <c r="T9" s="83"/>
      <c r="U9" s="83"/>
      <c r="V9" s="83"/>
      <c r="W9" s="83"/>
      <c r="X9" s="84"/>
    </row>
    <row r="10" spans="1:24" ht="16.5" customHeight="1">
      <c r="A10" s="119"/>
      <c r="C10" s="85"/>
      <c r="N10" s="6"/>
      <c r="P10" s="82"/>
      <c r="Q10" s="83"/>
      <c r="R10" s="83"/>
      <c r="S10" s="83"/>
      <c r="T10" s="83"/>
      <c r="U10" s="83"/>
      <c r="V10" s="83"/>
      <c r="W10" s="83"/>
      <c r="X10" s="84"/>
    </row>
    <row r="11" spans="1:24" ht="16.5" customHeight="1">
      <c r="A11" s="119"/>
      <c r="C11" s="85"/>
      <c r="N11" s="6"/>
      <c r="P11" s="82"/>
      <c r="Q11" s="86" t="s">
        <v>105</v>
      </c>
      <c r="R11" s="83"/>
      <c r="S11" s="83"/>
      <c r="T11" s="83"/>
      <c r="U11" s="83"/>
      <c r="V11" s="83"/>
      <c r="W11" s="83"/>
      <c r="X11" s="84"/>
    </row>
    <row r="12" spans="1:24" ht="16.5" customHeight="1">
      <c r="A12" s="119"/>
      <c r="C12" s="85"/>
      <c r="N12" s="6"/>
      <c r="P12" s="82"/>
      <c r="Q12" s="83"/>
      <c r="R12" s="83"/>
      <c r="S12" s="83"/>
      <c r="T12" s="83"/>
      <c r="U12" s="83"/>
      <c r="V12" s="83"/>
      <c r="W12" s="83"/>
      <c r="X12" s="84"/>
    </row>
    <row r="13" spans="1:24" ht="17.25" customHeight="1">
      <c r="A13" s="119"/>
      <c r="C13" s="85"/>
      <c r="N13" s="6"/>
      <c r="P13" s="82"/>
      <c r="Q13" s="86" t="s">
        <v>106</v>
      </c>
      <c r="R13" s="83"/>
      <c r="S13" s="83"/>
      <c r="T13" s="83"/>
      <c r="U13" s="83"/>
      <c r="V13" s="83"/>
      <c r="W13" s="83"/>
      <c r="X13" s="84"/>
    </row>
    <row r="14" spans="1:24" ht="16.5" customHeight="1">
      <c r="A14" s="119"/>
      <c r="C14" s="85"/>
      <c r="N14" s="6"/>
      <c r="P14" s="82"/>
      <c r="Q14" s="83"/>
      <c r="R14" s="83"/>
      <c r="S14" s="83"/>
      <c r="T14" s="83"/>
      <c r="U14" s="83"/>
      <c r="V14" s="83"/>
      <c r="W14" s="83"/>
      <c r="X14" s="84"/>
    </row>
    <row r="15" spans="1:24" ht="16.5" customHeight="1">
      <c r="A15" s="119"/>
      <c r="C15" s="85"/>
      <c r="N15" s="6"/>
      <c r="P15" s="82"/>
      <c r="Q15" s="83"/>
      <c r="R15" s="86" t="s">
        <v>107</v>
      </c>
      <c r="S15" s="83"/>
      <c r="T15" s="83"/>
      <c r="U15" s="86" t="s">
        <v>107</v>
      </c>
      <c r="V15" s="83"/>
      <c r="W15" s="83"/>
      <c r="X15" s="84"/>
    </row>
    <row r="16" spans="1:24" ht="16.5" customHeight="1">
      <c r="A16" s="119"/>
      <c r="C16" s="85"/>
      <c r="N16" s="6"/>
      <c r="P16" s="82"/>
      <c r="Q16" s="83"/>
      <c r="R16" s="83"/>
      <c r="S16" s="83"/>
      <c r="T16" s="83"/>
      <c r="U16" s="83"/>
      <c r="V16" s="83"/>
      <c r="W16" s="83"/>
      <c r="X16" s="84"/>
    </row>
    <row r="17" spans="1:24" ht="16.5" customHeight="1">
      <c r="A17" s="119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9"/>
      <c r="O17" s="87"/>
      <c r="P17" s="82"/>
      <c r="Q17" s="83"/>
      <c r="R17" s="83"/>
      <c r="S17" s="83"/>
      <c r="T17" s="83"/>
      <c r="U17" s="83"/>
      <c r="V17" s="83"/>
      <c r="W17" s="83"/>
      <c r="X17" s="84"/>
    </row>
    <row r="18" spans="1:24" ht="22.5" customHeight="1">
      <c r="A18" s="119"/>
      <c r="B18" s="87"/>
      <c r="C18" s="88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9"/>
      <c r="O18" s="87"/>
      <c r="P18" s="82"/>
      <c r="Q18" s="83"/>
      <c r="R18" s="83"/>
      <c r="S18" s="83"/>
      <c r="T18" s="83"/>
      <c r="U18" s="83"/>
      <c r="V18" s="83"/>
      <c r="W18" s="83"/>
      <c r="X18" s="84"/>
    </row>
    <row r="19" spans="1:24" ht="87" customHeight="1">
      <c r="A19" s="119"/>
      <c r="B19" s="90"/>
      <c r="C19" s="91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87"/>
      <c r="P19" s="92"/>
      <c r="Q19" s="93"/>
      <c r="R19" s="93"/>
      <c r="S19" s="93"/>
      <c r="T19" s="93"/>
      <c r="U19" s="93"/>
      <c r="V19" s="93"/>
      <c r="W19" s="93"/>
      <c r="X19" s="94"/>
    </row>
    <row r="20" spans="1:24" ht="9" customHeight="1">
      <c r="A20" s="119"/>
      <c r="B20" s="90"/>
      <c r="C20" s="91"/>
      <c r="D20" s="90"/>
      <c r="E20" s="587"/>
      <c r="F20" s="90"/>
      <c r="G20" s="587"/>
      <c r="H20" s="90"/>
      <c r="I20" s="587"/>
      <c r="J20" s="90"/>
      <c r="K20" s="587"/>
      <c r="L20" s="90"/>
      <c r="M20" s="587"/>
      <c r="N20" s="122"/>
      <c r="O20" s="87"/>
    </row>
    <row r="21" spans="1:24" ht="11.25" customHeight="1">
      <c r="A21" s="119"/>
      <c r="B21" s="90"/>
      <c r="C21" s="91"/>
      <c r="D21" s="90"/>
      <c r="E21" s="587"/>
      <c r="F21" s="90"/>
      <c r="G21" s="587"/>
      <c r="H21" s="90"/>
      <c r="I21" s="587"/>
      <c r="J21" s="90"/>
      <c r="K21" s="587"/>
      <c r="L21" s="90"/>
      <c r="M21" s="587"/>
      <c r="N21" s="122"/>
      <c r="O21" s="87"/>
    </row>
    <row r="22" spans="1:24" ht="9.75" customHeight="1">
      <c r="A22" s="119"/>
      <c r="B22" s="95"/>
      <c r="C22" s="95"/>
      <c r="D22" s="95"/>
      <c r="E22" s="96"/>
      <c r="F22" s="96"/>
      <c r="G22" s="96"/>
      <c r="H22" s="96"/>
      <c r="I22" s="96"/>
      <c r="J22" s="96"/>
      <c r="K22" s="96"/>
      <c r="L22" s="96"/>
      <c r="M22" s="96"/>
      <c r="N22" s="231"/>
      <c r="O22" s="96"/>
    </row>
    <row r="23" spans="1:24" ht="21.75" customHeight="1">
      <c r="A23" s="123"/>
      <c r="B23" s="124"/>
      <c r="C23" s="124"/>
      <c r="D23" s="124"/>
      <c r="E23" s="125"/>
      <c r="F23" s="125"/>
      <c r="G23" s="125"/>
      <c r="H23" s="125"/>
      <c r="I23" s="125"/>
      <c r="J23" s="125"/>
      <c r="K23" s="125"/>
      <c r="L23" s="125"/>
      <c r="M23" s="125"/>
      <c r="N23" s="126"/>
      <c r="O23" s="96"/>
    </row>
    <row r="24" spans="1:24" ht="6.75" customHeight="1"/>
    <row r="25" spans="1:24" ht="4.5" customHeight="1">
      <c r="H25" s="97"/>
      <c r="I25" s="97"/>
      <c r="J25" s="97"/>
      <c r="K25" s="97"/>
      <c r="L25" s="97"/>
    </row>
    <row r="26" spans="1:24">
      <c r="B26" s="98"/>
      <c r="C26" s="98"/>
      <c r="D26" s="98"/>
      <c r="E26" s="98"/>
      <c r="F26" s="98"/>
      <c r="G26" s="97"/>
      <c r="H26" s="97"/>
      <c r="I26" s="97"/>
      <c r="J26" s="97"/>
      <c r="K26" s="97"/>
      <c r="L26" s="97"/>
    </row>
    <row r="27" spans="1:24">
      <c r="B27" s="98"/>
      <c r="C27" s="98"/>
      <c r="D27" s="98"/>
      <c r="E27" s="98"/>
      <c r="F27" s="98"/>
      <c r="G27" s="97"/>
      <c r="H27" s="97"/>
      <c r="I27" s="97"/>
      <c r="J27" s="97"/>
      <c r="K27" s="97"/>
      <c r="L27" s="97"/>
    </row>
  </sheetData>
  <sheetProtection selectLockedCells="1"/>
  <mergeCells count="6">
    <mergeCell ref="P2:X2"/>
    <mergeCell ref="E20:E21"/>
    <mergeCell ref="G20:G21"/>
    <mergeCell ref="I20:I21"/>
    <mergeCell ref="K20:K21"/>
    <mergeCell ref="M20:M21"/>
  </mergeCells>
  <printOptions horizontalCentered="1"/>
  <pageMargins left="0" right="0" top="0.78740157480314965" bottom="0.78740157480314965" header="0.31496062992125984" footer="0.31496062992125984"/>
  <pageSetup paperSize="9" scale="4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/>
  </sheetPr>
  <dimension ref="A1:U40"/>
  <sheetViews>
    <sheetView showGridLines="0" workbookViewId="0">
      <selection activeCell="B4" sqref="B4:G4"/>
    </sheetView>
  </sheetViews>
  <sheetFormatPr baseColWidth="10" defaultColWidth="11.42578125" defaultRowHeight="12.75"/>
  <cols>
    <col min="1" max="1" width="18" style="101" bestFit="1" customWidth="1"/>
    <col min="2" max="2" width="16.7109375" style="101" customWidth="1"/>
    <col min="3" max="3" width="24.85546875" style="101" customWidth="1"/>
    <col min="4" max="6" width="24.85546875" style="101" hidden="1" customWidth="1"/>
    <col min="7" max="7" width="24.85546875" style="101" customWidth="1"/>
    <col min="8" max="10" width="11.42578125" style="100"/>
    <col min="11" max="16384" width="11.42578125" style="101"/>
  </cols>
  <sheetData>
    <row r="1" spans="1:21" ht="15.95" customHeight="1">
      <c r="A1" s="99" t="s">
        <v>108</v>
      </c>
      <c r="B1" s="580" t="s">
        <v>195</v>
      </c>
      <c r="C1" s="581"/>
      <c r="D1" s="577"/>
      <c r="E1" s="577"/>
      <c r="F1" s="577"/>
      <c r="G1" s="577"/>
    </row>
    <row r="2" spans="1:21" ht="15.95" customHeight="1">
      <c r="A2" s="99" t="s">
        <v>109</v>
      </c>
      <c r="B2" s="578"/>
      <c r="C2" s="578"/>
      <c r="D2" s="579"/>
      <c r="E2" s="579"/>
      <c r="F2" s="579"/>
      <c r="G2" s="579"/>
    </row>
    <row r="3" spans="1:21">
      <c r="A3" s="99" t="s">
        <v>110</v>
      </c>
      <c r="B3" s="580" t="s">
        <v>319</v>
      </c>
      <c r="C3" s="581"/>
      <c r="D3" s="581"/>
      <c r="E3" s="581"/>
      <c r="F3" s="581"/>
      <c r="G3" s="582"/>
      <c r="U3" s="101" t="str">
        <f>"Quelle: "&amp;'1-3-4_2-Abb-Daten'!B3</f>
        <v xml:space="preserve">Quelle: Umweltbundesamt, Nationale Trendtabellen für die deutsche Berichterstattung atmosphärischer Emissionen seit 1990, Emissionsentwicklung 1990 bis 2018 (Stand 12/2019) </v>
      </c>
    </row>
    <row r="4" spans="1:21">
      <c r="A4" s="99" t="s">
        <v>111</v>
      </c>
      <c r="B4" s="582"/>
      <c r="C4" s="582"/>
      <c r="D4" s="579"/>
      <c r="E4" s="579"/>
      <c r="F4" s="579"/>
      <c r="G4" s="579"/>
    </row>
    <row r="5" spans="1:21">
      <c r="A5" s="99" t="s">
        <v>112</v>
      </c>
      <c r="B5" s="578" t="s">
        <v>194</v>
      </c>
      <c r="C5" s="578"/>
      <c r="D5" s="579"/>
      <c r="E5" s="579"/>
      <c r="F5" s="579"/>
      <c r="G5" s="579"/>
    </row>
    <row r="6" spans="1:21">
      <c r="A6" s="102" t="s">
        <v>113</v>
      </c>
      <c r="B6" s="574"/>
      <c r="C6" s="574"/>
      <c r="D6" s="575"/>
      <c r="E6" s="575"/>
      <c r="F6" s="575"/>
      <c r="G6" s="575"/>
    </row>
    <row r="8" spans="1:21">
      <c r="A8" s="103"/>
      <c r="B8" s="103"/>
      <c r="C8" s="504" t="e">
        <f>TRANSPOSE('1-3-1_3-Tab'!E71:AG71)*1000</f>
        <v>#VALUE!</v>
      </c>
      <c r="D8" s="507" t="e">
        <f>TRANSPOSE('1-3-1_3-Tab'!#REF!)*1000</f>
        <v>#REF!</v>
      </c>
      <c r="E8" s="508" t="e">
        <f>TRANSPOSE('1-3-1_3-Tab'!#REF!)*1000</f>
        <v>#REF!</v>
      </c>
      <c r="F8" s="508" t="e">
        <f>TRANSPOSE('1-3-1_3-Tab'!#REF!)*1000</f>
        <v>#REF!</v>
      </c>
      <c r="G8" s="127"/>
    </row>
    <row r="9" spans="1:21" ht="36.75" customHeight="1">
      <c r="A9" s="100"/>
      <c r="B9" s="104"/>
      <c r="C9" s="105" t="s">
        <v>322</v>
      </c>
      <c r="D9" s="105"/>
      <c r="E9" s="105"/>
      <c r="F9" s="105"/>
      <c r="G9" s="105" t="s">
        <v>69</v>
      </c>
      <c r="H9" s="106"/>
      <c r="I9" s="106"/>
      <c r="J9" s="106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</row>
    <row r="10" spans="1:21" ht="18.75" customHeight="1">
      <c r="A10" s="100"/>
      <c r="B10" s="108">
        <v>1990</v>
      </c>
      <c r="C10" s="275">
        <f t="array" ref="C10:C38">TRANSPOSE('1-3-1_3-Tab'!E71:AG71)*1000</f>
        <v>13394.667384156601</v>
      </c>
      <c r="D10" s="275"/>
      <c r="E10" s="275"/>
      <c r="F10" s="275"/>
      <c r="G10" s="393">
        <f>SUM(C10:F10)</f>
        <v>13394.667384156601</v>
      </c>
    </row>
    <row r="11" spans="1:21" ht="18.75" customHeight="1">
      <c r="A11" s="109"/>
      <c r="B11" s="110">
        <v>1991</v>
      </c>
      <c r="C11" s="276">
        <v>12832.055123778728</v>
      </c>
      <c r="D11" s="276"/>
      <c r="E11" s="276"/>
      <c r="F11" s="276"/>
      <c r="G11" s="394">
        <f t="shared" ref="G11:G31" si="0">SUM(C11:F11)</f>
        <v>12832.055123778728</v>
      </c>
    </row>
    <row r="12" spans="1:21" ht="18.75" customHeight="1">
      <c r="A12" s="109"/>
      <c r="B12" s="108">
        <v>1992</v>
      </c>
      <c r="C12" s="275">
        <v>13300.169740414965</v>
      </c>
      <c r="D12" s="275"/>
      <c r="E12" s="275"/>
      <c r="F12" s="275"/>
      <c r="G12" s="393">
        <f t="shared" si="0"/>
        <v>13300.169740414965</v>
      </c>
    </row>
    <row r="13" spans="1:21" ht="18.75" customHeight="1">
      <c r="A13" s="109"/>
      <c r="B13" s="110">
        <v>1993</v>
      </c>
      <c r="C13" s="276">
        <v>16083.863712578406</v>
      </c>
      <c r="D13" s="276"/>
      <c r="E13" s="276"/>
      <c r="F13" s="276"/>
      <c r="G13" s="394">
        <f t="shared" si="0"/>
        <v>16083.863712578406</v>
      </c>
    </row>
    <row r="14" spans="1:21" ht="18.75" customHeight="1">
      <c r="A14" s="109"/>
      <c r="B14" s="108">
        <v>1994</v>
      </c>
      <c r="C14" s="275">
        <v>16486.813149001591</v>
      </c>
      <c r="D14" s="275"/>
      <c r="E14" s="275"/>
      <c r="F14" s="275"/>
      <c r="G14" s="393">
        <f t="shared" si="0"/>
        <v>16486.813149001591</v>
      </c>
    </row>
    <row r="15" spans="1:21" ht="18.75" customHeight="1">
      <c r="A15" s="109"/>
      <c r="B15" s="110">
        <v>1995</v>
      </c>
      <c r="C15" s="276">
        <v>17079.526772643279</v>
      </c>
      <c r="D15" s="276"/>
      <c r="E15" s="276"/>
      <c r="F15" s="276"/>
      <c r="G15" s="394">
        <f t="shared" si="0"/>
        <v>17079.526772643279</v>
      </c>
    </row>
    <row r="16" spans="1:21" ht="18.75" customHeight="1">
      <c r="A16" s="109"/>
      <c r="B16" s="108">
        <v>1996</v>
      </c>
      <c r="C16" s="275">
        <v>16074.40935421515</v>
      </c>
      <c r="D16" s="275"/>
      <c r="E16" s="275"/>
      <c r="F16" s="275"/>
      <c r="G16" s="393">
        <f t="shared" si="0"/>
        <v>16074.40935421515</v>
      </c>
    </row>
    <row r="17" spans="1:7" ht="18.75" customHeight="1">
      <c r="A17" s="109"/>
      <c r="B17" s="110">
        <v>1997</v>
      </c>
      <c r="C17" s="276">
        <v>16270.127091888447</v>
      </c>
      <c r="D17" s="276"/>
      <c r="E17" s="276"/>
      <c r="F17" s="276"/>
      <c r="G17" s="394">
        <f t="shared" si="0"/>
        <v>16270.127091888447</v>
      </c>
    </row>
    <row r="18" spans="1:7" ht="18.75" customHeight="1">
      <c r="A18" s="109"/>
      <c r="B18" s="108">
        <v>1998</v>
      </c>
      <c r="C18" s="275">
        <v>16788.829068641167</v>
      </c>
      <c r="D18" s="275"/>
      <c r="E18" s="275"/>
      <c r="F18" s="275"/>
      <c r="G18" s="393">
        <f t="shared" si="0"/>
        <v>16788.829068641167</v>
      </c>
    </row>
    <row r="19" spans="1:7" ht="18.75" customHeight="1">
      <c r="A19" s="109"/>
      <c r="B19" s="110">
        <v>1999</v>
      </c>
      <c r="C19" s="276">
        <v>15060.793389976538</v>
      </c>
      <c r="D19" s="276"/>
      <c r="E19" s="276"/>
      <c r="F19" s="276"/>
      <c r="G19" s="394">
        <f t="shared" si="0"/>
        <v>15060.793389976538</v>
      </c>
    </row>
    <row r="20" spans="1:7" ht="18.75" customHeight="1">
      <c r="A20" s="109"/>
      <c r="B20" s="108">
        <v>2000</v>
      </c>
      <c r="C20" s="275">
        <v>13277.586362458818</v>
      </c>
      <c r="D20" s="275"/>
      <c r="E20" s="275"/>
      <c r="F20" s="275"/>
      <c r="G20" s="393">
        <f t="shared" si="0"/>
        <v>13277.586362458818</v>
      </c>
    </row>
    <row r="21" spans="1:7" ht="18.75" customHeight="1">
      <c r="A21" s="109"/>
      <c r="B21" s="110">
        <v>2001</v>
      </c>
      <c r="C21" s="276">
        <v>14009.514227529175</v>
      </c>
      <c r="D21" s="276"/>
      <c r="E21" s="276"/>
      <c r="F21" s="276"/>
      <c r="G21" s="394">
        <f t="shared" si="0"/>
        <v>14009.514227529175</v>
      </c>
    </row>
    <row r="22" spans="1:7" ht="18.75" customHeight="1">
      <c r="A22" s="109"/>
      <c r="B22" s="108">
        <v>2002</v>
      </c>
      <c r="C22" s="275">
        <v>14133.842326652866</v>
      </c>
      <c r="D22" s="275"/>
      <c r="E22" s="275"/>
      <c r="F22" s="275"/>
      <c r="G22" s="393">
        <f t="shared" si="0"/>
        <v>14133.842326652866</v>
      </c>
    </row>
    <row r="23" spans="1:7" ht="18.75" customHeight="1">
      <c r="A23" s="109"/>
      <c r="B23" s="110">
        <v>2003</v>
      </c>
      <c r="C23" s="276">
        <v>13532.408355553385</v>
      </c>
      <c r="D23" s="276"/>
      <c r="E23" s="276"/>
      <c r="F23" s="276"/>
      <c r="G23" s="394">
        <f t="shared" si="0"/>
        <v>13532.408355553385</v>
      </c>
    </row>
    <row r="24" spans="1:7" ht="18.75" customHeight="1">
      <c r="A24" s="100"/>
      <c r="B24" s="108">
        <v>2004</v>
      </c>
      <c r="C24" s="275">
        <v>13971.667999077461</v>
      </c>
      <c r="D24" s="275"/>
      <c r="E24" s="275"/>
      <c r="F24" s="275"/>
      <c r="G24" s="393">
        <f t="shared" si="0"/>
        <v>13971.667999077461</v>
      </c>
    </row>
    <row r="25" spans="1:7" ht="18.75" customHeight="1">
      <c r="B25" s="110">
        <v>2005</v>
      </c>
      <c r="C25" s="277">
        <v>14163.181308742163</v>
      </c>
      <c r="D25" s="277"/>
      <c r="E25" s="277"/>
      <c r="F25" s="277"/>
      <c r="G25" s="395">
        <f t="shared" si="0"/>
        <v>14163.181308742163</v>
      </c>
    </row>
    <row r="26" spans="1:7" ht="18.75" customHeight="1">
      <c r="B26" s="108">
        <v>2006</v>
      </c>
      <c r="C26" s="278">
        <v>14100.152429538268</v>
      </c>
      <c r="D26" s="278"/>
      <c r="E26" s="278"/>
      <c r="F26" s="278"/>
      <c r="G26" s="396">
        <f t="shared" si="0"/>
        <v>14100.152429538268</v>
      </c>
    </row>
    <row r="27" spans="1:7" ht="18.75" customHeight="1">
      <c r="B27" s="110">
        <v>2007</v>
      </c>
      <c r="C27" s="277">
        <v>14178.246564459429</v>
      </c>
      <c r="D27" s="277"/>
      <c r="E27" s="277"/>
      <c r="F27" s="277"/>
      <c r="G27" s="395">
        <f t="shared" si="0"/>
        <v>14178.246564459429</v>
      </c>
    </row>
    <row r="28" spans="1:7" ht="18.75" customHeight="1">
      <c r="B28" s="108">
        <v>2008</v>
      </c>
      <c r="C28" s="278">
        <v>14206.169775472428</v>
      </c>
      <c r="D28" s="278"/>
      <c r="E28" s="278"/>
      <c r="F28" s="278"/>
      <c r="G28" s="396">
        <f t="shared" si="0"/>
        <v>14206.169775472428</v>
      </c>
    </row>
    <row r="29" spans="1:7" ht="18.75" customHeight="1">
      <c r="B29" s="110">
        <v>2009</v>
      </c>
      <c r="C29" s="277">
        <v>14657.983391057798</v>
      </c>
      <c r="D29" s="277"/>
      <c r="E29" s="277"/>
      <c r="F29" s="277"/>
      <c r="G29" s="395">
        <f t="shared" si="0"/>
        <v>14657.983391057798</v>
      </c>
    </row>
    <row r="30" spans="1:7" ht="18.75" customHeight="1">
      <c r="B30" s="108">
        <v>2010</v>
      </c>
      <c r="C30" s="278">
        <v>14251.474787325838</v>
      </c>
      <c r="D30" s="278"/>
      <c r="E30" s="278"/>
      <c r="F30" s="278"/>
      <c r="G30" s="396">
        <f t="shared" si="0"/>
        <v>14251.474787325838</v>
      </c>
    </row>
    <row r="31" spans="1:7" ht="18.75" customHeight="1">
      <c r="B31" s="110">
        <v>2011</v>
      </c>
      <c r="C31" s="277">
        <v>14401.320263413925</v>
      </c>
      <c r="D31" s="277"/>
      <c r="E31" s="277"/>
      <c r="F31" s="277"/>
      <c r="G31" s="395">
        <f t="shared" si="0"/>
        <v>14401.320263413925</v>
      </c>
    </row>
    <row r="32" spans="1:7" ht="18.75" customHeight="1">
      <c r="B32" s="108">
        <v>2012</v>
      </c>
      <c r="C32" s="278">
        <v>14586.153658607072</v>
      </c>
      <c r="D32" s="278"/>
      <c r="E32" s="278"/>
      <c r="F32" s="278"/>
      <c r="G32" s="396">
        <f>SUM(C32:F32)</f>
        <v>14586.153658607072</v>
      </c>
    </row>
    <row r="33" spans="1:21" ht="18.75" customHeight="1">
      <c r="B33" s="110">
        <v>2013</v>
      </c>
      <c r="C33" s="277">
        <v>14627.857348011315</v>
      </c>
      <c r="D33" s="277"/>
      <c r="E33" s="277"/>
      <c r="F33" s="277"/>
      <c r="G33" s="395">
        <f>SUM(C33:F33)</f>
        <v>14627.857348011315</v>
      </c>
    </row>
    <row r="34" spans="1:21" ht="18.75" customHeight="1">
      <c r="B34" s="108">
        <v>2014</v>
      </c>
      <c r="C34" s="278">
        <v>14662.438259811868</v>
      </c>
      <c r="D34" s="278"/>
      <c r="E34" s="278"/>
      <c r="F34" s="278"/>
      <c r="G34" s="396">
        <f t="shared" ref="G34:G36" si="1">SUM(C34:F34)</f>
        <v>14662.438259811868</v>
      </c>
    </row>
    <row r="35" spans="1:21" ht="18.75" customHeight="1">
      <c r="B35" s="110">
        <v>2015</v>
      </c>
      <c r="C35" s="277">
        <v>15069.048634997716</v>
      </c>
      <c r="D35" s="277"/>
      <c r="E35" s="277"/>
      <c r="F35" s="277"/>
      <c r="G35" s="395">
        <f t="shared" si="1"/>
        <v>15069.048634997716</v>
      </c>
    </row>
    <row r="36" spans="1:21" ht="18.75" customHeight="1">
      <c r="B36" s="108">
        <v>2016</v>
      </c>
      <c r="C36" s="278">
        <v>15200.974545731393</v>
      </c>
      <c r="D36" s="278"/>
      <c r="E36" s="278"/>
      <c r="F36" s="278"/>
      <c r="G36" s="396">
        <f t="shared" si="1"/>
        <v>15200.974545731393</v>
      </c>
    </row>
    <row r="37" spans="1:21" ht="18.75" customHeight="1">
      <c r="B37" s="110">
        <v>2017</v>
      </c>
      <c r="C37" s="277">
        <v>15362.529253965307</v>
      </c>
      <c r="D37" s="277"/>
      <c r="E37" s="277"/>
      <c r="F37" s="277"/>
      <c r="G37" s="395">
        <f t="shared" ref="G37:G38" si="2">SUM(C37:F37)</f>
        <v>15362.529253965307</v>
      </c>
    </row>
    <row r="38" spans="1:21" ht="18.75" customHeight="1">
      <c r="B38" s="108">
        <v>2018</v>
      </c>
      <c r="C38" s="278">
        <v>14846.160108822505</v>
      </c>
      <c r="D38" s="278"/>
      <c r="E38" s="278"/>
      <c r="F38" s="278"/>
      <c r="G38" s="396">
        <f t="shared" si="2"/>
        <v>14846.160108822505</v>
      </c>
    </row>
    <row r="39" spans="1:21" s="100" customFormat="1">
      <c r="A39" s="101"/>
      <c r="B39" s="101"/>
      <c r="C39" s="101"/>
      <c r="D39" s="101"/>
      <c r="E39" s="101"/>
      <c r="F39" s="101"/>
      <c r="G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</row>
    <row r="40" spans="1:21" s="100" customFormat="1">
      <c r="A40" s="101"/>
      <c r="B40" s="101"/>
      <c r="C40" s="101"/>
      <c r="D40" s="101"/>
      <c r="E40" s="101"/>
      <c r="F40" s="101"/>
      <c r="G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</row>
  </sheetData>
  <sheetProtection selectLockedCells="1"/>
  <mergeCells count="6">
    <mergeCell ref="B6:G6"/>
    <mergeCell ref="B1:G1"/>
    <mergeCell ref="B2:G2"/>
    <mergeCell ref="B3:G3"/>
    <mergeCell ref="B4:G4"/>
    <mergeCell ref="B5:G5"/>
  </mergeCells>
  <conditionalFormatting sqref="H9:U9">
    <cfRule type="cellIs" dxfId="3" priority="1" operator="greaterThan">
      <formula>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  <ignoredErrors>
    <ignoredError sqref="D8" evalError="1"/>
  </ignoredError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6"/>
    <pageSetUpPr fitToPage="1"/>
  </sheetPr>
  <dimension ref="A1:Y29"/>
  <sheetViews>
    <sheetView showGridLines="0" topLeftCell="F1" zoomScale="130" zoomScaleNormal="130" workbookViewId="0">
      <selection activeCell="P10" sqref="P10"/>
    </sheetView>
  </sheetViews>
  <sheetFormatPr baseColWidth="10" defaultColWidth="11.42578125" defaultRowHeight="12.75"/>
  <cols>
    <col min="1" max="1" width="3.28515625" style="259" customWidth="1"/>
    <col min="2" max="2" width="5.7109375" style="131" customWidth="1"/>
    <col min="3" max="3" width="4.28515625" style="131" customWidth="1"/>
    <col min="4" max="4" width="1.7109375" style="131" customWidth="1"/>
    <col min="5" max="5" width="14" style="131" customWidth="1"/>
    <col min="6" max="6" width="1.7109375" style="131" customWidth="1"/>
    <col min="7" max="7" width="14" style="131" customWidth="1"/>
    <col min="8" max="8" width="1.7109375" style="131" customWidth="1"/>
    <col min="9" max="9" width="14" style="131" customWidth="1"/>
    <col min="10" max="10" width="1.7109375" style="131" customWidth="1"/>
    <col min="11" max="11" width="20.5703125" style="131" customWidth="1"/>
    <col min="12" max="12" width="1.7109375" style="131" customWidth="1"/>
    <col min="13" max="13" width="14" style="131" customWidth="1"/>
    <col min="14" max="14" width="9.5703125" style="131" customWidth="1"/>
    <col min="15" max="15" width="4" style="131" customWidth="1"/>
    <col min="16" max="16" width="15.140625" style="131" customWidth="1"/>
    <col min="17" max="17" width="2.5703125" style="132" customWidth="1"/>
    <col min="18" max="20" width="11.7109375" style="132" customWidth="1"/>
    <col min="21" max="21" width="4" style="132" customWidth="1"/>
    <col min="22" max="23" width="11.7109375" style="132" customWidth="1"/>
    <col min="24" max="24" width="19.140625" style="132" customWidth="1"/>
    <col min="25" max="25" width="2.5703125" style="132" customWidth="1"/>
    <col min="26" max="16384" width="11.42578125" style="132"/>
  </cols>
  <sheetData>
    <row r="1" spans="1:25" ht="20.25" customHeight="1">
      <c r="A1" s="256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25" ht="20.25" customHeight="1">
      <c r="A2" s="257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4"/>
      <c r="Q2" s="569" t="s">
        <v>104</v>
      </c>
      <c r="R2" s="570"/>
      <c r="S2" s="570"/>
      <c r="T2" s="570"/>
      <c r="U2" s="570"/>
      <c r="V2" s="570"/>
      <c r="W2" s="570"/>
      <c r="X2" s="570"/>
      <c r="Y2" s="571"/>
    </row>
    <row r="3" spans="1:25" ht="18.75" customHeight="1">
      <c r="A3" s="257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4"/>
      <c r="Q3" s="136"/>
      <c r="R3" s="137"/>
      <c r="S3" s="138"/>
      <c r="T3" s="137"/>
      <c r="U3" s="137"/>
      <c r="V3" s="138"/>
      <c r="W3" s="137"/>
      <c r="X3" s="137"/>
      <c r="Y3" s="139"/>
    </row>
    <row r="4" spans="1:25" ht="15.95" customHeight="1">
      <c r="A4" s="257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N4" s="134"/>
      <c r="Q4" s="136"/>
      <c r="R4" s="137"/>
      <c r="S4" s="137"/>
      <c r="T4" s="137"/>
      <c r="U4" s="137"/>
      <c r="V4" s="137"/>
      <c r="W4" s="137"/>
      <c r="X4" s="137"/>
      <c r="Y4" s="139"/>
    </row>
    <row r="5" spans="1:25" ht="7.5" customHeight="1">
      <c r="A5" s="257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34"/>
      <c r="Q5" s="141"/>
      <c r="R5" s="142"/>
      <c r="S5" s="142"/>
      <c r="T5" s="142"/>
      <c r="U5" s="142"/>
      <c r="V5" s="142"/>
      <c r="W5" s="142"/>
      <c r="X5" s="142"/>
      <c r="Y5" s="143"/>
    </row>
    <row r="6" spans="1:25" ht="16.5" customHeight="1">
      <c r="A6" s="257"/>
      <c r="C6" s="144"/>
      <c r="N6" s="134"/>
      <c r="Q6" s="141"/>
      <c r="R6" s="142"/>
      <c r="S6" s="142"/>
      <c r="T6" s="142"/>
      <c r="U6" s="142"/>
      <c r="V6" s="142"/>
      <c r="W6" s="142"/>
      <c r="X6" s="142"/>
      <c r="Y6" s="143"/>
    </row>
    <row r="7" spans="1:25" ht="16.5" customHeight="1">
      <c r="A7" s="257"/>
      <c r="C7" s="144"/>
      <c r="N7" s="134"/>
      <c r="Q7" s="141"/>
      <c r="R7" s="142"/>
      <c r="S7" s="142"/>
      <c r="T7" s="142"/>
      <c r="U7" s="142"/>
      <c r="V7" s="142"/>
      <c r="W7" s="142"/>
      <c r="X7" s="142"/>
      <c r="Y7" s="143"/>
    </row>
    <row r="8" spans="1:25" ht="16.5" customHeight="1">
      <c r="A8" s="257"/>
      <c r="C8" s="144"/>
      <c r="N8" s="134"/>
      <c r="Q8" s="141"/>
      <c r="R8" s="142"/>
      <c r="S8" s="142"/>
      <c r="T8" s="142"/>
      <c r="U8" s="142"/>
      <c r="V8" s="142"/>
      <c r="W8" s="142"/>
      <c r="X8" s="142"/>
      <c r="Y8" s="143"/>
    </row>
    <row r="9" spans="1:25" ht="16.5" customHeight="1">
      <c r="A9" s="257"/>
      <c r="C9" s="144"/>
      <c r="N9" s="134"/>
      <c r="Q9" s="141"/>
      <c r="R9" s="142"/>
      <c r="S9" s="142"/>
      <c r="T9" s="142"/>
      <c r="U9" s="142"/>
      <c r="V9" s="142"/>
      <c r="W9" s="142"/>
      <c r="X9" s="142"/>
      <c r="Y9" s="143"/>
    </row>
    <row r="10" spans="1:25" ht="16.5" customHeight="1">
      <c r="A10" s="257"/>
      <c r="C10" s="144"/>
      <c r="N10" s="134"/>
      <c r="Q10" s="141"/>
      <c r="R10" s="142"/>
      <c r="S10" s="142"/>
      <c r="T10" s="142"/>
      <c r="U10" s="142"/>
      <c r="V10" s="142"/>
      <c r="W10" s="142"/>
      <c r="X10" s="142"/>
      <c r="Y10" s="143"/>
    </row>
    <row r="11" spans="1:25" ht="16.5" customHeight="1">
      <c r="A11" s="257"/>
      <c r="C11" s="144"/>
      <c r="N11" s="134"/>
      <c r="Q11" s="141"/>
      <c r="R11" s="145" t="s">
        <v>105</v>
      </c>
      <c r="S11" s="142"/>
      <c r="T11" s="142"/>
      <c r="U11" s="142"/>
      <c r="V11" s="142"/>
      <c r="W11" s="142"/>
      <c r="X11" s="142"/>
      <c r="Y11" s="143"/>
    </row>
    <row r="12" spans="1:25" ht="16.5" customHeight="1">
      <c r="A12" s="257"/>
      <c r="C12" s="144"/>
      <c r="N12" s="134"/>
      <c r="Q12" s="141"/>
      <c r="R12" s="142"/>
      <c r="S12" s="142"/>
      <c r="T12" s="142"/>
      <c r="U12" s="142"/>
      <c r="V12" s="142"/>
      <c r="W12" s="142"/>
      <c r="X12" s="142"/>
      <c r="Y12" s="143"/>
    </row>
    <row r="13" spans="1:25" ht="17.25" customHeight="1">
      <c r="A13" s="257"/>
      <c r="C13" s="144"/>
      <c r="N13" s="134"/>
      <c r="Q13" s="141"/>
      <c r="R13" s="145" t="s">
        <v>106</v>
      </c>
      <c r="S13" s="142"/>
      <c r="T13" s="142"/>
      <c r="U13" s="142"/>
      <c r="V13" s="142"/>
      <c r="W13" s="142"/>
      <c r="X13" s="142"/>
      <c r="Y13" s="143"/>
    </row>
    <row r="14" spans="1:25" ht="16.5" customHeight="1">
      <c r="A14" s="257"/>
      <c r="C14" s="144"/>
      <c r="N14" s="134"/>
      <c r="Q14" s="141"/>
      <c r="R14" s="142"/>
      <c r="S14" s="142"/>
      <c r="T14" s="142"/>
      <c r="U14" s="142"/>
      <c r="V14" s="142"/>
      <c r="W14" s="142"/>
      <c r="X14" s="142"/>
      <c r="Y14" s="143"/>
    </row>
    <row r="15" spans="1:25" ht="16.5" customHeight="1">
      <c r="A15" s="257"/>
      <c r="B15" s="147"/>
      <c r="C15" s="146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8"/>
      <c r="O15" s="147"/>
      <c r="P15" s="147"/>
      <c r="Q15" s="141"/>
      <c r="R15" s="142"/>
      <c r="S15" s="145" t="s">
        <v>107</v>
      </c>
      <c r="T15" s="142"/>
      <c r="U15" s="142"/>
      <c r="V15" s="145" t="s">
        <v>107</v>
      </c>
      <c r="W15" s="142"/>
      <c r="X15" s="142"/>
      <c r="Y15" s="143"/>
    </row>
    <row r="16" spans="1:25" ht="16.5" customHeight="1">
      <c r="A16" s="257"/>
      <c r="B16" s="147"/>
      <c r="C16" s="146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8"/>
      <c r="O16" s="147"/>
      <c r="P16" s="147"/>
      <c r="Q16" s="141"/>
      <c r="R16" s="142"/>
      <c r="S16" s="142"/>
      <c r="T16" s="142"/>
      <c r="U16" s="142"/>
      <c r="V16" s="142"/>
      <c r="W16" s="142"/>
      <c r="X16" s="142"/>
      <c r="Y16" s="143"/>
    </row>
    <row r="17" spans="1:25" ht="16.5" customHeight="1">
      <c r="A17" s="257"/>
      <c r="B17" s="147"/>
      <c r="C17" s="146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8"/>
      <c r="O17" s="147"/>
      <c r="P17" s="147"/>
      <c r="Q17" s="141"/>
      <c r="R17" s="142"/>
      <c r="S17" s="142"/>
      <c r="T17" s="142"/>
      <c r="U17" s="142"/>
      <c r="V17" s="142"/>
      <c r="W17" s="142"/>
      <c r="X17" s="142"/>
      <c r="Y17" s="143"/>
    </row>
    <row r="18" spans="1:25" ht="22.5" customHeight="1">
      <c r="A18" s="257"/>
      <c r="B18" s="147"/>
      <c r="C18" s="146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8"/>
      <c r="O18" s="147"/>
      <c r="P18" s="147"/>
      <c r="Q18" s="141"/>
      <c r="R18" s="142"/>
      <c r="S18" s="142"/>
      <c r="T18" s="142"/>
      <c r="U18" s="142"/>
      <c r="V18" s="142"/>
      <c r="W18" s="142"/>
      <c r="X18" s="142"/>
      <c r="Y18" s="143"/>
    </row>
    <row r="19" spans="1:25" ht="85.5" customHeight="1">
      <c r="A19" s="257"/>
      <c r="B19" s="150"/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60"/>
      <c r="O19" s="147"/>
      <c r="P19" s="147"/>
      <c r="Q19" s="151"/>
      <c r="R19" s="152"/>
      <c r="S19" s="152"/>
      <c r="T19" s="152"/>
      <c r="U19" s="152"/>
      <c r="V19" s="152"/>
      <c r="W19" s="152"/>
      <c r="X19" s="152"/>
      <c r="Y19" s="153"/>
    </row>
    <row r="20" spans="1:25" ht="6" customHeight="1">
      <c r="A20" s="258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5"/>
      <c r="O20" s="147"/>
      <c r="P20" s="147"/>
    </row>
    <row r="21" spans="1:25" ht="6.75" customHeight="1"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</row>
    <row r="22" spans="1:25" ht="6" customHeight="1">
      <c r="B22" s="156"/>
      <c r="C22" s="156"/>
      <c r="D22" s="156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</row>
    <row r="23" spans="1:25" ht="4.5" customHeight="1">
      <c r="B23" s="156"/>
      <c r="C23" s="156"/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</row>
    <row r="24" spans="1:25" ht="6" customHeight="1">
      <c r="B24" s="156"/>
      <c r="C24" s="156"/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</row>
    <row r="25" spans="1:25" ht="6.75" customHeight="1"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</row>
    <row r="26" spans="1:25" ht="4.5" customHeight="1">
      <c r="B26" s="147"/>
      <c r="C26" s="147"/>
      <c r="D26" s="147"/>
      <c r="E26" s="147"/>
      <c r="F26" s="147"/>
      <c r="G26" s="147"/>
      <c r="H26" s="158"/>
      <c r="I26" s="158"/>
      <c r="J26" s="158"/>
      <c r="K26" s="158"/>
      <c r="L26" s="158"/>
      <c r="M26" s="147"/>
      <c r="N26" s="147"/>
      <c r="O26" s="147"/>
      <c r="P26" s="147"/>
    </row>
    <row r="27" spans="1:25" ht="18" customHeight="1">
      <c r="B27" s="159"/>
      <c r="C27" s="159"/>
      <c r="D27" s="159"/>
      <c r="E27" s="159"/>
      <c r="F27" s="159"/>
      <c r="G27" s="158"/>
      <c r="H27" s="158"/>
      <c r="I27" s="158"/>
      <c r="J27" s="158"/>
      <c r="K27" s="158"/>
      <c r="L27" s="158"/>
      <c r="M27" s="147"/>
      <c r="N27" s="147"/>
      <c r="O27" s="147"/>
      <c r="P27" s="147"/>
    </row>
    <row r="28" spans="1:25">
      <c r="B28" s="159"/>
      <c r="C28" s="159"/>
      <c r="D28" s="159"/>
      <c r="E28" s="159"/>
      <c r="F28" s="159"/>
      <c r="G28" s="158"/>
      <c r="H28" s="158"/>
      <c r="I28" s="158"/>
      <c r="J28" s="158"/>
      <c r="K28" s="158"/>
      <c r="L28" s="158"/>
      <c r="M28" s="147"/>
      <c r="N28" s="147"/>
      <c r="O28" s="147"/>
      <c r="P28" s="147"/>
    </row>
    <row r="29" spans="1:25">
      <c r="B29" s="159"/>
      <c r="C29" s="159"/>
      <c r="D29" s="159"/>
      <c r="E29" s="159"/>
      <c r="F29" s="159"/>
      <c r="G29" s="158"/>
      <c r="H29" s="158"/>
      <c r="I29" s="158"/>
      <c r="J29" s="158"/>
      <c r="K29" s="158"/>
      <c r="L29" s="158"/>
      <c r="M29" s="147"/>
      <c r="N29" s="147"/>
      <c r="O29" s="147"/>
      <c r="P29" s="147"/>
    </row>
  </sheetData>
  <sheetProtection selectLockedCells="1"/>
  <mergeCells count="1">
    <mergeCell ref="Q2:Y2"/>
  </mergeCells>
  <printOptions horizontalCentered="1"/>
  <pageMargins left="0" right="0" top="0.78740157480314965" bottom="0.78740157480314965" header="0.31496062992125984" footer="0.31496062992125984"/>
  <pageSetup paperSize="9" scale="48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/>
  </sheetPr>
  <dimension ref="A1:AI39"/>
  <sheetViews>
    <sheetView showGridLines="0" zoomScale="80" zoomScaleNormal="80" workbookViewId="0">
      <selection activeCell="B1" sqref="B1:U1"/>
    </sheetView>
  </sheetViews>
  <sheetFormatPr baseColWidth="10" defaultColWidth="11.42578125" defaultRowHeight="12.75"/>
  <cols>
    <col min="1" max="1" width="18" style="101" bestFit="1" customWidth="1"/>
    <col min="2" max="2" width="16.7109375" style="101" customWidth="1"/>
    <col min="3" max="21" width="15.7109375" style="101" customWidth="1"/>
    <col min="22" max="24" width="11.42578125" style="100"/>
    <col min="25" max="16384" width="11.42578125" style="101"/>
  </cols>
  <sheetData>
    <row r="1" spans="1:35" ht="15.95" customHeight="1">
      <c r="A1" s="99" t="s">
        <v>108</v>
      </c>
      <c r="B1" s="580" t="s">
        <v>184</v>
      </c>
      <c r="C1" s="581"/>
      <c r="D1" s="581"/>
      <c r="E1" s="581"/>
      <c r="F1" s="581"/>
      <c r="G1" s="581"/>
      <c r="H1" s="581"/>
      <c r="I1" s="581"/>
      <c r="J1" s="581"/>
      <c r="K1" s="581"/>
      <c r="L1" s="581"/>
      <c r="M1" s="581"/>
      <c r="N1" s="581"/>
      <c r="O1" s="581"/>
      <c r="P1" s="581"/>
      <c r="Q1" s="577"/>
      <c r="R1" s="577"/>
      <c r="S1" s="577"/>
      <c r="T1" s="577"/>
      <c r="U1" s="577"/>
    </row>
    <row r="2" spans="1:35" ht="15.95" customHeight="1">
      <c r="A2" s="99" t="s">
        <v>109</v>
      </c>
      <c r="B2" s="578"/>
      <c r="C2" s="578"/>
      <c r="D2" s="578"/>
      <c r="E2" s="578"/>
      <c r="F2" s="578"/>
      <c r="G2" s="578"/>
      <c r="H2" s="578"/>
      <c r="I2" s="578"/>
      <c r="J2" s="578"/>
      <c r="K2" s="578"/>
      <c r="L2" s="578"/>
      <c r="M2" s="578"/>
      <c r="N2" s="578"/>
      <c r="O2" s="578"/>
      <c r="P2" s="578"/>
      <c r="Q2" s="579"/>
      <c r="R2" s="579"/>
      <c r="S2" s="579"/>
      <c r="T2" s="579"/>
      <c r="U2" s="579"/>
    </row>
    <row r="3" spans="1:35" ht="15.95" customHeight="1">
      <c r="A3" s="99" t="s">
        <v>110</v>
      </c>
      <c r="B3" s="578" t="s">
        <v>282</v>
      </c>
      <c r="C3" s="578"/>
      <c r="D3" s="578"/>
      <c r="E3" s="578"/>
      <c r="F3" s="578"/>
      <c r="G3" s="578"/>
      <c r="H3" s="578"/>
      <c r="I3" s="578"/>
      <c r="J3" s="578"/>
      <c r="K3" s="578"/>
      <c r="L3" s="578"/>
      <c r="M3" s="578"/>
      <c r="N3" s="578"/>
      <c r="O3" s="578"/>
      <c r="P3" s="578"/>
      <c r="Q3" s="579"/>
      <c r="R3" s="579"/>
      <c r="S3" s="579"/>
      <c r="T3" s="579"/>
      <c r="U3" s="579"/>
      <c r="AI3" s="101" t="str">
        <f>"Quelle: "&amp;'1-3-4_4-Abb-Daten'!B3</f>
        <v>Quelle: Umweltbundesamt, Emissionsdatenbank ZSE (Stand 04/2018)</v>
      </c>
    </row>
    <row r="4" spans="1:35">
      <c r="A4" s="99" t="s">
        <v>111</v>
      </c>
      <c r="B4" s="582"/>
      <c r="C4" s="582"/>
      <c r="D4" s="582"/>
      <c r="E4" s="582"/>
      <c r="F4" s="582"/>
      <c r="G4" s="582"/>
      <c r="H4" s="582"/>
      <c r="I4" s="582"/>
      <c r="J4" s="582"/>
      <c r="K4" s="582"/>
      <c r="L4" s="582"/>
      <c r="M4" s="582"/>
      <c r="N4" s="582"/>
      <c r="O4" s="582"/>
      <c r="P4" s="582"/>
      <c r="Q4" s="579"/>
      <c r="R4" s="579"/>
      <c r="S4" s="579"/>
      <c r="T4" s="579"/>
      <c r="U4" s="579"/>
    </row>
    <row r="5" spans="1:35">
      <c r="A5" s="99" t="s">
        <v>112</v>
      </c>
      <c r="B5" s="578" t="s">
        <v>185</v>
      </c>
      <c r="C5" s="578"/>
      <c r="D5" s="578"/>
      <c r="E5" s="578"/>
      <c r="F5" s="578"/>
      <c r="G5" s="578"/>
      <c r="H5" s="578"/>
      <c r="I5" s="578"/>
      <c r="J5" s="578"/>
      <c r="K5" s="578"/>
      <c r="L5" s="578"/>
      <c r="M5" s="578"/>
      <c r="N5" s="578"/>
      <c r="O5" s="578"/>
      <c r="P5" s="578"/>
      <c r="Q5" s="579"/>
      <c r="R5" s="579"/>
      <c r="S5" s="579"/>
      <c r="T5" s="579"/>
      <c r="U5" s="579"/>
    </row>
    <row r="6" spans="1:35">
      <c r="A6" s="102" t="s">
        <v>113</v>
      </c>
      <c r="B6" s="574"/>
      <c r="C6" s="574"/>
      <c r="D6" s="574"/>
      <c r="E6" s="574"/>
      <c r="F6" s="574"/>
      <c r="G6" s="574"/>
      <c r="H6" s="574"/>
      <c r="I6" s="574"/>
      <c r="J6" s="574"/>
      <c r="K6" s="574"/>
      <c r="L6" s="574"/>
      <c r="M6" s="574"/>
      <c r="N6" s="574"/>
      <c r="O6" s="574"/>
      <c r="P6" s="574"/>
      <c r="Q6" s="575"/>
      <c r="R6" s="575"/>
      <c r="S6" s="575"/>
      <c r="T6" s="575"/>
      <c r="U6" s="575"/>
    </row>
    <row r="8" spans="1:35">
      <c r="A8" s="103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0"/>
      <c r="R8" s="127"/>
      <c r="S8" s="127"/>
      <c r="T8" s="127"/>
      <c r="U8" s="127"/>
    </row>
    <row r="9" spans="1:35" ht="62.25" customHeight="1">
      <c r="A9" s="100"/>
      <c r="B9" s="104"/>
      <c r="C9" s="105" t="s">
        <v>147</v>
      </c>
      <c r="D9" s="104" t="s">
        <v>163</v>
      </c>
      <c r="E9" s="104" t="s">
        <v>164</v>
      </c>
      <c r="F9" s="104" t="s">
        <v>165</v>
      </c>
      <c r="G9" s="105" t="s">
        <v>156</v>
      </c>
      <c r="H9" s="105" t="s">
        <v>180</v>
      </c>
      <c r="I9" s="105" t="s">
        <v>149</v>
      </c>
      <c r="J9" s="105" t="s">
        <v>148</v>
      </c>
      <c r="K9" s="105" t="s">
        <v>151</v>
      </c>
      <c r="L9" s="105" t="s">
        <v>150</v>
      </c>
      <c r="M9" s="105" t="s">
        <v>153</v>
      </c>
      <c r="N9" s="105" t="s">
        <v>152</v>
      </c>
      <c r="O9" s="105" t="s">
        <v>154</v>
      </c>
      <c r="P9" s="105" t="s">
        <v>162</v>
      </c>
      <c r="Q9" s="105" t="s">
        <v>155</v>
      </c>
      <c r="R9" s="105" t="s">
        <v>157</v>
      </c>
      <c r="S9" s="105" t="s">
        <v>181</v>
      </c>
      <c r="T9" s="105" t="s">
        <v>182</v>
      </c>
      <c r="U9" s="105" t="s">
        <v>183</v>
      </c>
      <c r="AI9" s="107"/>
    </row>
    <row r="10" spans="1:35" ht="18.75" customHeight="1">
      <c r="A10" s="100"/>
      <c r="B10" s="108">
        <v>1990</v>
      </c>
      <c r="C10" s="322">
        <v>5681.0817523420001</v>
      </c>
      <c r="D10" s="322">
        <v>2888.6549999999997</v>
      </c>
      <c r="E10" s="322">
        <v>11.4</v>
      </c>
      <c r="F10" s="322">
        <v>168.72</v>
      </c>
      <c r="G10" s="322">
        <v>313.13650000000001</v>
      </c>
      <c r="H10" s="322">
        <v>0.18421440000000003</v>
      </c>
      <c r="I10" s="322">
        <v>0</v>
      </c>
      <c r="J10" s="322">
        <v>0</v>
      </c>
      <c r="K10" s="322">
        <v>0</v>
      </c>
      <c r="L10" s="322">
        <v>0</v>
      </c>
      <c r="M10" s="322">
        <v>0</v>
      </c>
      <c r="N10" s="322">
        <v>0</v>
      </c>
      <c r="O10" s="322">
        <v>0</v>
      </c>
      <c r="P10" s="322">
        <v>0</v>
      </c>
      <c r="Q10" s="322">
        <v>0</v>
      </c>
      <c r="R10" s="322">
        <v>867.83640000000003</v>
      </c>
      <c r="S10" s="322">
        <v>1569.7650518146024</v>
      </c>
      <c r="T10" s="322">
        <v>0</v>
      </c>
      <c r="U10" s="391">
        <v>1885.51668</v>
      </c>
    </row>
    <row r="11" spans="1:35" ht="18.75" customHeight="1">
      <c r="A11" s="109"/>
      <c r="B11" s="110">
        <v>1991</v>
      </c>
      <c r="C11" s="323">
        <v>5218.7848482239597</v>
      </c>
      <c r="D11" s="323">
        <v>2471.0699999999997</v>
      </c>
      <c r="E11" s="323">
        <v>11.4</v>
      </c>
      <c r="F11" s="323">
        <v>169.85999999999999</v>
      </c>
      <c r="G11" s="323">
        <v>322.27350000000001</v>
      </c>
      <c r="H11" s="323">
        <v>0.42584700000000003</v>
      </c>
      <c r="I11" s="323">
        <v>0</v>
      </c>
      <c r="J11" s="323">
        <v>0</v>
      </c>
      <c r="K11" s="323">
        <v>0</v>
      </c>
      <c r="L11" s="323">
        <v>0</v>
      </c>
      <c r="M11" s="323">
        <v>3.0020062583135205</v>
      </c>
      <c r="N11" s="323">
        <v>0</v>
      </c>
      <c r="O11" s="323">
        <v>0</v>
      </c>
      <c r="P11" s="323">
        <v>0</v>
      </c>
      <c r="Q11" s="323">
        <v>0</v>
      </c>
      <c r="R11" s="323">
        <v>890.18268000000012</v>
      </c>
      <c r="S11" s="323">
        <v>1741.3814092964565</v>
      </c>
      <c r="T11" s="323">
        <v>0</v>
      </c>
      <c r="U11" s="392">
        <v>1994.6146800000001</v>
      </c>
    </row>
    <row r="12" spans="1:35" ht="18.75" customHeight="1">
      <c r="A12" s="109"/>
      <c r="B12" s="108">
        <v>1992</v>
      </c>
      <c r="C12" s="322">
        <v>5211.3033999164345</v>
      </c>
      <c r="D12" s="322">
        <v>2212.77</v>
      </c>
      <c r="E12" s="322">
        <v>11.4</v>
      </c>
      <c r="F12" s="322">
        <v>171</v>
      </c>
      <c r="G12" s="322">
        <v>327.94875000000002</v>
      </c>
      <c r="H12" s="322">
        <v>0.85662300000000002</v>
      </c>
      <c r="I12" s="322">
        <v>0</v>
      </c>
      <c r="J12" s="322">
        <v>0</v>
      </c>
      <c r="K12" s="322">
        <v>0</v>
      </c>
      <c r="L12" s="322">
        <v>0</v>
      </c>
      <c r="M12" s="322">
        <v>12.55520905503799</v>
      </c>
      <c r="N12" s="322">
        <v>0</v>
      </c>
      <c r="O12" s="322">
        <v>145.14500000000001</v>
      </c>
      <c r="P12" s="322">
        <v>0</v>
      </c>
      <c r="Q12" s="322">
        <v>94.344250000000002</v>
      </c>
      <c r="R12" s="322">
        <v>917.72280000000001</v>
      </c>
      <c r="S12" s="322">
        <v>1964.2721472034918</v>
      </c>
      <c r="T12" s="322">
        <v>0</v>
      </c>
      <c r="U12" s="391">
        <v>2221.2921842400001</v>
      </c>
    </row>
    <row r="13" spans="1:35" ht="18.75" customHeight="1">
      <c r="A13" s="109"/>
      <c r="B13" s="110">
        <v>1993</v>
      </c>
      <c r="C13" s="323">
        <v>5209.2455995407117</v>
      </c>
      <c r="D13" s="323">
        <v>2049.1799999999998</v>
      </c>
      <c r="E13" s="323">
        <v>11.4</v>
      </c>
      <c r="F13" s="323">
        <v>172.14</v>
      </c>
      <c r="G13" s="323">
        <v>331.60199999999998</v>
      </c>
      <c r="H13" s="323">
        <v>1.2547560000000004</v>
      </c>
      <c r="I13" s="323">
        <v>10.501319409760754</v>
      </c>
      <c r="J13" s="323">
        <v>8.5800000000000008E-3</v>
      </c>
      <c r="K13" s="323">
        <v>4.0681558655681851</v>
      </c>
      <c r="L13" s="323">
        <v>13.889544372240001</v>
      </c>
      <c r="M13" s="323">
        <v>64.150649103807325</v>
      </c>
      <c r="N13" s="323">
        <v>0.85249092500000001</v>
      </c>
      <c r="O13" s="323">
        <v>2177.1750000000002</v>
      </c>
      <c r="P13" s="323">
        <v>0</v>
      </c>
      <c r="Q13" s="323">
        <v>195.94575</v>
      </c>
      <c r="R13" s="323">
        <v>964.36476000000016</v>
      </c>
      <c r="S13" s="323">
        <v>2190.7342217314563</v>
      </c>
      <c r="T13" s="323">
        <v>0</v>
      </c>
      <c r="U13" s="392">
        <v>2674.3963927200002</v>
      </c>
    </row>
    <row r="14" spans="1:35" ht="18.75" customHeight="1">
      <c r="A14" s="109"/>
      <c r="B14" s="108">
        <v>1994</v>
      </c>
      <c r="C14" s="322">
        <v>5203.6709996404898</v>
      </c>
      <c r="D14" s="322">
        <v>1706.502</v>
      </c>
      <c r="E14" s="322">
        <v>11.4</v>
      </c>
      <c r="F14" s="322">
        <v>173.28</v>
      </c>
      <c r="G14" s="322">
        <v>312.80199999999996</v>
      </c>
      <c r="H14" s="322">
        <v>1.239411</v>
      </c>
      <c r="I14" s="322">
        <v>76.240231855966471</v>
      </c>
      <c r="J14" s="322">
        <v>1.72458</v>
      </c>
      <c r="K14" s="322">
        <v>15.045493639029228</v>
      </c>
      <c r="L14" s="322">
        <v>27.734039475610004</v>
      </c>
      <c r="M14" s="322">
        <v>157.50345680472572</v>
      </c>
      <c r="N14" s="322">
        <v>3.9576622800000001</v>
      </c>
      <c r="O14" s="322">
        <v>2177.1750000000002</v>
      </c>
      <c r="P14" s="322">
        <v>0</v>
      </c>
      <c r="Q14" s="322">
        <v>210.46025</v>
      </c>
      <c r="R14" s="322">
        <v>987.80772000000002</v>
      </c>
      <c r="S14" s="322">
        <v>2332.0743475141417</v>
      </c>
      <c r="T14" s="322">
        <v>0</v>
      </c>
      <c r="U14" s="391">
        <v>3072.9858012</v>
      </c>
    </row>
    <row r="15" spans="1:35" ht="18.75" customHeight="1">
      <c r="A15" s="109"/>
      <c r="B15" s="110">
        <v>1995</v>
      </c>
      <c r="C15" s="323">
        <v>5494.7499991801205</v>
      </c>
      <c r="D15" s="323">
        <v>1800.71</v>
      </c>
      <c r="E15" s="323">
        <v>11.4</v>
      </c>
      <c r="F15" s="323">
        <v>176.63159999999999</v>
      </c>
      <c r="G15" s="323">
        <v>334.78338332070001</v>
      </c>
      <c r="H15" s="323">
        <v>1.6296762000000002</v>
      </c>
      <c r="I15" s="323">
        <v>214.81608724565407</v>
      </c>
      <c r="J15" s="323">
        <v>1.7417400000000001</v>
      </c>
      <c r="K15" s="323">
        <v>39.458700178950714</v>
      </c>
      <c r="L15" s="323">
        <v>44.930668556160001</v>
      </c>
      <c r="M15" s="323">
        <v>288.14371073276664</v>
      </c>
      <c r="N15" s="323">
        <v>14.445286569988749</v>
      </c>
      <c r="O15" s="323">
        <v>1665.855</v>
      </c>
      <c r="P15" s="323">
        <v>0</v>
      </c>
      <c r="Q15" s="323">
        <v>342.14904999999999</v>
      </c>
      <c r="R15" s="323">
        <v>994.28520000000003</v>
      </c>
      <c r="S15" s="323">
        <v>2457.4291360390002</v>
      </c>
      <c r="T15" s="323">
        <v>0</v>
      </c>
      <c r="U15" s="392">
        <v>3179.1219216</v>
      </c>
    </row>
    <row r="16" spans="1:35" ht="18.75" customHeight="1">
      <c r="A16" s="109"/>
      <c r="B16" s="108">
        <v>1996</v>
      </c>
      <c r="C16" s="322">
        <v>4036.7645923850696</v>
      </c>
      <c r="D16" s="322">
        <v>1707.22</v>
      </c>
      <c r="E16" s="322">
        <v>11.4</v>
      </c>
      <c r="F16" s="322">
        <v>187.75799999999998</v>
      </c>
      <c r="G16" s="322">
        <v>357.37230908019995</v>
      </c>
      <c r="H16" s="322">
        <v>1.9957056000000002</v>
      </c>
      <c r="I16" s="322">
        <v>557.54268889629293</v>
      </c>
      <c r="J16" s="322">
        <v>1.7589000000000001</v>
      </c>
      <c r="K16" s="322">
        <v>122.25004189584163</v>
      </c>
      <c r="L16" s="322">
        <v>65.74672464787001</v>
      </c>
      <c r="M16" s="322">
        <v>478.63613155256809</v>
      </c>
      <c r="N16" s="322">
        <v>27.103260067993748</v>
      </c>
      <c r="O16" s="322">
        <v>1817.3319999999999</v>
      </c>
      <c r="P16" s="322">
        <v>0</v>
      </c>
      <c r="Q16" s="322">
        <v>353.68209999999999</v>
      </c>
      <c r="R16" s="322">
        <v>1050.6695999999999</v>
      </c>
      <c r="S16" s="322">
        <v>1951.0545166786105</v>
      </c>
      <c r="T16" s="322">
        <v>0</v>
      </c>
      <c r="U16" s="391">
        <v>3326.476224</v>
      </c>
    </row>
    <row r="17" spans="1:21" ht="18.75" customHeight="1">
      <c r="A17" s="109"/>
      <c r="B17" s="110">
        <v>1997</v>
      </c>
      <c r="C17" s="323">
        <v>3891.9454091060397</v>
      </c>
      <c r="D17" s="323">
        <v>1248.45</v>
      </c>
      <c r="E17" s="323">
        <v>11.4</v>
      </c>
      <c r="F17" s="323">
        <v>189.28559999999999</v>
      </c>
      <c r="G17" s="323">
        <v>414.59995843997001</v>
      </c>
      <c r="H17" s="323">
        <v>2.0258376</v>
      </c>
      <c r="I17" s="323">
        <v>891.74679886675608</v>
      </c>
      <c r="J17" s="323">
        <v>1.77606</v>
      </c>
      <c r="K17" s="323">
        <v>199.43056521978622</v>
      </c>
      <c r="L17" s="323">
        <v>89.62411741786002</v>
      </c>
      <c r="M17" s="323">
        <v>722.12156461782138</v>
      </c>
      <c r="N17" s="323">
        <v>41.566375536421241</v>
      </c>
      <c r="O17" s="323">
        <v>1881.3019999999999</v>
      </c>
      <c r="P17" s="323">
        <v>0</v>
      </c>
      <c r="Q17" s="323">
        <v>369.48360000000002</v>
      </c>
      <c r="R17" s="323">
        <v>1108.7640000000001</v>
      </c>
      <c r="S17" s="323">
        <v>1709.8843475118251</v>
      </c>
      <c r="T17" s="323">
        <v>0</v>
      </c>
      <c r="U17" s="392">
        <v>3472.046472</v>
      </c>
    </row>
    <row r="18" spans="1:21" ht="18.75" customHeight="1">
      <c r="A18" s="109"/>
      <c r="B18" s="108">
        <v>1998</v>
      </c>
      <c r="C18" s="322">
        <v>3785.0140008337498</v>
      </c>
      <c r="D18" s="322">
        <v>1353.5178000000001</v>
      </c>
      <c r="E18" s="322">
        <v>11.4</v>
      </c>
      <c r="F18" s="322">
        <v>213.44447999999997</v>
      </c>
      <c r="G18" s="322">
        <v>415.48406734072</v>
      </c>
      <c r="H18" s="322">
        <v>2.1346476000000001</v>
      </c>
      <c r="I18" s="322">
        <v>1222.3813334633764</v>
      </c>
      <c r="J18" s="322">
        <v>1.79322</v>
      </c>
      <c r="K18" s="322">
        <v>279.18411797003745</v>
      </c>
      <c r="L18" s="322">
        <v>118.11800242219999</v>
      </c>
      <c r="M18" s="322">
        <v>1031.9960590241003</v>
      </c>
      <c r="N18" s="322">
        <v>60.607397777248103</v>
      </c>
      <c r="O18" s="322">
        <v>1819.0548056069999</v>
      </c>
      <c r="P18" s="322">
        <v>7.821380000000001E-3</v>
      </c>
      <c r="Q18" s="322">
        <v>399.2276</v>
      </c>
      <c r="R18" s="322">
        <v>1144.5372</v>
      </c>
      <c r="S18" s="322">
        <v>1285.799272036707</v>
      </c>
      <c r="T18" s="322">
        <v>0</v>
      </c>
      <c r="U18" s="391">
        <v>3617.1151199999999</v>
      </c>
    </row>
    <row r="19" spans="1:21" ht="18.75" customHeight="1">
      <c r="A19" s="109"/>
      <c r="B19" s="110">
        <v>1999</v>
      </c>
      <c r="C19" s="323">
        <v>3558.83941266384</v>
      </c>
      <c r="D19" s="323">
        <v>1003.64</v>
      </c>
      <c r="E19" s="323">
        <v>7.1819999999999995</v>
      </c>
      <c r="F19" s="323">
        <v>200.3664</v>
      </c>
      <c r="G19" s="323">
        <v>447.08799221015005</v>
      </c>
      <c r="H19" s="323">
        <v>2.2881534000000001</v>
      </c>
      <c r="I19" s="323">
        <v>1487.1205742428515</v>
      </c>
      <c r="J19" s="323">
        <v>1.8103800000000001</v>
      </c>
      <c r="K19" s="323">
        <v>368.89713219222693</v>
      </c>
      <c r="L19" s="323">
        <v>145.95387940570001</v>
      </c>
      <c r="M19" s="323">
        <v>1353.8504607214968</v>
      </c>
      <c r="N19" s="323">
        <v>87.901234208805349</v>
      </c>
      <c r="O19" s="323">
        <v>1391.4803666140003</v>
      </c>
      <c r="P19" s="323">
        <v>0.56444667999999998</v>
      </c>
      <c r="Q19" s="323">
        <v>436.0954900000001</v>
      </c>
      <c r="R19" s="323">
        <v>1016.082</v>
      </c>
      <c r="S19" s="323">
        <v>1184.42491531634</v>
      </c>
      <c r="T19" s="323">
        <v>0</v>
      </c>
      <c r="U19" s="392">
        <v>2333.9887568000004</v>
      </c>
    </row>
    <row r="20" spans="1:21" ht="18.75" customHeight="1">
      <c r="A20" s="109"/>
      <c r="B20" s="108">
        <v>2000</v>
      </c>
      <c r="C20" s="322">
        <v>1725.7419979466399</v>
      </c>
      <c r="D20" s="322">
        <v>413.28</v>
      </c>
      <c r="E20" s="322">
        <v>9.5759999999999987</v>
      </c>
      <c r="F20" s="322">
        <v>305.40600000000001</v>
      </c>
      <c r="G20" s="322">
        <v>512.85200472919007</v>
      </c>
      <c r="H20" s="322">
        <v>2.3588334</v>
      </c>
      <c r="I20" s="322">
        <v>1823.7032190759514</v>
      </c>
      <c r="J20" s="322">
        <v>1.8275399999999999</v>
      </c>
      <c r="K20" s="322">
        <v>466.91804554243492</v>
      </c>
      <c r="L20" s="322">
        <v>170.75581813185005</v>
      </c>
      <c r="M20" s="322">
        <v>1677.7333584173391</v>
      </c>
      <c r="N20" s="322">
        <v>118.67209265908768</v>
      </c>
      <c r="O20" s="322">
        <v>1306.2904276209999</v>
      </c>
      <c r="P20" s="322">
        <v>1.9070643200000001</v>
      </c>
      <c r="Q20" s="322">
        <v>535.23963000000003</v>
      </c>
      <c r="R20" s="322">
        <v>991.04759999999999</v>
      </c>
      <c r="S20" s="322">
        <v>1242.6855318026464</v>
      </c>
      <c r="T20" s="322">
        <v>0</v>
      </c>
      <c r="U20" s="391">
        <v>1935.2512959999999</v>
      </c>
    </row>
    <row r="21" spans="1:21" ht="18.75" customHeight="1">
      <c r="A21" s="109"/>
      <c r="B21" s="110">
        <v>2001</v>
      </c>
      <c r="C21" s="323">
        <v>1601.97199588032</v>
      </c>
      <c r="D21" s="323">
        <v>431.09119999999996</v>
      </c>
      <c r="E21" s="323">
        <v>21.887999999999998</v>
      </c>
      <c r="F21" s="323">
        <v>397.404</v>
      </c>
      <c r="G21" s="323">
        <v>387.40462735250998</v>
      </c>
      <c r="H21" s="323">
        <v>2.4602033999999997</v>
      </c>
      <c r="I21" s="323">
        <v>1973.9712038760929</v>
      </c>
      <c r="J21" s="323">
        <v>1.8447</v>
      </c>
      <c r="K21" s="323">
        <v>543.94819645893222</v>
      </c>
      <c r="L21" s="323">
        <v>195.36723318875997</v>
      </c>
      <c r="M21" s="323">
        <v>1969.7210195441751</v>
      </c>
      <c r="N21" s="323">
        <v>130.95327359539652</v>
      </c>
      <c r="O21" s="323">
        <v>2076.0156987279997</v>
      </c>
      <c r="P21" s="323">
        <v>5.3027457160000004</v>
      </c>
      <c r="Q21" s="323">
        <v>634.22630000000004</v>
      </c>
      <c r="R21" s="323">
        <v>957.55439999999999</v>
      </c>
      <c r="S21" s="323">
        <v>1299.5717812947505</v>
      </c>
      <c r="T21" s="323">
        <v>0</v>
      </c>
      <c r="U21" s="392">
        <v>1341.0836279999999</v>
      </c>
    </row>
    <row r="22" spans="1:21" ht="18.75" customHeight="1">
      <c r="A22" s="109"/>
      <c r="B22" s="108">
        <v>2002</v>
      </c>
      <c r="C22" s="322">
        <v>1753.9399987351239</v>
      </c>
      <c r="D22" s="322">
        <v>500.11899999999997</v>
      </c>
      <c r="E22" s="322">
        <v>23.939999999999998</v>
      </c>
      <c r="F22" s="322">
        <v>366.80640000000005</v>
      </c>
      <c r="G22" s="322">
        <v>404.86040203417991</v>
      </c>
      <c r="H22" s="322">
        <v>4.3485271000000001</v>
      </c>
      <c r="I22" s="322">
        <v>2100.9721283443823</v>
      </c>
      <c r="J22" s="322">
        <v>1.8618600000000001</v>
      </c>
      <c r="K22" s="322">
        <v>628.98531178255928</v>
      </c>
      <c r="L22" s="322">
        <v>221.49782239165003</v>
      </c>
      <c r="M22" s="322">
        <v>2232.7151805408803</v>
      </c>
      <c r="N22" s="322">
        <v>162.06560199913798</v>
      </c>
      <c r="O22" s="322">
        <v>2100.7442409708401</v>
      </c>
      <c r="P22" s="322">
        <v>8.8541920300000001</v>
      </c>
      <c r="Q22" s="322">
        <v>713.4054000000001</v>
      </c>
      <c r="R22" s="322">
        <v>889.83839999999998</v>
      </c>
      <c r="S22" s="322">
        <v>1191.8417904320434</v>
      </c>
      <c r="T22" s="322">
        <v>0</v>
      </c>
      <c r="U22" s="391">
        <v>792.13137600000005</v>
      </c>
    </row>
    <row r="23" spans="1:21" ht="18.75" customHeight="1">
      <c r="A23" s="109"/>
      <c r="B23" s="110">
        <v>2003</v>
      </c>
      <c r="C23" s="323">
        <v>895.54000180312005</v>
      </c>
      <c r="D23" s="323">
        <v>551.28879999999992</v>
      </c>
      <c r="E23" s="323">
        <v>30.779999999999998</v>
      </c>
      <c r="F23" s="323">
        <v>437.00585999999998</v>
      </c>
      <c r="G23" s="323">
        <v>438.54686857773328</v>
      </c>
      <c r="H23" s="323">
        <v>20.573563400000001</v>
      </c>
      <c r="I23" s="323">
        <v>2265.0025067295419</v>
      </c>
      <c r="J23" s="323">
        <v>1.8790199999999999</v>
      </c>
      <c r="K23" s="323">
        <v>679.21925629811415</v>
      </c>
      <c r="L23" s="323">
        <v>261.61992599416504</v>
      </c>
      <c r="M23" s="323">
        <v>2489.995117064911</v>
      </c>
      <c r="N23" s="323">
        <v>207.86099374186847</v>
      </c>
      <c r="O23" s="323">
        <v>1745.4257795680003</v>
      </c>
      <c r="P23" s="323">
        <v>7.4482805200000008</v>
      </c>
      <c r="Q23" s="323">
        <v>720.16490999999996</v>
      </c>
      <c r="R23" s="323">
        <v>743.21160000000009</v>
      </c>
      <c r="S23" s="323">
        <v>1239.823679763967</v>
      </c>
      <c r="T23" s="323">
        <v>0.24900244897959189</v>
      </c>
      <c r="U23" s="392">
        <v>778.07193300000006</v>
      </c>
    </row>
    <row r="24" spans="1:21" ht="18.75" customHeight="1">
      <c r="A24" s="100"/>
      <c r="B24" s="108">
        <v>2004</v>
      </c>
      <c r="C24" s="322">
        <v>867.36984936080785</v>
      </c>
      <c r="D24" s="322">
        <v>517.19119999999998</v>
      </c>
      <c r="E24" s="322">
        <v>31.1904</v>
      </c>
      <c r="F24" s="322">
        <v>567.44187999999997</v>
      </c>
      <c r="G24" s="322">
        <v>453.44231841920003</v>
      </c>
      <c r="H24" s="322">
        <v>23.931266200000007</v>
      </c>
      <c r="I24" s="322">
        <v>2465.120892954083</v>
      </c>
      <c r="J24" s="322">
        <v>1.8961800000000002</v>
      </c>
      <c r="K24" s="322">
        <v>735.18642276390153</v>
      </c>
      <c r="L24" s="322">
        <v>276.21532169419277</v>
      </c>
      <c r="M24" s="322">
        <v>2744.3828125215418</v>
      </c>
      <c r="N24" s="322">
        <v>256.1212514579438</v>
      </c>
      <c r="O24" s="322">
        <v>1674.8412115809999</v>
      </c>
      <c r="P24" s="322">
        <v>13.356594570000002</v>
      </c>
      <c r="Q24" s="322">
        <v>666.40651000000014</v>
      </c>
      <c r="R24" s="322">
        <v>736.0752</v>
      </c>
      <c r="S24" s="322">
        <v>1368.7685059912676</v>
      </c>
      <c r="T24" s="322">
        <v>0.16488</v>
      </c>
      <c r="U24" s="391">
        <v>557.96696999999995</v>
      </c>
    </row>
    <row r="25" spans="1:21" ht="18.75" customHeight="1">
      <c r="B25" s="110">
        <v>2005</v>
      </c>
      <c r="C25" s="323">
        <v>872.76785947623591</v>
      </c>
      <c r="D25" s="323">
        <v>391.88043999999996</v>
      </c>
      <c r="E25" s="323">
        <v>38.988</v>
      </c>
      <c r="F25" s="323">
        <v>657.39075800000001</v>
      </c>
      <c r="G25" s="323">
        <v>433.96316999999999</v>
      </c>
      <c r="H25" s="323">
        <v>24.483242920000002</v>
      </c>
      <c r="I25" s="323">
        <v>2657.3391555298931</v>
      </c>
      <c r="J25" s="323">
        <v>1.9133400000000003</v>
      </c>
      <c r="K25" s="323">
        <v>784.95932204711937</v>
      </c>
      <c r="L25" s="323">
        <v>296.87485590435119</v>
      </c>
      <c r="M25" s="323">
        <v>3000.6583034728492</v>
      </c>
      <c r="N25" s="323">
        <v>313.1049263717037</v>
      </c>
      <c r="O25" s="323">
        <v>1358.2709414819594</v>
      </c>
      <c r="P25" s="323">
        <v>9.0371553349999996</v>
      </c>
      <c r="Q25" s="323">
        <v>678.02116999999998</v>
      </c>
      <c r="R25" s="323">
        <v>621.44090400000005</v>
      </c>
      <c r="S25" s="323">
        <v>1432.4406397449911</v>
      </c>
      <c r="T25" s="323">
        <v>0.16488</v>
      </c>
      <c r="U25" s="392">
        <v>625.87228000000005</v>
      </c>
    </row>
    <row r="26" spans="1:21" ht="18.75" customHeight="1">
      <c r="B26" s="108">
        <v>2006</v>
      </c>
      <c r="C26" s="322">
        <v>569.73514963031801</v>
      </c>
      <c r="D26" s="322">
        <v>218.44649999999999</v>
      </c>
      <c r="E26" s="322">
        <v>58.14</v>
      </c>
      <c r="F26" s="322">
        <v>549.84889699999997</v>
      </c>
      <c r="G26" s="322">
        <v>393.23212999999998</v>
      </c>
      <c r="H26" s="322">
        <v>28.098683639999997</v>
      </c>
      <c r="I26" s="322">
        <v>2696.9197393170343</v>
      </c>
      <c r="J26" s="322">
        <v>1.9305000000000001</v>
      </c>
      <c r="K26" s="322">
        <v>873.30162340271011</v>
      </c>
      <c r="L26" s="322">
        <v>322.95650157542633</v>
      </c>
      <c r="M26" s="322">
        <v>3254.8208537774158</v>
      </c>
      <c r="N26" s="322">
        <v>392.88031020097128</v>
      </c>
      <c r="O26" s="322">
        <v>1264.4892515323986</v>
      </c>
      <c r="P26" s="322">
        <v>10.35402259092138</v>
      </c>
      <c r="Q26" s="322">
        <v>650.27837999999997</v>
      </c>
      <c r="R26" s="322">
        <v>610.65331199999991</v>
      </c>
      <c r="S26" s="322">
        <v>1545.9813690652165</v>
      </c>
      <c r="T26" s="322">
        <v>0.16488</v>
      </c>
      <c r="U26" s="391">
        <v>668.47504000000004</v>
      </c>
    </row>
    <row r="27" spans="1:21" ht="18.75" customHeight="1">
      <c r="B27" s="110">
        <v>2007</v>
      </c>
      <c r="C27" s="323">
        <v>354.69000420968399</v>
      </c>
      <c r="D27" s="323">
        <v>224.27536999999998</v>
      </c>
      <c r="E27" s="323">
        <v>57.0456</v>
      </c>
      <c r="F27" s="323">
        <v>353.2448</v>
      </c>
      <c r="G27" s="323">
        <v>292.19441333920003</v>
      </c>
      <c r="H27" s="323">
        <v>47.25523596</v>
      </c>
      <c r="I27" s="323">
        <v>2814.6466886353755</v>
      </c>
      <c r="J27" s="323">
        <v>1.9476600000000002</v>
      </c>
      <c r="K27" s="323">
        <v>879.58319178032878</v>
      </c>
      <c r="L27" s="323">
        <v>350.87234844037175</v>
      </c>
      <c r="M27" s="323">
        <v>3158.5765852567738</v>
      </c>
      <c r="N27" s="323">
        <v>471.39239367649219</v>
      </c>
      <c r="O27" s="323">
        <v>1520.877047469852</v>
      </c>
      <c r="P27" s="323">
        <v>10.122213378620462</v>
      </c>
      <c r="Q27" s="323">
        <v>608.88465100000008</v>
      </c>
      <c r="R27" s="323">
        <v>585.58660440000017</v>
      </c>
      <c r="S27" s="323">
        <v>1676.4124199962787</v>
      </c>
      <c r="T27" s="323">
        <v>0.16488</v>
      </c>
      <c r="U27" s="392">
        <v>855.13469999999995</v>
      </c>
    </row>
    <row r="28" spans="1:21" ht="18.75" customHeight="1">
      <c r="B28" s="108">
        <v>2008</v>
      </c>
      <c r="C28" s="322">
        <v>631.27355333019193</v>
      </c>
      <c r="D28" s="322">
        <v>286.86748999999998</v>
      </c>
      <c r="E28" s="322">
        <v>68.399999999999991</v>
      </c>
      <c r="F28" s="322">
        <v>145.77800999999999</v>
      </c>
      <c r="G28" s="322">
        <v>222.76790509999998</v>
      </c>
      <c r="H28" s="322">
        <v>97.38381148000002</v>
      </c>
      <c r="I28" s="322">
        <v>2853.3599587583758</v>
      </c>
      <c r="J28" s="322">
        <v>2.6855400000000005</v>
      </c>
      <c r="K28" s="322">
        <v>912.69438709336919</v>
      </c>
      <c r="L28" s="322">
        <v>381.84111541860062</v>
      </c>
      <c r="M28" s="322">
        <v>3314.1113249430346</v>
      </c>
      <c r="N28" s="322">
        <v>554.81474452519421</v>
      </c>
      <c r="O28" s="322">
        <v>1118.4912997008262</v>
      </c>
      <c r="P28" s="322">
        <v>18.0948746335492</v>
      </c>
      <c r="Q28" s="322">
        <v>558.48862899999995</v>
      </c>
      <c r="R28" s="322">
        <v>517.49444999999992</v>
      </c>
      <c r="S28" s="322">
        <v>1817.5552322067265</v>
      </c>
      <c r="T28" s="322">
        <v>0.46722285714285705</v>
      </c>
      <c r="U28" s="391">
        <v>713.43226000000004</v>
      </c>
    </row>
    <row r="29" spans="1:21" ht="18.75" customHeight="1">
      <c r="B29" s="110">
        <v>2009</v>
      </c>
      <c r="C29" s="323">
        <v>1008.233442</v>
      </c>
      <c r="D29" s="323">
        <v>207.0086</v>
      </c>
      <c r="E29" s="323">
        <v>21.168773999999999</v>
      </c>
      <c r="F29" s="323">
        <v>98.917059999999992</v>
      </c>
      <c r="G29" s="323">
        <v>160.32100002525999</v>
      </c>
      <c r="H29" s="323">
        <v>64.032332172573206</v>
      </c>
      <c r="I29" s="323">
        <v>2940.5622020401734</v>
      </c>
      <c r="J29" s="323">
        <v>146.11740000000012</v>
      </c>
      <c r="K29" s="323">
        <v>939.85302525190434</v>
      </c>
      <c r="L29" s="323">
        <v>388.73305520560865</v>
      </c>
      <c r="M29" s="323">
        <v>3551.4876562321101</v>
      </c>
      <c r="N29" s="323">
        <v>618.40562270822284</v>
      </c>
      <c r="O29" s="323">
        <v>896.66907657890999</v>
      </c>
      <c r="P29" s="323">
        <v>19.8034170095492</v>
      </c>
      <c r="Q29" s="323">
        <v>479.18562939999998</v>
      </c>
      <c r="R29" s="323">
        <v>489.25368600000002</v>
      </c>
      <c r="S29" s="323">
        <v>1950.3670931991094</v>
      </c>
      <c r="T29" s="323">
        <v>0.3650799999999999</v>
      </c>
      <c r="U29" s="392">
        <v>675.36407999999994</v>
      </c>
    </row>
    <row r="30" spans="1:21" ht="18.75" customHeight="1">
      <c r="B30" s="108">
        <v>2010</v>
      </c>
      <c r="C30" s="322">
        <v>289.95538799999997</v>
      </c>
      <c r="D30" s="322">
        <v>156.78537</v>
      </c>
      <c r="E30" s="322">
        <v>25.719083999999999</v>
      </c>
      <c r="F30" s="322">
        <v>99.596219999999988</v>
      </c>
      <c r="G30" s="322">
        <v>185.02700001453002</v>
      </c>
      <c r="H30" s="322">
        <v>106.72869078053201</v>
      </c>
      <c r="I30" s="322">
        <v>3047.4933887505154</v>
      </c>
      <c r="J30" s="322">
        <v>1.7160000000000015</v>
      </c>
      <c r="K30" s="322">
        <v>1012.3060236988232</v>
      </c>
      <c r="L30" s="322">
        <v>398.76522746868585</v>
      </c>
      <c r="M30" s="322">
        <v>3653.7942440278534</v>
      </c>
      <c r="N30" s="322">
        <v>687.7784882143884</v>
      </c>
      <c r="O30" s="322">
        <v>846.97758950367336</v>
      </c>
      <c r="P30" s="322">
        <v>32.624157803933798</v>
      </c>
      <c r="Q30" s="322">
        <v>589.777019</v>
      </c>
      <c r="R30" s="322">
        <v>426.30413999999996</v>
      </c>
      <c r="S30" s="322">
        <v>2120.2747793702633</v>
      </c>
      <c r="T30" s="322">
        <v>1.0270888163265306</v>
      </c>
      <c r="U30" s="391">
        <v>670.83132500000011</v>
      </c>
    </row>
    <row r="31" spans="1:21" ht="18.75" customHeight="1">
      <c r="B31" s="110">
        <v>2011</v>
      </c>
      <c r="C31" s="323">
        <v>145.146894</v>
      </c>
      <c r="D31" s="323">
        <v>94.93334999999999</v>
      </c>
      <c r="E31" s="323">
        <v>16.696439999999999</v>
      </c>
      <c r="F31" s="323">
        <v>76.871420000000001</v>
      </c>
      <c r="G31" s="323">
        <v>196.47066666512001</v>
      </c>
      <c r="H31" s="323">
        <v>67.006082399999997</v>
      </c>
      <c r="I31" s="323">
        <v>3131.09239145434</v>
      </c>
      <c r="J31" s="323">
        <v>1.7160000000000015</v>
      </c>
      <c r="K31" s="323">
        <v>1076.4851967571328</v>
      </c>
      <c r="L31" s="323">
        <v>421.94321637021261</v>
      </c>
      <c r="M31" s="323">
        <v>3797.518358024724</v>
      </c>
      <c r="N31" s="323">
        <v>772.25755898514228</v>
      </c>
      <c r="O31" s="323">
        <v>865.70930634488218</v>
      </c>
      <c r="P31" s="323">
        <v>41.141479540009207</v>
      </c>
      <c r="Q31" s="323">
        <v>563.26773406000007</v>
      </c>
      <c r="R31" s="323">
        <v>446.62275523800008</v>
      </c>
      <c r="S31" s="323">
        <v>2210.0737065713506</v>
      </c>
      <c r="T31" s="323">
        <v>0.31495057982040808</v>
      </c>
      <c r="U31" s="392">
        <v>625.19513499999994</v>
      </c>
    </row>
    <row r="32" spans="1:21" ht="18.75" customHeight="1">
      <c r="B32" s="108">
        <v>2012</v>
      </c>
      <c r="C32" s="322">
        <v>148.00577199999998</v>
      </c>
      <c r="D32" s="322">
        <v>87.284749999999988</v>
      </c>
      <c r="E32" s="322">
        <v>12.18033</v>
      </c>
      <c r="F32" s="322">
        <v>66.153779999999998</v>
      </c>
      <c r="G32" s="322">
        <v>182.87600000549</v>
      </c>
      <c r="H32" s="322">
        <v>33.111687199999999</v>
      </c>
      <c r="I32" s="322">
        <v>3192.2096751770378</v>
      </c>
      <c r="J32" s="322">
        <v>1.7160000000000015</v>
      </c>
      <c r="K32" s="322">
        <v>1099.6931004525422</v>
      </c>
      <c r="L32" s="322">
        <v>436.37845431600169</v>
      </c>
      <c r="M32" s="322">
        <v>3915.2645481056579</v>
      </c>
      <c r="N32" s="322">
        <v>877.6098131126987</v>
      </c>
      <c r="O32" s="322">
        <v>720.86759036987564</v>
      </c>
      <c r="P32" s="322">
        <v>42.769133990999997</v>
      </c>
      <c r="Q32" s="322">
        <v>552.47443867272386</v>
      </c>
      <c r="R32" s="322">
        <v>392.12101199999995</v>
      </c>
      <c r="S32" s="322">
        <v>2325.14789998589</v>
      </c>
      <c r="T32" s="322">
        <v>10.341369544800001</v>
      </c>
      <c r="U32" s="391">
        <v>597.601585</v>
      </c>
    </row>
    <row r="33" spans="1:35" ht="18.75" customHeight="1">
      <c r="B33" s="110">
        <v>2013</v>
      </c>
      <c r="C33" s="323">
        <v>147.65168699999998</v>
      </c>
      <c r="D33" s="323">
        <v>107.66149999999999</v>
      </c>
      <c r="E33" s="323">
        <v>14.103396</v>
      </c>
      <c r="F33" s="323">
        <v>52.864709999999995</v>
      </c>
      <c r="G33" s="323">
        <v>178.77538500000003</v>
      </c>
      <c r="H33" s="323">
        <v>8.1591000000000005</v>
      </c>
      <c r="I33" s="323">
        <v>3062.0365597608325</v>
      </c>
      <c r="J33" s="323">
        <v>1.7160000000000015</v>
      </c>
      <c r="K33" s="323">
        <v>1095.7941448029669</v>
      </c>
      <c r="L33" s="323">
        <v>449.32392378911226</v>
      </c>
      <c r="M33" s="323">
        <v>4009.1341644485251</v>
      </c>
      <c r="N33" s="323">
        <v>976.39098482508314</v>
      </c>
      <c r="O33" s="323">
        <v>596.93389296636519</v>
      </c>
      <c r="P33" s="323">
        <v>47.700743177300005</v>
      </c>
      <c r="Q33" s="323">
        <v>566.51551572306016</v>
      </c>
      <c r="R33" s="323">
        <v>403.89595800000006</v>
      </c>
      <c r="S33" s="323">
        <v>2377.1040702879359</v>
      </c>
      <c r="T33" s="323">
        <v>7.8946120168</v>
      </c>
      <c r="U33" s="392">
        <v>653.89205700000002</v>
      </c>
    </row>
    <row r="34" spans="1:35" ht="18.75" customHeight="1">
      <c r="B34" s="108">
        <v>2014</v>
      </c>
      <c r="C34" s="322">
        <v>141.6805458</v>
      </c>
      <c r="D34" s="322">
        <v>82.501499999999993</v>
      </c>
      <c r="E34" s="322">
        <v>13.220694</v>
      </c>
      <c r="F34" s="322">
        <v>76.193789999999993</v>
      </c>
      <c r="G34" s="322">
        <v>210.36976499999997</v>
      </c>
      <c r="H34" s="322">
        <v>5.7737000000000007</v>
      </c>
      <c r="I34" s="322">
        <v>2956.0957076036771</v>
      </c>
      <c r="J34" s="322">
        <v>1.7160000000000015</v>
      </c>
      <c r="K34" s="322">
        <v>1118.4302940993468</v>
      </c>
      <c r="L34" s="322">
        <v>463.72338052503801</v>
      </c>
      <c r="M34" s="322">
        <v>4100.245322379059</v>
      </c>
      <c r="N34" s="322">
        <v>1078.2653148032607</v>
      </c>
      <c r="O34" s="322">
        <v>618.87153483264899</v>
      </c>
      <c r="P34" s="322">
        <v>42.561392472999998</v>
      </c>
      <c r="Q34" s="322">
        <v>551.95993985135885</v>
      </c>
      <c r="R34" s="322">
        <v>390.600487638</v>
      </c>
      <c r="S34" s="322">
        <v>2413.2005747950325</v>
      </c>
      <c r="T34" s="322">
        <v>8.8109262312000016</v>
      </c>
      <c r="U34" s="391">
        <v>686.93947539999988</v>
      </c>
    </row>
    <row r="35" spans="1:35" ht="18.75" customHeight="1">
      <c r="B35" s="110">
        <v>2015</v>
      </c>
      <c r="C35" s="323">
        <v>155.12949940000001</v>
      </c>
      <c r="D35" s="323">
        <v>94.901559999999989</v>
      </c>
      <c r="E35" s="323">
        <v>15.831522</v>
      </c>
      <c r="F35" s="323">
        <v>58.561579999999999</v>
      </c>
      <c r="G35" s="323">
        <v>186.911765</v>
      </c>
      <c r="H35" s="323">
        <v>0</v>
      </c>
      <c r="I35" s="323">
        <v>2795.6801424352402</v>
      </c>
      <c r="J35" s="323">
        <v>1.6988400000000015</v>
      </c>
      <c r="K35" s="323">
        <v>1128.1569429733725</v>
      </c>
      <c r="L35" s="323">
        <v>480.43404900277261</v>
      </c>
      <c r="M35" s="323">
        <v>4168.5852972026478</v>
      </c>
      <c r="N35" s="323">
        <v>1179.5226300694103</v>
      </c>
      <c r="O35" s="323">
        <v>642.32305594281195</v>
      </c>
      <c r="P35" s="323">
        <v>38.387639863000004</v>
      </c>
      <c r="Q35" s="323">
        <v>613.3273014219443</v>
      </c>
      <c r="R35" s="323">
        <v>398.10601199999996</v>
      </c>
      <c r="S35" s="323">
        <v>2614.5191565676014</v>
      </c>
      <c r="T35" s="323">
        <v>9.7154148056000036</v>
      </c>
      <c r="U35" s="392">
        <v>680.99137220000011</v>
      </c>
    </row>
    <row r="36" spans="1:35" ht="18.75" customHeight="1">
      <c r="B36" s="108">
        <v>2016</v>
      </c>
      <c r="C36" s="322">
        <v>149.33837534999998</v>
      </c>
      <c r="D36" s="322">
        <v>95.442559999999986</v>
      </c>
      <c r="E36" s="322">
        <v>13.498056</v>
      </c>
      <c r="F36" s="322">
        <v>91.741219999999998</v>
      </c>
      <c r="G36" s="322">
        <v>209.75023999999999</v>
      </c>
      <c r="H36" s="322">
        <v>0</v>
      </c>
      <c r="I36" s="322">
        <v>2584.0323386382302</v>
      </c>
      <c r="J36" s="322">
        <v>1.6816800000000014</v>
      </c>
      <c r="K36" s="322">
        <v>1134.6368350974437</v>
      </c>
      <c r="L36" s="322">
        <v>490.76050351386698</v>
      </c>
      <c r="M36" s="322">
        <v>4129.7098865184116</v>
      </c>
      <c r="N36" s="322">
        <v>1260.5283526844078</v>
      </c>
      <c r="O36" s="322">
        <v>631.40698002081956</v>
      </c>
      <c r="P36" s="322">
        <v>49.749626502000012</v>
      </c>
      <c r="Q36" s="322">
        <v>602.35879079126005</v>
      </c>
      <c r="R36" s="322">
        <v>311.80642363800007</v>
      </c>
      <c r="S36" s="322">
        <v>2888.7461725925873</v>
      </c>
      <c r="T36" s="322">
        <v>9.8277690376000031</v>
      </c>
      <c r="U36" s="391">
        <v>645.67865999999992</v>
      </c>
    </row>
    <row r="37" spans="1:35" ht="18.75" hidden="1" customHeight="1">
      <c r="B37" s="110">
        <v>2017</v>
      </c>
      <c r="C37" s="323"/>
      <c r="D37" s="323"/>
      <c r="E37" s="323"/>
      <c r="F37" s="323"/>
      <c r="G37" s="323"/>
      <c r="H37" s="323"/>
      <c r="I37" s="323"/>
      <c r="J37" s="323"/>
      <c r="K37" s="323"/>
      <c r="L37" s="323"/>
      <c r="M37" s="323"/>
      <c r="N37" s="323"/>
      <c r="O37" s="323"/>
      <c r="P37" s="323"/>
      <c r="Q37" s="323"/>
      <c r="R37" s="323"/>
      <c r="S37" s="323"/>
      <c r="T37" s="323"/>
      <c r="U37" s="392"/>
    </row>
    <row r="38" spans="1:35" s="100" customForma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</row>
    <row r="39" spans="1:35" s="100" customForma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</row>
  </sheetData>
  <sheetProtection selectLockedCells="1"/>
  <mergeCells count="6">
    <mergeCell ref="B6:U6"/>
    <mergeCell ref="B1:U1"/>
    <mergeCell ref="B2:U2"/>
    <mergeCell ref="B3:U3"/>
    <mergeCell ref="B4:U4"/>
    <mergeCell ref="B5:U5"/>
  </mergeCells>
  <conditionalFormatting sqref="AI9">
    <cfRule type="cellIs" dxfId="2" priority="1" operator="greaterThan">
      <formula>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6"/>
    <pageSetUpPr fitToPage="1"/>
  </sheetPr>
  <dimension ref="A1:Y30"/>
  <sheetViews>
    <sheetView showGridLines="0" zoomScale="120" zoomScaleNormal="120" workbookViewId="0">
      <selection activeCell="P7" sqref="P7"/>
    </sheetView>
  </sheetViews>
  <sheetFormatPr baseColWidth="10" defaultColWidth="11.42578125" defaultRowHeight="12.75"/>
  <cols>
    <col min="1" max="1" width="3.28515625" style="259" customWidth="1"/>
    <col min="2" max="2" width="5.7109375" style="131" customWidth="1"/>
    <col min="3" max="3" width="4.28515625" style="131" customWidth="1"/>
    <col min="4" max="4" width="1.7109375" style="131" customWidth="1"/>
    <col min="5" max="5" width="14" style="131" customWidth="1"/>
    <col min="6" max="6" width="1.7109375" style="131" customWidth="1"/>
    <col min="7" max="7" width="14" style="131" customWidth="1"/>
    <col min="8" max="8" width="1.7109375" style="131" customWidth="1"/>
    <col min="9" max="9" width="14" style="131" customWidth="1"/>
    <col min="10" max="10" width="1.7109375" style="131" customWidth="1"/>
    <col min="11" max="11" width="20.5703125" style="131" customWidth="1"/>
    <col min="12" max="12" width="1.7109375" style="131" customWidth="1"/>
    <col min="13" max="13" width="14" style="131" customWidth="1"/>
    <col min="14" max="14" width="9.5703125" style="131" customWidth="1"/>
    <col min="15" max="15" width="4" style="131" customWidth="1"/>
    <col min="16" max="16" width="15.140625" style="131" customWidth="1"/>
    <col min="17" max="17" width="2.5703125" style="132" customWidth="1"/>
    <col min="18" max="20" width="11.7109375" style="132" customWidth="1"/>
    <col min="21" max="21" width="4" style="132" customWidth="1"/>
    <col min="22" max="23" width="11.7109375" style="132" customWidth="1"/>
    <col min="24" max="24" width="19.140625" style="132" customWidth="1"/>
    <col min="25" max="25" width="2.5703125" style="132" customWidth="1"/>
    <col min="26" max="16384" width="11.42578125" style="132"/>
  </cols>
  <sheetData>
    <row r="1" spans="1:25" ht="20.25" customHeight="1">
      <c r="A1" s="256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25" ht="20.25" customHeight="1">
      <c r="A2" s="257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4"/>
      <c r="Q2" s="569" t="s">
        <v>104</v>
      </c>
      <c r="R2" s="570"/>
      <c r="S2" s="570"/>
      <c r="T2" s="570"/>
      <c r="U2" s="570"/>
      <c r="V2" s="570"/>
      <c r="W2" s="570"/>
      <c r="X2" s="570"/>
      <c r="Y2" s="571"/>
    </row>
    <row r="3" spans="1:25" ht="18.75" customHeight="1">
      <c r="A3" s="257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4"/>
      <c r="Q3" s="136"/>
      <c r="R3" s="137"/>
      <c r="S3" s="138"/>
      <c r="T3" s="137"/>
      <c r="U3" s="137"/>
      <c r="V3" s="138"/>
      <c r="W3" s="137"/>
      <c r="X3" s="137"/>
      <c r="Y3" s="139"/>
    </row>
    <row r="4" spans="1:25" ht="15.95" customHeight="1">
      <c r="A4" s="257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N4" s="134"/>
      <c r="Q4" s="136"/>
      <c r="R4" s="137"/>
      <c r="S4" s="137"/>
      <c r="T4" s="137"/>
      <c r="U4" s="137"/>
      <c r="V4" s="137"/>
      <c r="W4" s="137"/>
      <c r="X4" s="137"/>
      <c r="Y4" s="139"/>
    </row>
    <row r="5" spans="1:25" ht="7.5" customHeight="1">
      <c r="A5" s="257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34"/>
      <c r="Q5" s="141"/>
      <c r="R5" s="142"/>
      <c r="S5" s="142"/>
      <c r="T5" s="142"/>
      <c r="U5" s="142"/>
      <c r="V5" s="142"/>
      <c r="W5" s="142"/>
      <c r="X5" s="142"/>
      <c r="Y5" s="143"/>
    </row>
    <row r="6" spans="1:25" ht="16.5" customHeight="1">
      <c r="A6" s="257"/>
      <c r="C6" s="144"/>
      <c r="N6" s="134"/>
      <c r="Q6" s="141"/>
      <c r="R6" s="142"/>
      <c r="S6" s="142"/>
      <c r="T6" s="142"/>
      <c r="U6" s="142"/>
      <c r="V6" s="142"/>
      <c r="W6" s="142"/>
      <c r="X6" s="142"/>
      <c r="Y6" s="143"/>
    </row>
    <row r="7" spans="1:25" ht="16.5" customHeight="1">
      <c r="A7" s="257"/>
      <c r="C7" s="144"/>
      <c r="N7" s="134"/>
      <c r="Q7" s="141"/>
      <c r="R7" s="142"/>
      <c r="S7" s="142"/>
      <c r="T7" s="142"/>
      <c r="U7" s="142"/>
      <c r="V7" s="142"/>
      <c r="W7" s="142"/>
      <c r="X7" s="142"/>
      <c r="Y7" s="143"/>
    </row>
    <row r="8" spans="1:25" ht="16.5" customHeight="1">
      <c r="A8" s="257"/>
      <c r="C8" s="144"/>
      <c r="N8" s="134"/>
      <c r="Q8" s="141"/>
      <c r="R8" s="142"/>
      <c r="S8" s="142"/>
      <c r="T8" s="142"/>
      <c r="U8" s="142"/>
      <c r="V8" s="142"/>
      <c r="W8" s="142"/>
      <c r="X8" s="142"/>
      <c r="Y8" s="143"/>
    </row>
    <row r="9" spans="1:25" ht="16.5" customHeight="1">
      <c r="A9" s="257"/>
      <c r="C9" s="144"/>
      <c r="N9" s="134"/>
      <c r="Q9" s="141"/>
      <c r="R9" s="142"/>
      <c r="S9" s="142"/>
      <c r="T9" s="142"/>
      <c r="U9" s="142"/>
      <c r="V9" s="142"/>
      <c r="W9" s="142"/>
      <c r="X9" s="142"/>
      <c r="Y9" s="143"/>
    </row>
    <row r="10" spans="1:25" ht="16.5" customHeight="1">
      <c r="A10" s="257"/>
      <c r="C10" s="144"/>
      <c r="N10" s="134"/>
      <c r="Q10" s="141"/>
      <c r="R10" s="142"/>
      <c r="S10" s="142"/>
      <c r="T10" s="142"/>
      <c r="U10" s="142"/>
      <c r="V10" s="142"/>
      <c r="W10" s="142"/>
      <c r="X10" s="142"/>
      <c r="Y10" s="143"/>
    </row>
    <row r="11" spans="1:25" ht="16.5" customHeight="1">
      <c r="A11" s="257"/>
      <c r="C11" s="144"/>
      <c r="N11" s="134"/>
      <c r="Q11" s="141"/>
      <c r="R11" s="145" t="s">
        <v>105</v>
      </c>
      <c r="S11" s="142"/>
      <c r="T11" s="142"/>
      <c r="U11" s="142"/>
      <c r="V11" s="142"/>
      <c r="W11" s="142"/>
      <c r="X11" s="142"/>
      <c r="Y11" s="143"/>
    </row>
    <row r="12" spans="1:25" ht="16.5" customHeight="1">
      <c r="A12" s="257"/>
      <c r="C12" s="144"/>
      <c r="N12" s="134"/>
      <c r="Q12" s="141"/>
      <c r="R12" s="142"/>
      <c r="S12" s="142"/>
      <c r="T12" s="142"/>
      <c r="U12" s="142"/>
      <c r="V12" s="142"/>
      <c r="W12" s="142"/>
      <c r="X12" s="142"/>
      <c r="Y12" s="143"/>
    </row>
    <row r="13" spans="1:25" ht="17.25" customHeight="1">
      <c r="A13" s="257"/>
      <c r="C13" s="144"/>
      <c r="N13" s="134"/>
      <c r="Q13" s="141"/>
      <c r="R13" s="145" t="s">
        <v>106</v>
      </c>
      <c r="S13" s="142"/>
      <c r="T13" s="142"/>
      <c r="U13" s="142"/>
      <c r="V13" s="142"/>
      <c r="W13" s="142"/>
      <c r="X13" s="142"/>
      <c r="Y13" s="143"/>
    </row>
    <row r="14" spans="1:25" ht="16.5" customHeight="1">
      <c r="A14" s="257"/>
      <c r="C14" s="144"/>
      <c r="N14" s="134"/>
      <c r="Q14" s="141"/>
      <c r="R14" s="142"/>
      <c r="S14" s="142"/>
      <c r="T14" s="142"/>
      <c r="U14" s="142"/>
      <c r="V14" s="142"/>
      <c r="W14" s="142"/>
      <c r="X14" s="142"/>
      <c r="Y14" s="143"/>
    </row>
    <row r="15" spans="1:25" ht="16.5" customHeight="1">
      <c r="A15" s="257"/>
      <c r="B15" s="147"/>
      <c r="C15" s="146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8"/>
      <c r="O15" s="147"/>
      <c r="P15" s="147"/>
      <c r="Q15" s="141"/>
      <c r="R15" s="142"/>
      <c r="S15" s="145" t="s">
        <v>107</v>
      </c>
      <c r="T15" s="142"/>
      <c r="U15" s="142"/>
      <c r="V15" s="145" t="s">
        <v>107</v>
      </c>
      <c r="W15" s="142"/>
      <c r="X15" s="142"/>
      <c r="Y15" s="143"/>
    </row>
    <row r="16" spans="1:25" ht="16.5" customHeight="1">
      <c r="A16" s="257"/>
      <c r="B16" s="147"/>
      <c r="C16" s="146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8"/>
      <c r="O16" s="147"/>
      <c r="P16" s="147"/>
      <c r="Q16" s="141"/>
      <c r="R16" s="142"/>
      <c r="S16" s="142"/>
      <c r="T16" s="142"/>
      <c r="U16" s="142"/>
      <c r="V16" s="142"/>
      <c r="W16" s="142"/>
      <c r="X16" s="142"/>
      <c r="Y16" s="143"/>
    </row>
    <row r="17" spans="1:25" ht="16.5" customHeight="1">
      <c r="A17" s="257"/>
      <c r="B17" s="147"/>
      <c r="C17" s="146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8"/>
      <c r="O17" s="147"/>
      <c r="P17" s="147"/>
      <c r="Q17" s="141"/>
      <c r="R17" s="142"/>
      <c r="S17" s="142"/>
      <c r="T17" s="142"/>
      <c r="U17" s="142"/>
      <c r="V17" s="142"/>
      <c r="W17" s="142"/>
      <c r="X17" s="142"/>
      <c r="Y17" s="143"/>
    </row>
    <row r="18" spans="1:25" ht="22.5" customHeight="1">
      <c r="A18" s="257"/>
      <c r="B18" s="147"/>
      <c r="C18" s="146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8"/>
      <c r="O18" s="147"/>
      <c r="P18" s="147"/>
      <c r="Q18" s="141"/>
      <c r="R18" s="142"/>
      <c r="S18" s="142"/>
      <c r="T18" s="142"/>
      <c r="U18" s="142"/>
      <c r="V18" s="142"/>
      <c r="W18" s="142"/>
      <c r="X18" s="142"/>
      <c r="Y18" s="143"/>
    </row>
    <row r="19" spans="1:25" ht="87" customHeight="1">
      <c r="A19" s="257"/>
      <c r="B19" s="150"/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60"/>
      <c r="O19" s="147"/>
      <c r="P19" s="147"/>
      <c r="Q19" s="151"/>
      <c r="R19" s="152"/>
      <c r="S19" s="152"/>
      <c r="T19" s="152"/>
      <c r="U19" s="152"/>
      <c r="V19" s="152"/>
      <c r="W19" s="152"/>
      <c r="X19" s="152"/>
      <c r="Y19" s="153"/>
    </row>
    <row r="20" spans="1:25" ht="9" customHeight="1">
      <c r="A20" s="257"/>
      <c r="B20" s="150"/>
      <c r="C20" s="149"/>
      <c r="D20" s="150"/>
      <c r="E20" s="300"/>
      <c r="F20" s="150"/>
      <c r="G20" s="300"/>
      <c r="H20" s="150"/>
      <c r="I20" s="300"/>
      <c r="J20" s="150"/>
      <c r="K20" s="300"/>
      <c r="L20" s="150"/>
      <c r="M20" s="300"/>
      <c r="N20" s="160"/>
      <c r="O20" s="147"/>
      <c r="P20" s="147"/>
    </row>
    <row r="21" spans="1:25" ht="32.25" customHeight="1">
      <c r="A21" s="258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5"/>
      <c r="O21" s="147"/>
      <c r="P21" s="147"/>
    </row>
    <row r="22" spans="1:25" ht="6.75" customHeight="1"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</row>
    <row r="23" spans="1:25" ht="6" customHeight="1">
      <c r="B23" s="156"/>
      <c r="C23" s="156"/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</row>
    <row r="24" spans="1:25" ht="4.5" customHeight="1">
      <c r="B24" s="156"/>
      <c r="C24" s="156"/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</row>
    <row r="25" spans="1:25" ht="6" customHeight="1">
      <c r="B25" s="156"/>
      <c r="C25" s="156"/>
      <c r="D25" s="156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</row>
    <row r="26" spans="1:25" ht="6.75" customHeight="1"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</row>
    <row r="27" spans="1:25" ht="4.5" customHeight="1">
      <c r="B27" s="147"/>
      <c r="C27" s="147"/>
      <c r="D27" s="147"/>
      <c r="E27" s="147"/>
      <c r="F27" s="147"/>
      <c r="G27" s="147"/>
      <c r="H27" s="158"/>
      <c r="I27" s="158"/>
      <c r="J27" s="158"/>
      <c r="K27" s="158"/>
      <c r="L27" s="158"/>
      <c r="M27" s="147"/>
      <c r="N27" s="147"/>
      <c r="O27" s="147"/>
      <c r="P27" s="147"/>
    </row>
    <row r="28" spans="1:25" ht="18" customHeight="1">
      <c r="B28" s="159"/>
      <c r="C28" s="159"/>
      <c r="D28" s="159"/>
      <c r="E28" s="159"/>
      <c r="F28" s="159"/>
      <c r="G28" s="158"/>
      <c r="H28" s="158"/>
      <c r="I28" s="158"/>
      <c r="J28" s="158"/>
      <c r="K28" s="158"/>
      <c r="L28" s="158"/>
      <c r="M28" s="147"/>
      <c r="N28" s="147"/>
      <c r="O28" s="147"/>
      <c r="P28" s="147"/>
    </row>
    <row r="29" spans="1:25">
      <c r="B29" s="159"/>
      <c r="C29" s="159"/>
      <c r="D29" s="159"/>
      <c r="E29" s="159"/>
      <c r="F29" s="159"/>
      <c r="G29" s="158"/>
      <c r="H29" s="158"/>
      <c r="I29" s="158"/>
      <c r="J29" s="158"/>
      <c r="K29" s="158"/>
      <c r="L29" s="158"/>
      <c r="M29" s="147"/>
      <c r="N29" s="147"/>
      <c r="O29" s="147"/>
      <c r="P29" s="147"/>
    </row>
    <row r="30" spans="1:25">
      <c r="B30" s="159"/>
      <c r="C30" s="159"/>
      <c r="D30" s="159"/>
      <c r="E30" s="159"/>
      <c r="F30" s="159"/>
      <c r="G30" s="158"/>
      <c r="H30" s="158"/>
      <c r="I30" s="158"/>
      <c r="J30" s="158"/>
      <c r="K30" s="158"/>
      <c r="L30" s="158"/>
      <c r="M30" s="147"/>
      <c r="N30" s="147"/>
      <c r="O30" s="147"/>
      <c r="P30" s="147"/>
    </row>
  </sheetData>
  <sheetProtection selectLockedCells="1"/>
  <mergeCells count="1">
    <mergeCell ref="Q2:Y2"/>
  </mergeCells>
  <printOptions horizontalCentered="1"/>
  <pageMargins left="0" right="0" top="0.78740157480314965" bottom="0.78740157480314965" header="0.31496062992125984" footer="0.31496062992125984"/>
  <pageSetup paperSize="9" scale="48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AG42"/>
  <sheetViews>
    <sheetView zoomScaleNormal="100" workbookViewId="0">
      <selection activeCell="X17" sqref="X17"/>
    </sheetView>
  </sheetViews>
  <sheetFormatPr baseColWidth="10" defaultColWidth="11.42578125" defaultRowHeight="12.75"/>
  <cols>
    <col min="1" max="1" width="3.28515625" style="255" customWidth="1"/>
    <col min="2" max="2" width="21" style="131" customWidth="1"/>
    <col min="3" max="3" width="15.85546875" style="131" customWidth="1"/>
    <col min="4" max="9" width="9.7109375" style="131" customWidth="1"/>
    <col min="10" max="13" width="9.7109375" style="131" hidden="1" customWidth="1"/>
    <col min="14" max="14" width="9.7109375" style="131" customWidth="1"/>
    <col min="15" max="18" width="9.7109375" style="131" hidden="1" customWidth="1"/>
    <col min="19" max="32" width="9.7109375" style="131" customWidth="1"/>
    <col min="33" max="33" width="3.28515625" style="131" customWidth="1"/>
    <col min="34" max="16384" width="11.42578125" style="131"/>
  </cols>
  <sheetData>
    <row r="1" spans="1:33" ht="4.5" customHeight="1">
      <c r="A1" s="284"/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</row>
    <row r="2" spans="1:33" ht="16.5" customHeight="1"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</row>
    <row r="3" spans="1:33" ht="22.5" customHeight="1">
      <c r="A3" s="285"/>
      <c r="B3" s="239" t="s">
        <v>82</v>
      </c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</row>
    <row r="4" spans="1:33" ht="21" customHeight="1">
      <c r="A4" s="285"/>
      <c r="B4" s="240" t="s">
        <v>89</v>
      </c>
      <c r="C4" s="241" t="s">
        <v>28</v>
      </c>
      <c r="D4" s="242">
        <v>33238</v>
      </c>
      <c r="E4" s="242">
        <v>33603</v>
      </c>
      <c r="F4" s="242">
        <v>33969</v>
      </c>
      <c r="G4" s="242">
        <v>34334</v>
      </c>
      <c r="H4" s="242">
        <v>34699</v>
      </c>
      <c r="I4" s="242">
        <v>35064</v>
      </c>
      <c r="J4" s="242">
        <v>35430</v>
      </c>
      <c r="K4" s="242">
        <v>35795</v>
      </c>
      <c r="L4" s="242">
        <v>36160</v>
      </c>
      <c r="M4" s="242">
        <v>36525</v>
      </c>
      <c r="N4" s="242">
        <v>36891</v>
      </c>
      <c r="O4" s="242">
        <v>37256</v>
      </c>
      <c r="P4" s="242">
        <v>37621</v>
      </c>
      <c r="Q4" s="242">
        <v>37986</v>
      </c>
      <c r="R4" s="242">
        <v>38352</v>
      </c>
      <c r="S4" s="242">
        <v>38717</v>
      </c>
      <c r="T4" s="242">
        <v>39082</v>
      </c>
      <c r="U4" s="242">
        <v>39447</v>
      </c>
      <c r="V4" s="242">
        <v>39813</v>
      </c>
      <c r="W4" s="242">
        <v>40178</v>
      </c>
      <c r="X4" s="242">
        <v>40543</v>
      </c>
      <c r="Y4" s="242">
        <v>40908</v>
      </c>
      <c r="Z4" s="242">
        <v>41274</v>
      </c>
      <c r="AA4" s="242">
        <v>41639</v>
      </c>
      <c r="AB4" s="242">
        <v>42004</v>
      </c>
      <c r="AC4" s="242">
        <v>42369</v>
      </c>
      <c r="AD4" s="242">
        <v>42735</v>
      </c>
      <c r="AE4" s="242">
        <v>43100</v>
      </c>
      <c r="AF4" s="242">
        <v>43465</v>
      </c>
      <c r="AG4" s="238"/>
    </row>
    <row r="5" spans="1:33" ht="21" customHeight="1">
      <c r="A5" s="285"/>
      <c r="B5" s="243" t="s">
        <v>83</v>
      </c>
      <c r="C5" s="244" t="s">
        <v>88</v>
      </c>
      <c r="D5" s="245">
        <f>D14+D23*25+D31*298</f>
        <v>-70942.872412903991</v>
      </c>
      <c r="E5" s="245">
        <f t="shared" ref="E5:AF5" si="0">E14+E23*25+E31*298</f>
        <v>-71005.256833182837</v>
      </c>
      <c r="F5" s="245">
        <f t="shared" si="0"/>
        <v>-71137.06422675887</v>
      </c>
      <c r="G5" s="245">
        <f t="shared" si="0"/>
        <v>-71287.547480688998</v>
      </c>
      <c r="H5" s="245">
        <f t="shared" si="0"/>
        <v>-71402.355101653608</v>
      </c>
      <c r="I5" s="245">
        <f t="shared" si="0"/>
        <v>-71509.837617967263</v>
      </c>
      <c r="J5" s="245">
        <f t="shared" si="0"/>
        <v>-71604.071895559464</v>
      </c>
      <c r="K5" s="245">
        <f t="shared" si="0"/>
        <v>-71703.81246493358</v>
      </c>
      <c r="L5" s="245">
        <f t="shared" si="0"/>
        <v>-71795.886549844319</v>
      </c>
      <c r="M5" s="245">
        <f t="shared" si="0"/>
        <v>-71884.463530173249</v>
      </c>
      <c r="N5" s="245">
        <f t="shared" si="0"/>
        <v>-71970.882865944121</v>
      </c>
      <c r="O5" s="245">
        <f t="shared" si="0"/>
        <v>-71969.371504554205</v>
      </c>
      <c r="P5" s="245">
        <f t="shared" si="0"/>
        <v>-42132.464841523739</v>
      </c>
      <c r="Q5" s="245">
        <f t="shared" si="0"/>
        <v>-41816.673080261651</v>
      </c>
      <c r="R5" s="245">
        <f t="shared" si="0"/>
        <v>-41515.351767581291</v>
      </c>
      <c r="S5" s="245">
        <f t="shared" si="0"/>
        <v>-41208.103567838982</v>
      </c>
      <c r="T5" s="245">
        <f t="shared" si="0"/>
        <v>-41400.492981559299</v>
      </c>
      <c r="U5" s="245">
        <f t="shared" si="0"/>
        <v>-41208.396314375597</v>
      </c>
      <c r="V5" s="245">
        <f t="shared" si="0"/>
        <v>-56557.845952289565</v>
      </c>
      <c r="W5" s="245">
        <f t="shared" si="0"/>
        <v>-57442.226020220085</v>
      </c>
      <c r="X5" s="245">
        <f t="shared" si="0"/>
        <v>-57187.518871083914</v>
      </c>
      <c r="Y5" s="245">
        <f t="shared" si="0"/>
        <v>-56924.163324977439</v>
      </c>
      <c r="Z5" s="245">
        <f t="shared" si="0"/>
        <v>-68009.141915339642</v>
      </c>
      <c r="AA5" s="245">
        <f t="shared" si="0"/>
        <v>-67984.986332437824</v>
      </c>
      <c r="AB5" s="245">
        <f t="shared" si="0"/>
        <v>-67845.265551146033</v>
      </c>
      <c r="AC5" s="245">
        <f t="shared" si="0"/>
        <v>-67701.633527286758</v>
      </c>
      <c r="AD5" s="245">
        <f t="shared" si="0"/>
        <v>-67560.966594790749</v>
      </c>
      <c r="AE5" s="245">
        <f t="shared" si="0"/>
        <v>-66929.531108462179</v>
      </c>
      <c r="AF5" s="245">
        <f t="shared" si="0"/>
        <v>-66995.486184180932</v>
      </c>
      <c r="AG5" s="238"/>
    </row>
    <row r="6" spans="1:33" ht="21" customHeight="1">
      <c r="A6" s="285"/>
      <c r="B6" s="246" t="s">
        <v>84</v>
      </c>
      <c r="C6" s="247" t="s">
        <v>88</v>
      </c>
      <c r="D6" s="248">
        <f t="shared" ref="D6:AF6" si="1">D15+D24*25+D32*298</f>
        <v>12966.415505449677</v>
      </c>
      <c r="E6" s="248">
        <f t="shared" si="1"/>
        <v>13235.163978973582</v>
      </c>
      <c r="F6" s="248">
        <f t="shared" si="1"/>
        <v>13133.385662817998</v>
      </c>
      <c r="G6" s="248">
        <f t="shared" si="1"/>
        <v>12980.952698437875</v>
      </c>
      <c r="H6" s="248">
        <f t="shared" si="1"/>
        <v>12926.420300913614</v>
      </c>
      <c r="I6" s="248">
        <f t="shared" si="1"/>
        <v>12836.597274565289</v>
      </c>
      <c r="J6" s="248">
        <f t="shared" si="1"/>
        <v>12758.329543817992</v>
      </c>
      <c r="K6" s="248">
        <f t="shared" si="1"/>
        <v>12680.1663605173</v>
      </c>
      <c r="L6" s="248">
        <f t="shared" si="1"/>
        <v>12628.967485131012</v>
      </c>
      <c r="M6" s="248">
        <f t="shared" si="1"/>
        <v>12551.388186152664</v>
      </c>
      <c r="N6" s="248">
        <f t="shared" si="1"/>
        <v>12510.976458186784</v>
      </c>
      <c r="O6" s="248">
        <f t="shared" si="1"/>
        <v>13218.546848753815</v>
      </c>
      <c r="P6" s="248">
        <f t="shared" si="1"/>
        <v>13714.043231122052</v>
      </c>
      <c r="Q6" s="248">
        <f t="shared" si="1"/>
        <v>14210.312528461576</v>
      </c>
      <c r="R6" s="248">
        <f t="shared" si="1"/>
        <v>14035.131365326362</v>
      </c>
      <c r="S6" s="248">
        <f t="shared" si="1"/>
        <v>14493.39314727155</v>
      </c>
      <c r="T6" s="248">
        <f t="shared" si="1"/>
        <v>14271.240654808287</v>
      </c>
      <c r="U6" s="248">
        <f t="shared" si="1"/>
        <v>14354.938861373552</v>
      </c>
      <c r="V6" s="248">
        <f t="shared" si="1"/>
        <v>14324.939669136953</v>
      </c>
      <c r="W6" s="248">
        <f t="shared" si="1"/>
        <v>14479.59326302222</v>
      </c>
      <c r="X6" s="248">
        <f t="shared" si="1"/>
        <v>15021.252580549162</v>
      </c>
      <c r="Y6" s="248">
        <f t="shared" si="1"/>
        <v>15377.994073404083</v>
      </c>
      <c r="Z6" s="248">
        <f t="shared" si="1"/>
        <v>15669.91441762369</v>
      </c>
      <c r="AA6" s="248">
        <f t="shared" si="1"/>
        <v>15732.619591365647</v>
      </c>
      <c r="AB6" s="248">
        <f t="shared" si="1"/>
        <v>15615.798176925908</v>
      </c>
      <c r="AC6" s="248">
        <f t="shared" si="1"/>
        <v>15853.203704024187</v>
      </c>
      <c r="AD6" s="248">
        <f t="shared" si="1"/>
        <v>15965.514111237901</v>
      </c>
      <c r="AE6" s="248">
        <f t="shared" si="1"/>
        <v>16198.222397157009</v>
      </c>
      <c r="AF6" s="248">
        <f t="shared" si="1"/>
        <v>16590.751576553874</v>
      </c>
      <c r="AG6" s="238"/>
    </row>
    <row r="7" spans="1:33" ht="21" customHeight="1">
      <c r="A7" s="285"/>
      <c r="B7" s="243" t="s">
        <v>85</v>
      </c>
      <c r="C7" s="244" t="s">
        <v>88</v>
      </c>
      <c r="D7" s="245">
        <f t="shared" ref="D7:AF7" si="2">D16+D25*25+D33*298</f>
        <v>24119.480842398498</v>
      </c>
      <c r="E7" s="245">
        <f t="shared" si="2"/>
        <v>23882.338046622895</v>
      </c>
      <c r="F7" s="245">
        <f t="shared" si="2"/>
        <v>24001.950414182815</v>
      </c>
      <c r="G7" s="245">
        <f t="shared" si="2"/>
        <v>24126.680437902669</v>
      </c>
      <c r="H7" s="245">
        <f t="shared" si="2"/>
        <v>24192.437233084838</v>
      </c>
      <c r="I7" s="245">
        <f t="shared" si="2"/>
        <v>24274.572372407041</v>
      </c>
      <c r="J7" s="245">
        <f t="shared" si="2"/>
        <v>24347.877325811209</v>
      </c>
      <c r="K7" s="245">
        <f t="shared" si="2"/>
        <v>24416.368631562727</v>
      </c>
      <c r="L7" s="245">
        <f t="shared" si="2"/>
        <v>24470.800374885341</v>
      </c>
      <c r="M7" s="245">
        <f t="shared" si="2"/>
        <v>24536.667735676321</v>
      </c>
      <c r="N7" s="245">
        <f t="shared" si="2"/>
        <v>24580.428678979566</v>
      </c>
      <c r="O7" s="245">
        <f t="shared" si="2"/>
        <v>23402.356721171247</v>
      </c>
      <c r="P7" s="245">
        <f t="shared" si="2"/>
        <v>22515.671711952757</v>
      </c>
      <c r="Q7" s="245">
        <f t="shared" si="2"/>
        <v>21627.283699523949</v>
      </c>
      <c r="R7" s="245">
        <f t="shared" si="2"/>
        <v>21591.169180610836</v>
      </c>
      <c r="S7" s="245">
        <f t="shared" si="2"/>
        <v>20748.983929922793</v>
      </c>
      <c r="T7" s="245">
        <f t="shared" si="2"/>
        <v>18727.830135419612</v>
      </c>
      <c r="U7" s="245">
        <f t="shared" si="2"/>
        <v>18365.59896434594</v>
      </c>
      <c r="V7" s="245">
        <f t="shared" si="2"/>
        <v>18166.651502468652</v>
      </c>
      <c r="W7" s="245">
        <f t="shared" si="2"/>
        <v>18812.971295654766</v>
      </c>
      <c r="X7" s="245">
        <f t="shared" si="2"/>
        <v>18211.645094404197</v>
      </c>
      <c r="Y7" s="245">
        <f t="shared" si="2"/>
        <v>17846.529735696178</v>
      </c>
      <c r="Z7" s="245">
        <f t="shared" si="2"/>
        <v>17554.303837477506</v>
      </c>
      <c r="AA7" s="245">
        <f t="shared" si="2"/>
        <v>17164.586858600404</v>
      </c>
      <c r="AB7" s="245">
        <f t="shared" si="2"/>
        <v>17224.629474283694</v>
      </c>
      <c r="AC7" s="245">
        <f t="shared" si="2"/>
        <v>16830.337364787414</v>
      </c>
      <c r="AD7" s="245">
        <f t="shared" si="2"/>
        <v>16599.959074933278</v>
      </c>
      <c r="AE7" s="245">
        <f t="shared" si="2"/>
        <v>16528.000579744352</v>
      </c>
      <c r="AF7" s="245">
        <f t="shared" si="2"/>
        <v>15952.496479479047</v>
      </c>
      <c r="AG7" s="238"/>
    </row>
    <row r="8" spans="1:33" ht="21" customHeight="1">
      <c r="A8" s="285"/>
      <c r="B8" s="246" t="s">
        <v>86</v>
      </c>
      <c r="C8" s="247" t="s">
        <v>88</v>
      </c>
      <c r="D8" s="248">
        <f t="shared" ref="D8:AF8" si="3">D17+D26*25+D34*298</f>
        <v>3577.4237494835588</v>
      </c>
      <c r="E8" s="248">
        <f t="shared" si="3"/>
        <v>3519.2396928685635</v>
      </c>
      <c r="F8" s="248">
        <f t="shared" si="3"/>
        <v>3734.2796220600244</v>
      </c>
      <c r="G8" s="248">
        <f t="shared" si="3"/>
        <v>3722.1237206470551</v>
      </c>
      <c r="H8" s="248">
        <f t="shared" si="3"/>
        <v>3877.9950077351236</v>
      </c>
      <c r="I8" s="248">
        <f t="shared" si="3"/>
        <v>3760.1956554212547</v>
      </c>
      <c r="J8" s="248">
        <f t="shared" si="3"/>
        <v>3700.6104260156826</v>
      </c>
      <c r="K8" s="248">
        <f t="shared" si="3"/>
        <v>3693.2815725142195</v>
      </c>
      <c r="L8" s="248">
        <f t="shared" si="3"/>
        <v>3872.6942706967079</v>
      </c>
      <c r="M8" s="248">
        <f t="shared" si="3"/>
        <v>3948.6296721562585</v>
      </c>
      <c r="N8" s="248">
        <f t="shared" si="3"/>
        <v>3980.412792968059</v>
      </c>
      <c r="O8" s="248">
        <f t="shared" si="3"/>
        <v>4327.754923076408</v>
      </c>
      <c r="P8" s="248">
        <f t="shared" si="3"/>
        <v>4127.3580440610094</v>
      </c>
      <c r="Q8" s="248">
        <f t="shared" si="3"/>
        <v>4211.6680302868854</v>
      </c>
      <c r="R8" s="248">
        <f t="shared" si="3"/>
        <v>4319.8724923203763</v>
      </c>
      <c r="S8" s="248">
        <f t="shared" si="3"/>
        <v>4404.9641008629496</v>
      </c>
      <c r="T8" s="248">
        <f t="shared" si="3"/>
        <v>4373.1077286085974</v>
      </c>
      <c r="U8" s="248">
        <f t="shared" si="3"/>
        <v>4508.6429785324317</v>
      </c>
      <c r="V8" s="248">
        <f t="shared" si="3"/>
        <v>4461.9565328992667</v>
      </c>
      <c r="W8" s="248">
        <f t="shared" si="3"/>
        <v>4485.1557454033637</v>
      </c>
      <c r="X8" s="248">
        <f t="shared" si="3"/>
        <v>4335.7187224340005</v>
      </c>
      <c r="Y8" s="248">
        <f t="shared" si="3"/>
        <v>4379.6043317634249</v>
      </c>
      <c r="Z8" s="248">
        <f t="shared" si="3"/>
        <v>4460.6809438497994</v>
      </c>
      <c r="AA8" s="248">
        <f t="shared" si="3"/>
        <v>4259.0935069168954</v>
      </c>
      <c r="AB8" s="248">
        <f t="shared" si="3"/>
        <v>4186.7545813574297</v>
      </c>
      <c r="AC8" s="248">
        <f t="shared" si="3"/>
        <v>4311.8513815321012</v>
      </c>
      <c r="AD8" s="248">
        <f t="shared" si="3"/>
        <v>4330.644591537085</v>
      </c>
      <c r="AE8" s="248">
        <f t="shared" si="3"/>
        <v>4330.89813277132</v>
      </c>
      <c r="AF8" s="248">
        <f t="shared" si="3"/>
        <v>4382.7309693338566</v>
      </c>
      <c r="AG8" s="238"/>
    </row>
    <row r="9" spans="1:33" ht="21" customHeight="1">
      <c r="A9" s="285"/>
      <c r="B9" s="243" t="s">
        <v>87</v>
      </c>
      <c r="C9" s="244" t="s">
        <v>88</v>
      </c>
      <c r="D9" s="245">
        <f t="shared" ref="D9:AF9" si="4">D18+D27*25+D35*298</f>
        <v>2797.3795022274976</v>
      </c>
      <c r="E9" s="245">
        <f t="shared" si="4"/>
        <v>2885.5642908573545</v>
      </c>
      <c r="F9" s="245">
        <f t="shared" si="4"/>
        <v>2846.2870641214645</v>
      </c>
      <c r="G9" s="245">
        <f t="shared" si="4"/>
        <v>2843.3689065127887</v>
      </c>
      <c r="H9" s="245">
        <f t="shared" si="4"/>
        <v>2825.4138772766819</v>
      </c>
      <c r="I9" s="245">
        <f t="shared" si="4"/>
        <v>2819.7427230109529</v>
      </c>
      <c r="J9" s="245">
        <f t="shared" si="4"/>
        <v>2815.7454534692638</v>
      </c>
      <c r="K9" s="245">
        <f t="shared" si="4"/>
        <v>2811.7937129240399</v>
      </c>
      <c r="L9" s="245">
        <f t="shared" si="4"/>
        <v>2802.8062287400717</v>
      </c>
      <c r="M9" s="245">
        <f t="shared" si="4"/>
        <v>2803.090062834297</v>
      </c>
      <c r="N9" s="245">
        <f t="shared" si="4"/>
        <v>2794.9414521690378</v>
      </c>
      <c r="O9" s="245">
        <f t="shared" si="4"/>
        <v>2418.3295209310236</v>
      </c>
      <c r="P9" s="245">
        <f t="shared" si="4"/>
        <v>2680.9649899611913</v>
      </c>
      <c r="Q9" s="245">
        <f t="shared" si="4"/>
        <v>2763.1419539400872</v>
      </c>
      <c r="R9" s="245">
        <f t="shared" si="4"/>
        <v>3148.6093209804449</v>
      </c>
      <c r="S9" s="245">
        <f t="shared" si="4"/>
        <v>3251.8017263628308</v>
      </c>
      <c r="T9" s="245">
        <f t="shared" si="4"/>
        <v>3640.8474047982404</v>
      </c>
      <c r="U9" s="245">
        <f t="shared" si="4"/>
        <v>3743.095080019536</v>
      </c>
      <c r="V9" s="245">
        <f t="shared" si="4"/>
        <v>4174.6324822134038</v>
      </c>
      <c r="W9" s="245">
        <f t="shared" si="4"/>
        <v>3962.325753870618</v>
      </c>
      <c r="X9" s="245">
        <f t="shared" si="4"/>
        <v>4021.4136641985378</v>
      </c>
      <c r="Y9" s="245">
        <f t="shared" si="4"/>
        <v>4153.9647683266612</v>
      </c>
      <c r="Z9" s="245">
        <f t="shared" si="4"/>
        <v>4314.0418094508314</v>
      </c>
      <c r="AA9" s="245">
        <f t="shared" si="4"/>
        <v>4680.2942554920355</v>
      </c>
      <c r="AB9" s="245">
        <f t="shared" si="4"/>
        <v>4863.6595807453587</v>
      </c>
      <c r="AC9" s="245">
        <f t="shared" si="4"/>
        <v>4902.2312218366751</v>
      </c>
      <c r="AD9" s="245">
        <f t="shared" si="4"/>
        <v>5001.7979173766635</v>
      </c>
      <c r="AE9" s="245">
        <f t="shared" si="4"/>
        <v>5699.0883550523304</v>
      </c>
      <c r="AF9" s="245">
        <f t="shared" si="4"/>
        <v>6377.1476832173894</v>
      </c>
      <c r="AG9" s="238"/>
    </row>
    <row r="10" spans="1:33" ht="21" customHeight="1">
      <c r="A10" s="285"/>
      <c r="B10" s="246" t="s">
        <v>175</v>
      </c>
      <c r="C10" s="247" t="s">
        <v>88</v>
      </c>
      <c r="D10" s="248">
        <f>D19</f>
        <v>-1330.3504795562103</v>
      </c>
      <c r="E10" s="248">
        <f t="shared" ref="E10:AF10" si="5">E19</f>
        <v>1351.9372592753</v>
      </c>
      <c r="F10" s="248">
        <f t="shared" si="5"/>
        <v>560.13774303973992</v>
      </c>
      <c r="G10" s="248">
        <f t="shared" si="5"/>
        <v>826.64135562454976</v>
      </c>
      <c r="H10" s="248">
        <f t="shared" si="5"/>
        <v>-2366.16776388576</v>
      </c>
      <c r="I10" s="248">
        <f t="shared" si="5"/>
        <v>-2688.8930884288802</v>
      </c>
      <c r="J10" s="248">
        <f t="shared" si="5"/>
        <v>-2565.0980009486398</v>
      </c>
      <c r="K10" s="248">
        <f t="shared" si="5"/>
        <v>-3513.3353023576201</v>
      </c>
      <c r="L10" s="248">
        <f t="shared" si="5"/>
        <v>-3878.9400216447202</v>
      </c>
      <c r="M10" s="248">
        <f t="shared" si="5"/>
        <v>-5007.4219031071007</v>
      </c>
      <c r="N10" s="248">
        <f t="shared" si="5"/>
        <v>-7202.1662198908507</v>
      </c>
      <c r="O10" s="248">
        <f t="shared" si="5"/>
        <v>-5011.779001161779</v>
      </c>
      <c r="P10" s="248">
        <f t="shared" si="5"/>
        <v>-7060.2097755220511</v>
      </c>
      <c r="Q10" s="248">
        <f t="shared" si="5"/>
        <v>-8986.1175011325995</v>
      </c>
      <c r="R10" s="248">
        <f t="shared" si="5"/>
        <v>-12387.885801501759</v>
      </c>
      <c r="S10" s="248">
        <f t="shared" si="5"/>
        <v>-15043.606704347399</v>
      </c>
      <c r="T10" s="248">
        <f t="shared" si="5"/>
        <v>-16426.856285439539</v>
      </c>
      <c r="U10" s="248">
        <f t="shared" si="5"/>
        <v>-16205.021672699251</v>
      </c>
      <c r="V10" s="248">
        <f t="shared" si="5"/>
        <v>-5438.8837173604506</v>
      </c>
      <c r="W10" s="248">
        <f t="shared" si="5"/>
        <v>-5596.9326783555998</v>
      </c>
      <c r="X10" s="248">
        <f t="shared" si="5"/>
        <v>-4065.9878334350797</v>
      </c>
      <c r="Y10" s="248">
        <f t="shared" si="5"/>
        <v>-3702.3473869359104</v>
      </c>
      <c r="Z10" s="248">
        <f t="shared" si="5"/>
        <v>-2797.4133664410897</v>
      </c>
      <c r="AA10" s="248">
        <f t="shared" si="5"/>
        <v>-1264.0895939724396</v>
      </c>
      <c r="AB10" s="248">
        <f t="shared" si="5"/>
        <v>-2109.3005642111593</v>
      </c>
      <c r="AC10" s="248">
        <f t="shared" si="5"/>
        <v>-1782.0322225574103</v>
      </c>
      <c r="AD10" s="248">
        <f t="shared" si="5"/>
        <v>-1909.8515230483299</v>
      </c>
      <c r="AE10" s="248">
        <f t="shared" si="5"/>
        <v>-2455.3434230150096</v>
      </c>
      <c r="AF10" s="248">
        <f t="shared" si="5"/>
        <v>-3239.3730837453195</v>
      </c>
      <c r="AG10" s="238"/>
    </row>
    <row r="11" spans="1:33" s="249" customFormat="1" ht="21" customHeight="1">
      <c r="A11" s="286"/>
      <c r="B11" s="509" t="s">
        <v>69</v>
      </c>
      <c r="C11" s="510" t="s">
        <v>188</v>
      </c>
      <c r="D11" s="511">
        <f t="shared" ref="D11:AC11" si="6">SUM(D5:D10)</f>
        <v>-28812.523292900973</v>
      </c>
      <c r="E11" s="511">
        <f t="shared" si="6"/>
        <v>-26131.013564585144</v>
      </c>
      <c r="F11" s="511">
        <f t="shared" si="6"/>
        <v>-26861.023720536825</v>
      </c>
      <c r="G11" s="511">
        <f t="shared" si="6"/>
        <v>-26787.780361564059</v>
      </c>
      <c r="H11" s="511">
        <f t="shared" si="6"/>
        <v>-29946.256446529107</v>
      </c>
      <c r="I11" s="511">
        <f t="shared" si="6"/>
        <v>-30507.622680991604</v>
      </c>
      <c r="J11" s="511">
        <f t="shared" si="6"/>
        <v>-30546.607147393963</v>
      </c>
      <c r="K11" s="511">
        <f t="shared" si="6"/>
        <v>-31615.537489772913</v>
      </c>
      <c r="L11" s="511">
        <f t="shared" si="6"/>
        <v>-31899.55821203591</v>
      </c>
      <c r="M11" s="511">
        <f t="shared" si="6"/>
        <v>-33052.109776460813</v>
      </c>
      <c r="N11" s="511">
        <f t="shared" si="6"/>
        <v>-35306.289703531525</v>
      </c>
      <c r="O11" s="511">
        <f t="shared" si="6"/>
        <v>-33614.162491783485</v>
      </c>
      <c r="P11" s="511">
        <f t="shared" si="6"/>
        <v>-6154.6366399487824</v>
      </c>
      <c r="Q11" s="511">
        <f t="shared" si="6"/>
        <v>-7990.3843691817547</v>
      </c>
      <c r="R11" s="511">
        <f t="shared" si="6"/>
        <v>-10808.455209845029</v>
      </c>
      <c r="S11" s="511">
        <f t="shared" si="6"/>
        <v>-13352.56736776626</v>
      </c>
      <c r="T11" s="511">
        <f t="shared" si="6"/>
        <v>-16814.3233433641</v>
      </c>
      <c r="U11" s="511">
        <f t="shared" si="6"/>
        <v>-16441.142102803391</v>
      </c>
      <c r="V11" s="511">
        <f t="shared" si="6"/>
        <v>-20868.549482931736</v>
      </c>
      <c r="W11" s="511">
        <f t="shared" si="6"/>
        <v>-21299.112640624713</v>
      </c>
      <c r="X11" s="511">
        <f t="shared" si="6"/>
        <v>-19663.476642933096</v>
      </c>
      <c r="Y11" s="511">
        <f t="shared" si="6"/>
        <v>-18868.417802723005</v>
      </c>
      <c r="Z11" s="511">
        <f t="shared" si="6"/>
        <v>-28807.614273378909</v>
      </c>
      <c r="AA11" s="511">
        <f t="shared" si="6"/>
        <v>-27412.481714035286</v>
      </c>
      <c r="AB11" s="511">
        <f t="shared" si="6"/>
        <v>-28063.724302044808</v>
      </c>
      <c r="AC11" s="511">
        <f t="shared" si="6"/>
        <v>-27586.042077663795</v>
      </c>
      <c r="AD11" s="511">
        <f t="shared" ref="AD11" si="7">SUM(AD5:AD10)</f>
        <v>-27572.902422754152</v>
      </c>
      <c r="AE11" s="511">
        <f t="shared" ref="AE11:AF11" si="8">SUM(AE5:AE10)</f>
        <v>-26628.665066752183</v>
      </c>
      <c r="AF11" s="511">
        <f t="shared" si="8"/>
        <v>-26931.73255934209</v>
      </c>
      <c r="AG11" s="287"/>
    </row>
    <row r="12" spans="1:33" ht="21" customHeight="1">
      <c r="A12" s="285"/>
      <c r="B12" s="250"/>
      <c r="C12" s="251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38"/>
    </row>
    <row r="13" spans="1:33" ht="21" customHeight="1">
      <c r="A13" s="285"/>
      <c r="B13" s="240" t="s">
        <v>158</v>
      </c>
      <c r="C13" s="241" t="s">
        <v>28</v>
      </c>
      <c r="D13" s="242">
        <f t="shared" ref="D13:AB13" si="9">D4</f>
        <v>33238</v>
      </c>
      <c r="E13" s="242">
        <f t="shared" si="9"/>
        <v>33603</v>
      </c>
      <c r="F13" s="242">
        <f t="shared" si="9"/>
        <v>33969</v>
      </c>
      <c r="G13" s="242">
        <f t="shared" si="9"/>
        <v>34334</v>
      </c>
      <c r="H13" s="242">
        <f t="shared" si="9"/>
        <v>34699</v>
      </c>
      <c r="I13" s="242">
        <f t="shared" si="9"/>
        <v>35064</v>
      </c>
      <c r="J13" s="242">
        <f t="shared" si="9"/>
        <v>35430</v>
      </c>
      <c r="K13" s="242">
        <f t="shared" si="9"/>
        <v>35795</v>
      </c>
      <c r="L13" s="242">
        <f t="shared" si="9"/>
        <v>36160</v>
      </c>
      <c r="M13" s="242">
        <f t="shared" si="9"/>
        <v>36525</v>
      </c>
      <c r="N13" s="242">
        <f t="shared" si="9"/>
        <v>36891</v>
      </c>
      <c r="O13" s="242">
        <f t="shared" si="9"/>
        <v>37256</v>
      </c>
      <c r="P13" s="242">
        <f t="shared" si="9"/>
        <v>37621</v>
      </c>
      <c r="Q13" s="242">
        <f t="shared" si="9"/>
        <v>37986</v>
      </c>
      <c r="R13" s="242">
        <f t="shared" si="9"/>
        <v>38352</v>
      </c>
      <c r="S13" s="242">
        <f t="shared" si="9"/>
        <v>38717</v>
      </c>
      <c r="T13" s="242">
        <f t="shared" si="9"/>
        <v>39082</v>
      </c>
      <c r="U13" s="242">
        <f t="shared" si="9"/>
        <v>39447</v>
      </c>
      <c r="V13" s="242">
        <f t="shared" si="9"/>
        <v>39813</v>
      </c>
      <c r="W13" s="242">
        <f t="shared" si="9"/>
        <v>40178</v>
      </c>
      <c r="X13" s="242">
        <f t="shared" si="9"/>
        <v>40543</v>
      </c>
      <c r="Y13" s="242">
        <f t="shared" si="9"/>
        <v>40908</v>
      </c>
      <c r="Z13" s="242">
        <f t="shared" si="9"/>
        <v>41274</v>
      </c>
      <c r="AA13" s="242">
        <f t="shared" si="9"/>
        <v>41639</v>
      </c>
      <c r="AB13" s="242">
        <f t="shared" si="9"/>
        <v>42004</v>
      </c>
      <c r="AC13" s="242">
        <f t="shared" ref="AC13" si="10">AC4</f>
        <v>42369</v>
      </c>
      <c r="AD13" s="242">
        <f t="shared" ref="AD13" si="11">AD4</f>
        <v>42735</v>
      </c>
      <c r="AE13" s="242">
        <f t="shared" ref="AE13:AF13" si="12">AE4</f>
        <v>43100</v>
      </c>
      <c r="AF13" s="242">
        <f t="shared" si="12"/>
        <v>43465</v>
      </c>
      <c r="AG13" s="238"/>
    </row>
    <row r="14" spans="1:33" ht="21" customHeight="1">
      <c r="A14" s="285"/>
      <c r="B14" s="243" t="s">
        <v>83</v>
      </c>
      <c r="C14" s="244" t="s">
        <v>88</v>
      </c>
      <c r="D14" s="245">
        <v>-71305.145081447321</v>
      </c>
      <c r="E14" s="245">
        <v>-71376.234292289053</v>
      </c>
      <c r="F14" s="245">
        <v>-71524.622693976067</v>
      </c>
      <c r="G14" s="245">
        <v>-71644.076673714822</v>
      </c>
      <c r="H14" s="245">
        <v>-71750.770737322717</v>
      </c>
      <c r="I14" s="245">
        <v>-71850.096055464761</v>
      </c>
      <c r="J14" s="245">
        <v>-71946.058903872865</v>
      </c>
      <c r="K14" s="245">
        <v>-72036.939345371356</v>
      </c>
      <c r="L14" s="245">
        <v>-72124.628886846593</v>
      </c>
      <c r="M14" s="245">
        <v>-72210.714436752009</v>
      </c>
      <c r="N14" s="245">
        <v>-72295.911001429587</v>
      </c>
      <c r="O14" s="245">
        <v>-72285.280805863847</v>
      </c>
      <c r="P14" s="245">
        <v>-42442.684137645745</v>
      </c>
      <c r="Q14" s="245">
        <v>-42129.863934089684</v>
      </c>
      <c r="R14" s="245">
        <v>-41815.804946554446</v>
      </c>
      <c r="S14" s="245">
        <v>-41502.718042326953</v>
      </c>
      <c r="T14" s="245">
        <v>-41693.623395739953</v>
      </c>
      <c r="U14" s="245">
        <v>-41496.472231705331</v>
      </c>
      <c r="V14" s="245">
        <v>-56844.661527674361</v>
      </c>
      <c r="W14" s="245">
        <v>-57726.667416414632</v>
      </c>
      <c r="X14" s="245">
        <v>-57466.561073679717</v>
      </c>
      <c r="Y14" s="245">
        <v>-57197.625733430788</v>
      </c>
      <c r="Z14" s="245">
        <v>-68279.834033597028</v>
      </c>
      <c r="AA14" s="245">
        <v>-68253.002668178146</v>
      </c>
      <c r="AB14" s="245">
        <v>-68110.668150392652</v>
      </c>
      <c r="AC14" s="245">
        <v>-67968.302968419812</v>
      </c>
      <c r="AD14" s="245">
        <v>-67823.995727798581</v>
      </c>
      <c r="AE14" s="245">
        <v>-67193.766475216515</v>
      </c>
      <c r="AF14" s="245">
        <v>-67275.946543642829</v>
      </c>
      <c r="AG14" s="238"/>
    </row>
    <row r="15" spans="1:33" ht="21" customHeight="1">
      <c r="A15" s="285"/>
      <c r="B15" s="246" t="s">
        <v>84</v>
      </c>
      <c r="C15" s="247" t="s">
        <v>88</v>
      </c>
      <c r="D15" s="248">
        <v>12514.224307620276</v>
      </c>
      <c r="E15" s="248">
        <v>12743.5298871551</v>
      </c>
      <c r="F15" s="248">
        <v>12655.368202709797</v>
      </c>
      <c r="G15" s="248">
        <v>12510.554477495101</v>
      </c>
      <c r="H15" s="248">
        <v>12461.586327987468</v>
      </c>
      <c r="I15" s="248">
        <v>12376.244937683914</v>
      </c>
      <c r="J15" s="248">
        <v>12301.806023972413</v>
      </c>
      <c r="K15" s="248">
        <v>12226.948362657893</v>
      </c>
      <c r="L15" s="248">
        <v>12178.676636693965</v>
      </c>
      <c r="M15" s="248">
        <v>12103.741703911179</v>
      </c>
      <c r="N15" s="248">
        <v>12065.693819043958</v>
      </c>
      <c r="O15" s="248">
        <v>12743.220396817756</v>
      </c>
      <c r="P15" s="248">
        <v>13208.173343535977</v>
      </c>
      <c r="Q15" s="248">
        <v>13673.214460735757</v>
      </c>
      <c r="R15" s="248">
        <v>13466.320843420501</v>
      </c>
      <c r="S15" s="248">
        <v>13892.377396951495</v>
      </c>
      <c r="T15" s="248">
        <v>13661.20961131241</v>
      </c>
      <c r="U15" s="248">
        <v>13734.700926420137</v>
      </c>
      <c r="V15" s="248">
        <v>13693.775401520321</v>
      </c>
      <c r="W15" s="248">
        <v>13817.077360655581</v>
      </c>
      <c r="X15" s="248">
        <v>14326.555007759354</v>
      </c>
      <c r="Y15" s="248">
        <v>14645.121775057805</v>
      </c>
      <c r="Z15" s="248">
        <v>14897.388210008115</v>
      </c>
      <c r="AA15" s="248">
        <v>14949.644995914899</v>
      </c>
      <c r="AB15" s="248">
        <v>14821.449529978814</v>
      </c>
      <c r="AC15" s="248">
        <v>15046.791186602528</v>
      </c>
      <c r="AD15" s="248">
        <v>15146.124128188023</v>
      </c>
      <c r="AE15" s="248">
        <v>15363.099286803472</v>
      </c>
      <c r="AF15" s="248">
        <v>15738.531243962085</v>
      </c>
      <c r="AG15" s="238"/>
    </row>
    <row r="16" spans="1:33" ht="21" customHeight="1">
      <c r="A16" s="285"/>
      <c r="B16" s="243" t="s">
        <v>85</v>
      </c>
      <c r="C16" s="244" t="s">
        <v>88</v>
      </c>
      <c r="D16" s="245">
        <v>23546.602440785413</v>
      </c>
      <c r="E16" s="245">
        <v>23307.664839033467</v>
      </c>
      <c r="F16" s="245">
        <v>23427.4840639463</v>
      </c>
      <c r="G16" s="245">
        <v>23552.188082129036</v>
      </c>
      <c r="H16" s="245">
        <v>23617.8117779145</v>
      </c>
      <c r="I16" s="245">
        <v>23699.778442309598</v>
      </c>
      <c r="J16" s="245">
        <v>23772.820094260685</v>
      </c>
      <c r="K16" s="245">
        <v>23841.013420022162</v>
      </c>
      <c r="L16" s="245">
        <v>23895.137677411971</v>
      </c>
      <c r="M16" s="245">
        <v>23960.644318051338</v>
      </c>
      <c r="N16" s="245">
        <v>24004.036815152289</v>
      </c>
      <c r="O16" s="245">
        <v>22822.843615308542</v>
      </c>
      <c r="P16" s="245">
        <v>21932.949681154641</v>
      </c>
      <c r="Q16" s="245">
        <v>21041.252352831387</v>
      </c>
      <c r="R16" s="245">
        <v>21001.734940644128</v>
      </c>
      <c r="S16" s="245">
        <v>20156.106080549391</v>
      </c>
      <c r="T16" s="245">
        <v>18130.131147819389</v>
      </c>
      <c r="U16" s="245">
        <v>17763.017176899237</v>
      </c>
      <c r="V16" s="245">
        <v>17558.892162376178</v>
      </c>
      <c r="W16" s="245">
        <v>18206.541487114486</v>
      </c>
      <c r="X16" s="245">
        <v>17606.375825517083</v>
      </c>
      <c r="Y16" s="245">
        <v>17242.324658052603</v>
      </c>
      <c r="Z16" s="245">
        <v>16950.969760796819</v>
      </c>
      <c r="AA16" s="245">
        <v>16559.890553929323</v>
      </c>
      <c r="AB16" s="245">
        <v>16618.479939962512</v>
      </c>
      <c r="AC16" s="245">
        <v>16222.545853884361</v>
      </c>
      <c r="AD16" s="245">
        <v>15990.391683685879</v>
      </c>
      <c r="AE16" s="245">
        <v>15914.322205881515</v>
      </c>
      <c r="AF16" s="245">
        <v>15334.556257821234</v>
      </c>
      <c r="AG16" s="238"/>
    </row>
    <row r="17" spans="1:33" ht="21" customHeight="1">
      <c r="A17" s="285"/>
      <c r="B17" s="246" t="s">
        <v>86</v>
      </c>
      <c r="C17" s="247" t="s">
        <v>88</v>
      </c>
      <c r="D17" s="248">
        <v>3525.8071859819606</v>
      </c>
      <c r="E17" s="248">
        <v>3467.58738909352</v>
      </c>
      <c r="F17" s="248">
        <v>3682.5888287978532</v>
      </c>
      <c r="G17" s="248">
        <v>3670.3951251066742</v>
      </c>
      <c r="H17" s="248">
        <v>3826.2299843732435</v>
      </c>
      <c r="I17" s="248">
        <v>3708.3955791761268</v>
      </c>
      <c r="J17" s="248">
        <v>3648.7718601669499</v>
      </c>
      <c r="K17" s="248">
        <v>3641.4045169238361</v>
      </c>
      <c r="L17" s="248">
        <v>3820.7828495465569</v>
      </c>
      <c r="M17" s="248">
        <v>3896.6818232156102</v>
      </c>
      <c r="N17" s="248">
        <v>3928.4271419161264</v>
      </c>
      <c r="O17" s="248">
        <v>4273.9029339801309</v>
      </c>
      <c r="P17" s="248">
        <v>4071.6472771262197</v>
      </c>
      <c r="Q17" s="248">
        <v>4154.0878963525329</v>
      </c>
      <c r="R17" s="248">
        <v>4260.4291771738408</v>
      </c>
      <c r="S17" s="248">
        <v>4343.6521058546732</v>
      </c>
      <c r="T17" s="248">
        <v>4310.2513726695506</v>
      </c>
      <c r="U17" s="248">
        <v>4444.2422528302714</v>
      </c>
      <c r="V17" s="248">
        <v>4396.0104705662561</v>
      </c>
      <c r="W17" s="248">
        <v>4419.2164018150506</v>
      </c>
      <c r="X17" s="248">
        <v>4269.794336846353</v>
      </c>
      <c r="Y17" s="248">
        <v>4313.6863937739727</v>
      </c>
      <c r="Z17" s="248">
        <v>4394.7731357399471</v>
      </c>
      <c r="AA17" s="248">
        <v>4192.8403094195573</v>
      </c>
      <c r="AB17" s="248">
        <v>4120.1552901797195</v>
      </c>
      <c r="AC17" s="248">
        <v>4244.9059713543629</v>
      </c>
      <c r="AD17" s="248">
        <v>4263.3533330957789</v>
      </c>
      <c r="AE17" s="248">
        <v>4263.0195875753943</v>
      </c>
      <c r="AF17" s="248">
        <v>4314.2687953836166</v>
      </c>
      <c r="AG17" s="238"/>
    </row>
    <row r="18" spans="1:33" ht="21" customHeight="1">
      <c r="A18" s="285"/>
      <c r="B18" s="243" t="s">
        <v>87</v>
      </c>
      <c r="C18" s="244" t="s">
        <v>88</v>
      </c>
      <c r="D18" s="245">
        <v>2584.6498784308401</v>
      </c>
      <c r="E18" s="245">
        <v>2661.9673383385511</v>
      </c>
      <c r="F18" s="245">
        <v>2626.2810904924368</v>
      </c>
      <c r="G18" s="245">
        <v>2625.3320698504162</v>
      </c>
      <c r="H18" s="245">
        <v>2608.7640714308077</v>
      </c>
      <c r="I18" s="245">
        <v>2604.1992175436958</v>
      </c>
      <c r="J18" s="245">
        <v>2601.1078488477133</v>
      </c>
      <c r="K18" s="245">
        <v>2597.9575036780193</v>
      </c>
      <c r="L18" s="245">
        <v>2589.6693759463992</v>
      </c>
      <c r="M18" s="245">
        <v>2590.5760515560564</v>
      </c>
      <c r="N18" s="245">
        <v>2582.9928788431175</v>
      </c>
      <c r="O18" s="245">
        <v>2185.3576066780333</v>
      </c>
      <c r="P18" s="245">
        <v>2426.8987495738338</v>
      </c>
      <c r="Q18" s="245">
        <v>2488.0391405575938</v>
      </c>
      <c r="R18" s="245">
        <v>2852.4682753274401</v>
      </c>
      <c r="S18" s="245">
        <v>2934.5923492146435</v>
      </c>
      <c r="T18" s="245">
        <v>3311.5077565285828</v>
      </c>
      <c r="U18" s="245">
        <v>3401.3114279088263</v>
      </c>
      <c r="V18" s="245">
        <v>3820.1374766359204</v>
      </c>
      <c r="W18" s="245">
        <v>3596.0795057237242</v>
      </c>
      <c r="X18" s="245">
        <v>3643.0972067168063</v>
      </c>
      <c r="Y18" s="245">
        <v>3762.8856382785066</v>
      </c>
      <c r="Z18" s="245">
        <v>3909.8645496806134</v>
      </c>
      <c r="AA18" s="245">
        <v>4265.7689107517008</v>
      </c>
      <c r="AB18" s="245">
        <v>4438.4589139584459</v>
      </c>
      <c r="AC18" s="245">
        <v>4466.1710002351574</v>
      </c>
      <c r="AD18" s="245">
        <v>4554.5570465299315</v>
      </c>
      <c r="AE18" s="245">
        <v>5239.804389239971</v>
      </c>
      <c r="AF18" s="245">
        <v>5813.176670726225</v>
      </c>
      <c r="AG18" s="238"/>
    </row>
    <row r="19" spans="1:33" ht="21" customHeight="1">
      <c r="A19" s="285"/>
      <c r="B19" s="246" t="s">
        <v>175</v>
      </c>
      <c r="C19" s="247" t="s">
        <v>88</v>
      </c>
      <c r="D19" s="248">
        <v>-1330.3504795562103</v>
      </c>
      <c r="E19" s="248">
        <v>1351.9372592753</v>
      </c>
      <c r="F19" s="248">
        <v>560.13774303973992</v>
      </c>
      <c r="G19" s="248">
        <v>826.64135562454976</v>
      </c>
      <c r="H19" s="248">
        <v>-2366.16776388576</v>
      </c>
      <c r="I19" s="248">
        <v>-2688.8930884288802</v>
      </c>
      <c r="J19" s="248">
        <v>-2565.0980009486398</v>
      </c>
      <c r="K19" s="248">
        <v>-3513.3353023576201</v>
      </c>
      <c r="L19" s="248">
        <v>-3878.9400216447202</v>
      </c>
      <c r="M19" s="248">
        <v>-5007.4219031071007</v>
      </c>
      <c r="N19" s="248">
        <v>-7202.1662198908507</v>
      </c>
      <c r="O19" s="248">
        <v>-5011.779001161779</v>
      </c>
      <c r="P19" s="248">
        <v>-7060.2097755220511</v>
      </c>
      <c r="Q19" s="248">
        <v>-8986.1175011325995</v>
      </c>
      <c r="R19" s="248">
        <v>-12387.885801501759</v>
      </c>
      <c r="S19" s="248">
        <v>-15043.606704347399</v>
      </c>
      <c r="T19" s="248">
        <v>-16426.856285439539</v>
      </c>
      <c r="U19" s="248">
        <v>-16205.021672699251</v>
      </c>
      <c r="V19" s="248">
        <v>-5438.8837173604506</v>
      </c>
      <c r="W19" s="248">
        <v>-5596.9326783555998</v>
      </c>
      <c r="X19" s="248">
        <v>-4065.9878334350797</v>
      </c>
      <c r="Y19" s="248">
        <v>-3702.3473869359104</v>
      </c>
      <c r="Z19" s="248">
        <v>-2797.4133664410897</v>
      </c>
      <c r="AA19" s="248">
        <v>-1264.0895939724396</v>
      </c>
      <c r="AB19" s="248">
        <v>-2109.3005642111593</v>
      </c>
      <c r="AC19" s="248">
        <v>-1782.0322225574103</v>
      </c>
      <c r="AD19" s="248">
        <v>-1909.8515230483299</v>
      </c>
      <c r="AE19" s="248">
        <v>-2455.3434230150096</v>
      </c>
      <c r="AF19" s="248">
        <v>-3239.3730837453195</v>
      </c>
      <c r="AG19" s="238"/>
    </row>
    <row r="20" spans="1:33" s="249" customFormat="1" ht="21" customHeight="1">
      <c r="A20" s="286"/>
      <c r="B20" s="509" t="s">
        <v>69</v>
      </c>
      <c r="C20" s="510" t="s">
        <v>188</v>
      </c>
      <c r="D20" s="511">
        <f t="shared" ref="D20:Z20" si="13">SUM(D14:D19)</f>
        <v>-30464.211748185047</v>
      </c>
      <c r="E20" s="511">
        <f t="shared" si="13"/>
        <v>-27843.547579393118</v>
      </c>
      <c r="F20" s="511">
        <f t="shared" si="13"/>
        <v>-28572.76276498994</v>
      </c>
      <c r="G20" s="511">
        <f t="shared" si="13"/>
        <v>-28458.965563509042</v>
      </c>
      <c r="H20" s="511">
        <f t="shared" si="13"/>
        <v>-31602.546339502456</v>
      </c>
      <c r="I20" s="511">
        <f t="shared" si="13"/>
        <v>-32150.370967180308</v>
      </c>
      <c r="J20" s="511">
        <f t="shared" si="13"/>
        <v>-32186.651077573741</v>
      </c>
      <c r="K20" s="511">
        <f t="shared" si="13"/>
        <v>-33242.95084444707</v>
      </c>
      <c r="L20" s="511">
        <f t="shared" si="13"/>
        <v>-33519.302368892422</v>
      </c>
      <c r="M20" s="511">
        <f t="shared" si="13"/>
        <v>-34666.492443124924</v>
      </c>
      <c r="N20" s="511">
        <f t="shared" si="13"/>
        <v>-36916.926566364957</v>
      </c>
      <c r="O20" s="511">
        <f t="shared" si="13"/>
        <v>-35271.735254241161</v>
      </c>
      <c r="P20" s="511">
        <f t="shared" si="13"/>
        <v>-7863.2248617771229</v>
      </c>
      <c r="Q20" s="511">
        <f t="shared" si="13"/>
        <v>-9759.3875847450145</v>
      </c>
      <c r="R20" s="511">
        <f t="shared" si="13"/>
        <v>-12622.737511490297</v>
      </c>
      <c r="S20" s="511">
        <f t="shared" si="13"/>
        <v>-15219.59681410415</v>
      </c>
      <c r="T20" s="511">
        <f t="shared" si="13"/>
        <v>-18707.379792849559</v>
      </c>
      <c r="U20" s="511">
        <f t="shared" si="13"/>
        <v>-18358.222120346112</v>
      </c>
      <c r="V20" s="511">
        <f t="shared" si="13"/>
        <v>-22814.729733936143</v>
      </c>
      <c r="W20" s="511">
        <f t="shared" si="13"/>
        <v>-23284.68533946139</v>
      </c>
      <c r="X20" s="511">
        <f t="shared" si="13"/>
        <v>-21686.726530275195</v>
      </c>
      <c r="Y20" s="511">
        <f t="shared" si="13"/>
        <v>-20935.954655203812</v>
      </c>
      <c r="Z20" s="511">
        <f t="shared" si="13"/>
        <v>-30924.251743812623</v>
      </c>
      <c r="AA20" s="511">
        <f>SUM(AA14:AA19)</f>
        <v>-29548.947492135107</v>
      </c>
      <c r="AB20" s="511">
        <f>SUM(AB14:AB19)</f>
        <v>-30221.425040524326</v>
      </c>
      <c r="AC20" s="511">
        <f t="shared" ref="AC20" si="14">SUM(AC14:AC19)</f>
        <v>-29769.921178900819</v>
      </c>
      <c r="AD20" s="511">
        <f t="shared" ref="AD20" si="15">SUM(AD14:AD19)</f>
        <v>-29779.421059347304</v>
      </c>
      <c r="AE20" s="511">
        <f t="shared" ref="AE20:AF20" si="16">SUM(AE14:AE19)</f>
        <v>-28868.864428731169</v>
      </c>
      <c r="AF20" s="511">
        <f t="shared" si="16"/>
        <v>-29314.786659494988</v>
      </c>
      <c r="AG20" s="287"/>
    </row>
    <row r="21" spans="1:33" ht="21" customHeight="1">
      <c r="A21" s="285"/>
      <c r="B21" s="250"/>
      <c r="C21" s="251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38"/>
    </row>
    <row r="22" spans="1:33" ht="21" customHeight="1">
      <c r="A22" s="285"/>
      <c r="B22" s="240" t="s">
        <v>74</v>
      </c>
      <c r="C22" s="241" t="s">
        <v>28</v>
      </c>
      <c r="D22" s="242">
        <f t="shared" ref="D22:AB22" si="17">D4</f>
        <v>33238</v>
      </c>
      <c r="E22" s="242">
        <f t="shared" si="17"/>
        <v>33603</v>
      </c>
      <c r="F22" s="242">
        <f t="shared" si="17"/>
        <v>33969</v>
      </c>
      <c r="G22" s="242">
        <f t="shared" si="17"/>
        <v>34334</v>
      </c>
      <c r="H22" s="242">
        <f t="shared" si="17"/>
        <v>34699</v>
      </c>
      <c r="I22" s="242">
        <f t="shared" si="17"/>
        <v>35064</v>
      </c>
      <c r="J22" s="242">
        <f t="shared" si="17"/>
        <v>35430</v>
      </c>
      <c r="K22" s="242">
        <f t="shared" si="17"/>
        <v>35795</v>
      </c>
      <c r="L22" s="242">
        <f t="shared" si="17"/>
        <v>36160</v>
      </c>
      <c r="M22" s="242">
        <f t="shared" si="17"/>
        <v>36525</v>
      </c>
      <c r="N22" s="242">
        <f t="shared" si="17"/>
        <v>36891</v>
      </c>
      <c r="O22" s="242">
        <f t="shared" si="17"/>
        <v>37256</v>
      </c>
      <c r="P22" s="242">
        <f t="shared" si="17"/>
        <v>37621</v>
      </c>
      <c r="Q22" s="242">
        <f t="shared" si="17"/>
        <v>37986</v>
      </c>
      <c r="R22" s="242">
        <f t="shared" si="17"/>
        <v>38352</v>
      </c>
      <c r="S22" s="242">
        <f t="shared" si="17"/>
        <v>38717</v>
      </c>
      <c r="T22" s="242">
        <f t="shared" si="17"/>
        <v>39082</v>
      </c>
      <c r="U22" s="242">
        <f t="shared" si="17"/>
        <v>39447</v>
      </c>
      <c r="V22" s="242">
        <f t="shared" si="17"/>
        <v>39813</v>
      </c>
      <c r="W22" s="242">
        <f t="shared" si="17"/>
        <v>40178</v>
      </c>
      <c r="X22" s="242">
        <f t="shared" si="17"/>
        <v>40543</v>
      </c>
      <c r="Y22" s="242">
        <f t="shared" si="17"/>
        <v>40908</v>
      </c>
      <c r="Z22" s="242">
        <f t="shared" si="17"/>
        <v>41274</v>
      </c>
      <c r="AA22" s="242">
        <f t="shared" si="17"/>
        <v>41639</v>
      </c>
      <c r="AB22" s="242">
        <f t="shared" si="17"/>
        <v>42004</v>
      </c>
      <c r="AC22" s="242">
        <f t="shared" ref="AC22" si="18">AC4</f>
        <v>42369</v>
      </c>
      <c r="AD22" s="242">
        <f t="shared" ref="AD22" si="19">AD4</f>
        <v>42735</v>
      </c>
      <c r="AE22" s="242">
        <f t="shared" ref="AE22:AF22" si="20">AE4</f>
        <v>43100</v>
      </c>
      <c r="AF22" s="242">
        <f t="shared" si="20"/>
        <v>43465</v>
      </c>
      <c r="AG22" s="238"/>
    </row>
    <row r="23" spans="1:33" ht="21" customHeight="1">
      <c r="A23" s="285"/>
      <c r="B23" s="243" t="s">
        <v>83</v>
      </c>
      <c r="C23" s="245" t="s">
        <v>214</v>
      </c>
      <c r="D23" s="245">
        <v>1.66139009496331</v>
      </c>
      <c r="E23" s="245">
        <v>1.54747975463234</v>
      </c>
      <c r="F23" s="245">
        <v>2.2231280116015197</v>
      </c>
      <c r="G23" s="245">
        <v>1.6479922406633405</v>
      </c>
      <c r="H23" s="245">
        <v>1.5856859881874599</v>
      </c>
      <c r="I23" s="245">
        <v>1.4990534290339599</v>
      </c>
      <c r="J23" s="245">
        <v>1.6345957096949604</v>
      </c>
      <c r="K23" s="245">
        <v>1.5036337346839996</v>
      </c>
      <c r="L23" s="245">
        <v>1.4710612073177498</v>
      </c>
      <c r="M23" s="245">
        <v>1.4757807811627996</v>
      </c>
      <c r="N23" s="245">
        <v>1.50572506212499</v>
      </c>
      <c r="O23" s="245">
        <v>1.42609500959774</v>
      </c>
      <c r="P23" s="245">
        <v>1.4246266462311994</v>
      </c>
      <c r="Q23" s="245">
        <v>1.62765638274183</v>
      </c>
      <c r="R23" s="245">
        <v>1.44798319782412</v>
      </c>
      <c r="S23" s="245">
        <v>1.43094205641825</v>
      </c>
      <c r="T23" s="245">
        <v>1.4872049058843904</v>
      </c>
      <c r="U23" s="245">
        <v>1.4523915386477897</v>
      </c>
      <c r="V23" s="245">
        <v>1.5063722318646</v>
      </c>
      <c r="W23" s="245">
        <v>1.5484922977860598</v>
      </c>
      <c r="X23" s="245">
        <v>1.5104043464905001</v>
      </c>
      <c r="Y23" s="245">
        <v>1.4581581960535601</v>
      </c>
      <c r="Z23" s="245">
        <v>1.4709847367134206</v>
      </c>
      <c r="AA23" s="245">
        <v>1.4625742605890002</v>
      </c>
      <c r="AB23" s="245">
        <v>1.4523145567281599</v>
      </c>
      <c r="AC23" s="245">
        <v>1.5330481451062297</v>
      </c>
      <c r="AD23" s="245">
        <v>1.49180729821878</v>
      </c>
      <c r="AE23" s="245">
        <v>1.5221135440358398</v>
      </c>
      <c r="AF23" s="245">
        <v>1.90977965622002</v>
      </c>
      <c r="AG23" s="238"/>
    </row>
    <row r="24" spans="1:33" ht="21" customHeight="1">
      <c r="A24" s="285"/>
      <c r="B24" s="246" t="s">
        <v>84</v>
      </c>
      <c r="C24" s="248" t="s">
        <v>214</v>
      </c>
      <c r="D24" s="248">
        <v>8.7285380000000021</v>
      </c>
      <c r="E24" s="248">
        <v>8.6934640000000005</v>
      </c>
      <c r="F24" s="248">
        <v>8.658572000000003</v>
      </c>
      <c r="G24" s="248">
        <v>8.623680000000002</v>
      </c>
      <c r="H24" s="248">
        <v>8.5886840000000007</v>
      </c>
      <c r="I24" s="248">
        <v>8.5538440000000016</v>
      </c>
      <c r="J24" s="248">
        <v>8.5188480000000038</v>
      </c>
      <c r="K24" s="248">
        <v>8.4841120000000014</v>
      </c>
      <c r="L24" s="248">
        <v>8.4494540000000011</v>
      </c>
      <c r="M24" s="248">
        <v>8.4145100000000017</v>
      </c>
      <c r="N24" s="248">
        <v>8.379800000000003</v>
      </c>
      <c r="O24" s="248">
        <v>8.4385600000000025</v>
      </c>
      <c r="P24" s="248">
        <v>8.4973980000000005</v>
      </c>
      <c r="Q24" s="248">
        <v>8.556236000000002</v>
      </c>
      <c r="R24" s="248">
        <v>8.6151780000000038</v>
      </c>
      <c r="S24" s="248">
        <v>8.6739380000000033</v>
      </c>
      <c r="T24" s="248">
        <v>8.6887840000000018</v>
      </c>
      <c r="U24" s="248">
        <v>8.7038379999999993</v>
      </c>
      <c r="V24" s="248">
        <v>8.7184500000000025</v>
      </c>
      <c r="W24" s="248">
        <v>8.8257000000000012</v>
      </c>
      <c r="X24" s="248">
        <v>8.9329500000000017</v>
      </c>
      <c r="Y24" s="248">
        <v>9.0403560000000009</v>
      </c>
      <c r="Z24" s="248">
        <v>9.1474760000000028</v>
      </c>
      <c r="AA24" s="248">
        <v>9.1359320000000004</v>
      </c>
      <c r="AB24" s="248">
        <v>9.1241279999999989</v>
      </c>
      <c r="AC24" s="248">
        <v>9.1124280000000013</v>
      </c>
      <c r="AD24" s="248">
        <v>9.1009100000000007</v>
      </c>
      <c r="AE24" s="248">
        <v>8.9982620000000022</v>
      </c>
      <c r="AF24" s="248">
        <v>8.8955620000000017</v>
      </c>
      <c r="AG24" s="238"/>
    </row>
    <row r="25" spans="1:33" ht="21" customHeight="1">
      <c r="A25" s="285"/>
      <c r="B25" s="243" t="s">
        <v>85</v>
      </c>
      <c r="C25" s="245" t="s">
        <v>214</v>
      </c>
      <c r="D25" s="245">
        <v>21.145142997408605</v>
      </c>
      <c r="E25" s="245">
        <v>21.181025003562059</v>
      </c>
      <c r="F25" s="245">
        <v>21.216853999042709</v>
      </c>
      <c r="G25" s="245">
        <v>21.252791004446699</v>
      </c>
      <c r="H25" s="245">
        <v>21.288637998101954</v>
      </c>
      <c r="I25" s="245">
        <v>21.324401997574252</v>
      </c>
      <c r="J25" s="245">
        <v>21.360454004314899</v>
      </c>
      <c r="K25" s="245">
        <v>21.396081996687005</v>
      </c>
      <c r="L25" s="245">
        <v>21.431710000978519</v>
      </c>
      <c r="M25" s="245">
        <v>21.467592004471971</v>
      </c>
      <c r="N25" s="245">
        <v>21.503473002299422</v>
      </c>
      <c r="O25" s="245">
        <v>21.431595997673025</v>
      </c>
      <c r="P25" s="245">
        <v>21.360023000941169</v>
      </c>
      <c r="Q25" s="245">
        <v>21.288277000099477</v>
      </c>
      <c r="R25" s="245">
        <v>21.216256002038101</v>
      </c>
      <c r="S25" s="245">
        <v>21.144406995282225</v>
      </c>
      <c r="T25" s="245">
        <v>21.062427002969386</v>
      </c>
      <c r="U25" s="245">
        <v>20.980538004385295</v>
      </c>
      <c r="V25" s="245">
        <v>20.898512003711584</v>
      </c>
      <c r="W25" s="245">
        <v>20.771757998891822</v>
      </c>
      <c r="X25" s="245">
        <v>20.644908999388441</v>
      </c>
      <c r="Y25" s="245">
        <v>20.517906002973486</v>
      </c>
      <c r="Z25" s="245">
        <v>20.391016002335828</v>
      </c>
      <c r="AA25" s="245">
        <v>20.351672997249924</v>
      </c>
      <c r="AB25" s="245">
        <v>20.312248995817225</v>
      </c>
      <c r="AC25" s="245">
        <v>20.273184998354683</v>
      </c>
      <c r="AD25" s="245">
        <v>20.233703002710484</v>
      </c>
      <c r="AE25" s="245">
        <v>20.258912003477107</v>
      </c>
      <c r="AF25" s="245">
        <v>20.284042001596614</v>
      </c>
      <c r="AG25" s="238"/>
    </row>
    <row r="26" spans="1:33" ht="21" customHeight="1">
      <c r="A26" s="285"/>
      <c r="B26" s="246" t="s">
        <v>86</v>
      </c>
      <c r="C26" s="248" t="s">
        <v>214</v>
      </c>
      <c r="D26" s="248">
        <v>1.3200860589230403</v>
      </c>
      <c r="E26" s="248">
        <v>1.3211260582462201</v>
      </c>
      <c r="F26" s="248">
        <v>1.3222460582870297</v>
      </c>
      <c r="G26" s="248">
        <v>1.3233460584739201</v>
      </c>
      <c r="H26" s="248">
        <v>1.3244060586174899</v>
      </c>
      <c r="I26" s="248">
        <v>1.3254260582598398</v>
      </c>
      <c r="J26" s="248">
        <v>1.32654605838496</v>
      </c>
      <c r="K26" s="248">
        <v>1.3276660588224003</v>
      </c>
      <c r="L26" s="248">
        <v>1.3286660589584001</v>
      </c>
      <c r="M26" s="248">
        <v>1.3297260583966404</v>
      </c>
      <c r="N26" s="248">
        <v>1.3308260583076801</v>
      </c>
      <c r="O26" s="248">
        <v>1.3851372499356103</v>
      </c>
      <c r="P26" s="248">
        <v>1.4392284412966898</v>
      </c>
      <c r="Q26" s="248">
        <v>1.4936308240431992</v>
      </c>
      <c r="R26" s="248">
        <v>1.5478532072662805</v>
      </c>
      <c r="S26" s="248">
        <v>1.6022355901244001</v>
      </c>
      <c r="T26" s="248">
        <v>1.6471403550024601</v>
      </c>
      <c r="U26" s="248">
        <v>1.69205392998659</v>
      </c>
      <c r="V26" s="248">
        <v>1.7369986956860797</v>
      </c>
      <c r="W26" s="248">
        <v>1.7399721735573004</v>
      </c>
      <c r="X26" s="248">
        <v>1.7427144618413901</v>
      </c>
      <c r="Y26" s="248">
        <v>1.7456903234470298</v>
      </c>
      <c r="Z26" s="248">
        <v>1.7485902275747403</v>
      </c>
      <c r="AA26" s="248">
        <v>1.7599103651347503</v>
      </c>
      <c r="AB26" s="248">
        <v>1.7712681197924998</v>
      </c>
      <c r="AC26" s="248">
        <v>1.78265229967448</v>
      </c>
      <c r="AD26" s="248">
        <v>1.79403409767308</v>
      </c>
      <c r="AE26" s="248">
        <v>1.8148794131611798</v>
      </c>
      <c r="AF26" s="248">
        <v>1.8356647276310498</v>
      </c>
      <c r="AG26" s="238"/>
    </row>
    <row r="27" spans="1:33" ht="21" customHeight="1">
      <c r="A27" s="285"/>
      <c r="B27" s="243" t="s">
        <v>87</v>
      </c>
      <c r="C27" s="245" t="s">
        <v>214</v>
      </c>
      <c r="D27" s="245">
        <v>1.8643110000000001</v>
      </c>
      <c r="E27" s="245">
        <v>1.8620570000000003</v>
      </c>
      <c r="F27" s="245">
        <v>1.859642</v>
      </c>
      <c r="G27" s="245">
        <v>1.8573420000000003</v>
      </c>
      <c r="H27" s="245">
        <v>1.8552030000000002</v>
      </c>
      <c r="I27" s="245">
        <v>1.8529950000000002</v>
      </c>
      <c r="J27" s="245">
        <v>1.8507870000000002</v>
      </c>
      <c r="K27" s="245">
        <v>1.8485560000000003</v>
      </c>
      <c r="L27" s="245">
        <v>1.8461179999999999</v>
      </c>
      <c r="M27" s="245">
        <v>1.843818</v>
      </c>
      <c r="N27" s="245">
        <v>1.8415409999999999</v>
      </c>
      <c r="O27" s="245">
        <v>1.836619</v>
      </c>
      <c r="P27" s="245">
        <v>1.831766</v>
      </c>
      <c r="Q27" s="245">
        <v>1.826729</v>
      </c>
      <c r="R27" s="245">
        <v>1.8218989999999999</v>
      </c>
      <c r="S27" s="245">
        <v>1.8171379999999999</v>
      </c>
      <c r="T27" s="245">
        <v>1.8087200000000001</v>
      </c>
      <c r="U27" s="245">
        <v>1.8001640000000003</v>
      </c>
      <c r="V27" s="245">
        <v>1.7919760000000002</v>
      </c>
      <c r="W27" s="245">
        <v>1.8140559999999999</v>
      </c>
      <c r="X27" s="245">
        <v>1.8364579999999999</v>
      </c>
      <c r="Y27" s="245">
        <v>1.8588830000000001</v>
      </c>
      <c r="Z27" s="245">
        <v>1.8812390000000001</v>
      </c>
      <c r="AA27" s="245">
        <v>1.9063779999999997</v>
      </c>
      <c r="AB27" s="245">
        <v>1.9314709999999999</v>
      </c>
      <c r="AC27" s="245">
        <v>1.9566790000000001</v>
      </c>
      <c r="AD27" s="245">
        <v>1.98214</v>
      </c>
      <c r="AE27" s="245">
        <v>2.0020809999999996</v>
      </c>
      <c r="AF27" s="245">
        <v>5.7144180000000002</v>
      </c>
      <c r="AG27" s="238"/>
    </row>
    <row r="28" spans="1:33" s="249" customFormat="1" ht="21" customHeight="1">
      <c r="A28" s="286"/>
      <c r="B28" s="378" t="s">
        <v>69</v>
      </c>
      <c r="C28" s="379" t="s">
        <v>214</v>
      </c>
      <c r="D28" s="379">
        <f t="shared" ref="D28:Z28" si="21">SUM(D23:D27)</f>
        <v>34.719468151294961</v>
      </c>
      <c r="E28" s="379">
        <f t="shared" si="21"/>
        <v>34.605151816440618</v>
      </c>
      <c r="F28" s="379">
        <f t="shared" si="21"/>
        <v>35.280442068931265</v>
      </c>
      <c r="G28" s="379">
        <f t="shared" si="21"/>
        <v>34.705151303583968</v>
      </c>
      <c r="H28" s="379">
        <f t="shared" si="21"/>
        <v>34.642617044906906</v>
      </c>
      <c r="I28" s="379">
        <f t="shared" si="21"/>
        <v>34.555720484868054</v>
      </c>
      <c r="J28" s="379">
        <f t="shared" si="21"/>
        <v>34.691230772394825</v>
      </c>
      <c r="K28" s="379">
        <f t="shared" si="21"/>
        <v>34.560049790193411</v>
      </c>
      <c r="L28" s="379">
        <f t="shared" si="21"/>
        <v>34.527009267254662</v>
      </c>
      <c r="M28" s="379">
        <f t="shared" si="21"/>
        <v>34.531426844031408</v>
      </c>
      <c r="N28" s="379">
        <f t="shared" si="21"/>
        <v>34.561365122732091</v>
      </c>
      <c r="O28" s="379">
        <f t="shared" si="21"/>
        <v>34.518007257206378</v>
      </c>
      <c r="P28" s="379">
        <f t="shared" si="21"/>
        <v>34.553042088469063</v>
      </c>
      <c r="Q28" s="379">
        <f t="shared" si="21"/>
        <v>34.79252920688451</v>
      </c>
      <c r="R28" s="379">
        <f t="shared" si="21"/>
        <v>34.649169407128504</v>
      </c>
      <c r="S28" s="379">
        <f t="shared" si="21"/>
        <v>34.668660641824879</v>
      </c>
      <c r="T28" s="379">
        <f t="shared" si="21"/>
        <v>34.694276263856239</v>
      </c>
      <c r="U28" s="379">
        <f t="shared" si="21"/>
        <v>34.628985473019675</v>
      </c>
      <c r="V28" s="379">
        <f t="shared" si="21"/>
        <v>34.652308931262269</v>
      </c>
      <c r="W28" s="379">
        <f t="shared" si="21"/>
        <v>34.69997847023518</v>
      </c>
      <c r="X28" s="379">
        <f t="shared" si="21"/>
        <v>34.667435807720331</v>
      </c>
      <c r="Y28" s="379">
        <f t="shared" si="21"/>
        <v>34.620993522474073</v>
      </c>
      <c r="Z28" s="379">
        <f t="shared" si="21"/>
        <v>34.639305966623994</v>
      </c>
      <c r="AA28" s="379">
        <f>SUM(AA23:AA27)</f>
        <v>34.616467622973673</v>
      </c>
      <c r="AB28" s="379">
        <f>SUM(AB23:AB27)</f>
        <v>34.591430672337886</v>
      </c>
      <c r="AC28" s="379">
        <f t="shared" ref="AC28" si="22">SUM(AC23:AC27)</f>
        <v>34.657992443135399</v>
      </c>
      <c r="AD28" s="379">
        <f t="shared" ref="AD28" si="23">SUM(AD23:AD27)</f>
        <v>34.602594398602342</v>
      </c>
      <c r="AE28" s="379">
        <f t="shared" ref="AE28:AF28" si="24">SUM(AE23:AE27)</f>
        <v>34.596247960674127</v>
      </c>
      <c r="AF28" s="379">
        <f t="shared" si="24"/>
        <v>38.63946638544769</v>
      </c>
      <c r="AG28" s="287"/>
    </row>
    <row r="29" spans="1:33" ht="21" customHeight="1">
      <c r="A29" s="285"/>
      <c r="B29" s="250"/>
      <c r="C29" s="251"/>
      <c r="D29" s="252"/>
      <c r="E29" s="252"/>
      <c r="F29" s="252"/>
      <c r="G29" s="252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  <c r="AA29" s="252"/>
      <c r="AB29" s="252"/>
      <c r="AC29" s="252"/>
      <c r="AD29" s="252"/>
      <c r="AE29" s="252"/>
      <c r="AF29" s="252"/>
      <c r="AG29" s="238"/>
    </row>
    <row r="30" spans="1:33" ht="21" customHeight="1">
      <c r="A30" s="285"/>
      <c r="B30" s="240" t="s">
        <v>75</v>
      </c>
      <c r="C30" s="241" t="s">
        <v>28</v>
      </c>
      <c r="D30" s="242">
        <f t="shared" ref="D30:AB30" si="25">D4</f>
        <v>33238</v>
      </c>
      <c r="E30" s="242">
        <f t="shared" si="25"/>
        <v>33603</v>
      </c>
      <c r="F30" s="242">
        <f t="shared" si="25"/>
        <v>33969</v>
      </c>
      <c r="G30" s="242">
        <f t="shared" si="25"/>
        <v>34334</v>
      </c>
      <c r="H30" s="242">
        <f t="shared" si="25"/>
        <v>34699</v>
      </c>
      <c r="I30" s="242">
        <f t="shared" si="25"/>
        <v>35064</v>
      </c>
      <c r="J30" s="242">
        <f t="shared" si="25"/>
        <v>35430</v>
      </c>
      <c r="K30" s="242">
        <f t="shared" si="25"/>
        <v>35795</v>
      </c>
      <c r="L30" s="242">
        <f t="shared" si="25"/>
        <v>36160</v>
      </c>
      <c r="M30" s="242">
        <f t="shared" si="25"/>
        <v>36525</v>
      </c>
      <c r="N30" s="242">
        <f t="shared" si="25"/>
        <v>36891</v>
      </c>
      <c r="O30" s="242">
        <f t="shared" si="25"/>
        <v>37256</v>
      </c>
      <c r="P30" s="242">
        <f t="shared" si="25"/>
        <v>37621</v>
      </c>
      <c r="Q30" s="242">
        <f t="shared" si="25"/>
        <v>37986</v>
      </c>
      <c r="R30" s="242">
        <f t="shared" si="25"/>
        <v>38352</v>
      </c>
      <c r="S30" s="242">
        <f t="shared" si="25"/>
        <v>38717</v>
      </c>
      <c r="T30" s="242">
        <f t="shared" si="25"/>
        <v>39082</v>
      </c>
      <c r="U30" s="242">
        <f t="shared" si="25"/>
        <v>39447</v>
      </c>
      <c r="V30" s="242">
        <f t="shared" si="25"/>
        <v>39813</v>
      </c>
      <c r="W30" s="242">
        <f t="shared" si="25"/>
        <v>40178</v>
      </c>
      <c r="X30" s="242">
        <f t="shared" si="25"/>
        <v>40543</v>
      </c>
      <c r="Y30" s="242">
        <f t="shared" si="25"/>
        <v>40908</v>
      </c>
      <c r="Z30" s="242">
        <f t="shared" si="25"/>
        <v>41274</v>
      </c>
      <c r="AA30" s="242">
        <f t="shared" si="25"/>
        <v>41639</v>
      </c>
      <c r="AB30" s="242">
        <f t="shared" si="25"/>
        <v>42004</v>
      </c>
      <c r="AC30" s="242">
        <f t="shared" ref="AC30" si="26">AC4</f>
        <v>42369</v>
      </c>
      <c r="AD30" s="242">
        <f t="shared" ref="AD30" si="27">AD4</f>
        <v>42735</v>
      </c>
      <c r="AE30" s="242">
        <f t="shared" ref="AE30:AF30" si="28">AE4</f>
        <v>43100</v>
      </c>
      <c r="AF30" s="242">
        <f t="shared" si="28"/>
        <v>43465</v>
      </c>
      <c r="AG30" s="238"/>
    </row>
    <row r="31" spans="1:33" ht="21" customHeight="1">
      <c r="A31" s="285"/>
      <c r="B31" s="243" t="s">
        <v>83</v>
      </c>
      <c r="C31" s="245" t="s">
        <v>215</v>
      </c>
      <c r="D31" s="245">
        <v>1.0763017321115798</v>
      </c>
      <c r="E31" s="245">
        <v>1.1150686753033698</v>
      </c>
      <c r="F31" s="245">
        <v>1.11402774136629</v>
      </c>
      <c r="G31" s="245">
        <v>1.0581523054001598</v>
      </c>
      <c r="H31" s="245">
        <v>1.03615263746454</v>
      </c>
      <c r="I31" s="245">
        <v>1.0160473213813797</v>
      </c>
      <c r="J31" s="245">
        <v>1.0104768978893601</v>
      </c>
      <c r="K31" s="245">
        <v>0.99173166802240997</v>
      </c>
      <c r="L31" s="245">
        <v>0.97975102959506</v>
      </c>
      <c r="M31" s="245">
        <v>0.97099458741507982</v>
      </c>
      <c r="N31" s="245">
        <v>0.96437922460517</v>
      </c>
      <c r="O31" s="245">
        <v>0.94045948345540031</v>
      </c>
      <c r="P31" s="245">
        <v>0.92148869116181975</v>
      </c>
      <c r="Q31" s="245">
        <v>0.91442766530029984</v>
      </c>
      <c r="R31" s="245">
        <v>0.88675704371662001</v>
      </c>
      <c r="S31" s="245">
        <v>0.86859370160240001</v>
      </c>
      <c r="T31" s="245">
        <v>0.85889359575015989</v>
      </c>
      <c r="U31" s="245">
        <v>0.84485278142127007</v>
      </c>
      <c r="V31" s="245">
        <v>0.83609486438986003</v>
      </c>
      <c r="W31" s="245">
        <v>0.82459425754998994</v>
      </c>
      <c r="X31" s="245">
        <v>0.80967145615281988</v>
      </c>
      <c r="Y31" s="245">
        <v>0.79533038104700038</v>
      </c>
      <c r="Z31" s="245">
        <v>0.78495805315282008</v>
      </c>
      <c r="AA31" s="245">
        <v>0.77668449404565998</v>
      </c>
      <c r="AB31" s="245">
        <v>0.76877427962556022</v>
      </c>
      <c r="AC31" s="245">
        <v>0.76625247485034009</v>
      </c>
      <c r="AD31" s="245">
        <v>0.7574964783635898</v>
      </c>
      <c r="AE31" s="245">
        <v>0.75900177232700017</v>
      </c>
      <c r="AF31" s="245">
        <v>0.78092573173288016</v>
      </c>
      <c r="AG31" s="238"/>
    </row>
    <row r="32" spans="1:33" ht="21" customHeight="1">
      <c r="A32" s="285"/>
      <c r="B32" s="246" t="s">
        <v>84</v>
      </c>
      <c r="C32" s="248" t="s">
        <v>215</v>
      </c>
      <c r="D32" s="248">
        <v>0.78516022761544002</v>
      </c>
      <c r="E32" s="248">
        <v>0.92046138194121008</v>
      </c>
      <c r="F32" s="248">
        <v>0.87769516814833015</v>
      </c>
      <c r="G32" s="248">
        <v>0.85505443269386994</v>
      </c>
      <c r="H32" s="248">
        <v>0.83931836552398009</v>
      </c>
      <c r="I32" s="248">
        <v>0.82720213718582003</v>
      </c>
      <c r="J32" s="248">
        <v>0.81728966391133995</v>
      </c>
      <c r="K32" s="248">
        <v>0.80911140221277</v>
      </c>
      <c r="L32" s="248">
        <v>0.80219630348003002</v>
      </c>
      <c r="M32" s="248">
        <v>0.79625413503853992</v>
      </c>
      <c r="N32" s="248">
        <v>0.79123368839874009</v>
      </c>
      <c r="O32" s="248">
        <v>0.88712232193307994</v>
      </c>
      <c r="P32" s="248">
        <v>0.98468099861099001</v>
      </c>
      <c r="Q32" s="248">
        <v>1.0845374755900001</v>
      </c>
      <c r="R32" s="248">
        <v>1.1860103084089302</v>
      </c>
      <c r="S32" s="248">
        <v>1.2891520144968298</v>
      </c>
      <c r="T32" s="248">
        <v>1.3181592063620005</v>
      </c>
      <c r="U32" s="248">
        <v>1.3511476005148102</v>
      </c>
      <c r="V32" s="248">
        <v>1.3865873074383601</v>
      </c>
      <c r="W32" s="248">
        <v>1.4827966522370402</v>
      </c>
      <c r="X32" s="248">
        <v>1.5817913516436499</v>
      </c>
      <c r="Y32" s="248">
        <v>1.7008838870680403</v>
      </c>
      <c r="Z32" s="248">
        <v>1.8249641195153501</v>
      </c>
      <c r="AA32" s="248">
        <v>1.8609942800360602</v>
      </c>
      <c r="AB32" s="248">
        <v>1.9001525065338698</v>
      </c>
      <c r="AC32" s="248">
        <v>1.9416168369854301</v>
      </c>
      <c r="AD32" s="248">
        <v>1.9861316545297898</v>
      </c>
      <c r="AE32" s="248">
        <v>2.0475387931326701</v>
      </c>
      <c r="AF32" s="248">
        <v>2.1135277939321808</v>
      </c>
      <c r="AG32" s="238"/>
    </row>
    <row r="33" spans="1:33" ht="21" customHeight="1">
      <c r="A33" s="285"/>
      <c r="B33" s="243" t="s">
        <v>85</v>
      </c>
      <c r="C33" s="245" t="s">
        <v>215</v>
      </c>
      <c r="D33" s="245">
        <v>0.14848935126802001</v>
      </c>
      <c r="E33" s="245">
        <v>0.15150195469924993</v>
      </c>
      <c r="F33" s="245">
        <v>0.14780201429680997</v>
      </c>
      <c r="G33" s="245">
        <v>0.14487443175322998</v>
      </c>
      <c r="H33" s="245">
        <v>0.14231377589863001</v>
      </c>
      <c r="I33" s="245">
        <v>0.13987879247680005</v>
      </c>
      <c r="J33" s="245">
        <v>0.13773785719010004</v>
      </c>
      <c r="K33" s="245">
        <v>0.13574886450801996</v>
      </c>
      <c r="L33" s="245">
        <v>0.13379176996277997</v>
      </c>
      <c r="M33" s="245">
        <v>0.13199200507780001</v>
      </c>
      <c r="N33" s="245">
        <v>0.13021825090534001</v>
      </c>
      <c r="O33" s="245">
        <v>0.14672216751973002</v>
      </c>
      <c r="P33" s="245">
        <v>0.16349481803551996</v>
      </c>
      <c r="Q33" s="245">
        <v>0.18061886473180003</v>
      </c>
      <c r="R33" s="245">
        <v>0.19807999971729992</v>
      </c>
      <c r="S33" s="245">
        <v>0.21566333721929004</v>
      </c>
      <c r="T33" s="245">
        <v>0.23871916955030004</v>
      </c>
      <c r="U33" s="245">
        <v>0.26197428636601</v>
      </c>
      <c r="V33" s="245">
        <v>0.28622999999894005</v>
      </c>
      <c r="W33" s="245">
        <v>0.29240220995967997</v>
      </c>
      <c r="X33" s="245">
        <v>0.29914947618255999</v>
      </c>
      <c r="Y33" s="245">
        <v>0.30623297842026004</v>
      </c>
      <c r="Z33" s="245">
        <v>0.31395529067883005</v>
      </c>
      <c r="AA33" s="245">
        <v>0.3218271132209099</v>
      </c>
      <c r="AB33" s="245">
        <v>0.33001110545555007</v>
      </c>
      <c r="AC33" s="245">
        <v>0.33879827498048998</v>
      </c>
      <c r="AD33" s="245">
        <v>0.34806985295179999</v>
      </c>
      <c r="AE33" s="245">
        <v>0.35975024757015989</v>
      </c>
      <c r="AF33" s="245">
        <v>0.37194352891912003</v>
      </c>
      <c r="AG33" s="238"/>
    </row>
    <row r="34" spans="1:33" ht="21" customHeight="1">
      <c r="A34" s="285"/>
      <c r="B34" s="246" t="s">
        <v>86</v>
      </c>
      <c r="C34" s="248" t="s">
        <v>215</v>
      </c>
      <c r="D34" s="248">
        <v>6.2464469894370003E-2</v>
      </c>
      <c r="E34" s="248">
        <v>6.2497155432509999E-2</v>
      </c>
      <c r="F34" s="248">
        <v>6.2532355050319996E-2</v>
      </c>
      <c r="G34" s="248">
        <v>6.2566926438029996E-2</v>
      </c>
      <c r="H34" s="248">
        <v>6.2600241263230008E-2</v>
      </c>
      <c r="I34" s="248">
        <v>6.2632297948430005E-2</v>
      </c>
      <c r="J34" s="248">
        <v>6.2667497950030016E-2</v>
      </c>
      <c r="K34" s="248">
        <v>6.2702698388669986E-2</v>
      </c>
      <c r="L34" s="248">
        <v>6.2734126430169998E-2</v>
      </c>
      <c r="M34" s="248">
        <v>6.2767441210510005E-2</v>
      </c>
      <c r="N34" s="248">
        <v>6.280201206121E-2</v>
      </c>
      <c r="O34" s="248">
        <v>6.4508583382169984E-2</v>
      </c>
      <c r="P34" s="248">
        <v>6.6208241283129993E-2</v>
      </c>
      <c r="Q34" s="248">
        <v>6.7917326621720009E-2</v>
      </c>
      <c r="R34" s="248">
        <v>6.9620754915699995E-2</v>
      </c>
      <c r="S34" s="248">
        <v>7.1329212265660025E-2</v>
      </c>
      <c r="T34" s="248">
        <v>7.2744453234850001E-2</v>
      </c>
      <c r="U34" s="248">
        <v>7.4158984739919998E-2</v>
      </c>
      <c r="V34" s="248">
        <v>7.5574144096840004E-2</v>
      </c>
      <c r="W34" s="248">
        <v>7.5302145132150014E-2</v>
      </c>
      <c r="X34" s="248">
        <v>7.5021892757089995E-2</v>
      </c>
      <c r="Y34" s="248">
        <v>7.4750603702270005E-2</v>
      </c>
      <c r="Z34" s="248">
        <v>7.4473330270080018E-2</v>
      </c>
      <c r="AA34" s="248">
        <v>7.4682679090499998E-2</v>
      </c>
      <c r="AB34" s="248">
        <v>7.4891235513079996E-2</v>
      </c>
      <c r="AC34" s="248">
        <v>7.509766001972E-2</v>
      </c>
      <c r="AD34" s="248">
        <v>7.5303375837179998E-2</v>
      </c>
      <c r="AE34" s="248">
        <v>7.5525368680860017E-2</v>
      </c>
      <c r="AF34" s="248">
        <v>7.5740119998200003E-2</v>
      </c>
      <c r="AG34" s="238"/>
    </row>
    <row r="35" spans="1:33" ht="21" customHeight="1">
      <c r="A35" s="285"/>
      <c r="B35" s="243" t="s">
        <v>87</v>
      </c>
      <c r="C35" s="245" t="s">
        <v>215</v>
      </c>
      <c r="D35" s="245">
        <v>0.55745586844515982</v>
      </c>
      <c r="E35" s="245">
        <v>0.59411250845235986</v>
      </c>
      <c r="F35" s="245">
        <v>0.58226484439270998</v>
      </c>
      <c r="G35" s="245">
        <v>0.57584995524285976</v>
      </c>
      <c r="H35" s="245">
        <v>0.57137493572441012</v>
      </c>
      <c r="I35" s="245">
        <v>0.56784775324582992</v>
      </c>
      <c r="J35" s="245">
        <v>0.56499305242130993</v>
      </c>
      <c r="K35" s="245">
        <v>0.56249097062423004</v>
      </c>
      <c r="L35" s="245">
        <v>0.56034866709286013</v>
      </c>
      <c r="M35" s="245">
        <v>0.55845154791356022</v>
      </c>
      <c r="N35" s="245">
        <v>0.55674512861047032</v>
      </c>
      <c r="O35" s="245">
        <v>0.62770617198990009</v>
      </c>
      <c r="P35" s="245">
        <v>0.69889963217233986</v>
      </c>
      <c r="Q35" s="245">
        <v>0.76991472611574985</v>
      </c>
      <c r="R35" s="245">
        <v>0.84091802232551993</v>
      </c>
      <c r="S35" s="245">
        <v>0.91201653405432015</v>
      </c>
      <c r="T35" s="245">
        <v>0.95342834989818004</v>
      </c>
      <c r="U35" s="245">
        <v>0.99590453728425987</v>
      </c>
      <c r="V35" s="245">
        <v>1.0392469985821597</v>
      </c>
      <c r="W35" s="245">
        <v>1.0768283494862201</v>
      </c>
      <c r="X35" s="245">
        <v>1.1154530452407101</v>
      </c>
      <c r="Y35" s="245">
        <v>1.1563995135844098</v>
      </c>
      <c r="Z35" s="245">
        <v>1.1984774656718702</v>
      </c>
      <c r="AA35" s="245">
        <v>1.2310936065111904</v>
      </c>
      <c r="AB35" s="245">
        <v>1.2648117174057498</v>
      </c>
      <c r="AC35" s="245">
        <v>1.2991384114144899</v>
      </c>
      <c r="AD35" s="245">
        <v>1.3345213786803098</v>
      </c>
      <c r="AE35" s="245">
        <v>1.3732615463502</v>
      </c>
      <c r="AF35" s="245">
        <v>1.41312269292337</v>
      </c>
      <c r="AG35" s="238"/>
    </row>
    <row r="36" spans="1:33" s="249" customFormat="1" ht="21" customHeight="1">
      <c r="A36" s="286"/>
      <c r="B36" s="378" t="s">
        <v>69</v>
      </c>
      <c r="C36" s="379" t="s">
        <v>216</v>
      </c>
      <c r="D36" s="379">
        <f t="shared" ref="D36:AC36" si="29">SUM(D31:D35)</f>
        <v>2.6298716493345697</v>
      </c>
      <c r="E36" s="379">
        <f t="shared" si="29"/>
        <v>2.8436416758286995</v>
      </c>
      <c r="F36" s="379">
        <f t="shared" si="29"/>
        <v>2.7843221232544599</v>
      </c>
      <c r="G36" s="379">
        <f t="shared" si="29"/>
        <v>2.6964980515281494</v>
      </c>
      <c r="H36" s="379">
        <f t="shared" si="29"/>
        <v>2.6517599558747902</v>
      </c>
      <c r="I36" s="379">
        <f t="shared" si="29"/>
        <v>2.6136083022382595</v>
      </c>
      <c r="J36" s="379">
        <f t="shared" si="29"/>
        <v>2.5931649693621401</v>
      </c>
      <c r="K36" s="379">
        <f t="shared" si="29"/>
        <v>2.5617856037560998</v>
      </c>
      <c r="L36" s="379">
        <f t="shared" si="29"/>
        <v>2.5388218965608997</v>
      </c>
      <c r="M36" s="379">
        <f t="shared" si="29"/>
        <v>2.5204597166554898</v>
      </c>
      <c r="N36" s="379">
        <f t="shared" si="29"/>
        <v>2.5053783045809306</v>
      </c>
      <c r="O36" s="379">
        <f t="shared" si="29"/>
        <v>2.6665187282802805</v>
      </c>
      <c r="P36" s="379">
        <f t="shared" si="29"/>
        <v>2.8347723812637993</v>
      </c>
      <c r="Q36" s="379">
        <f t="shared" si="29"/>
        <v>3.0174160583595695</v>
      </c>
      <c r="R36" s="379">
        <f t="shared" si="29"/>
        <v>3.1813861290840704</v>
      </c>
      <c r="S36" s="379">
        <f t="shared" si="29"/>
        <v>3.3567547996385003</v>
      </c>
      <c r="T36" s="379">
        <f t="shared" si="29"/>
        <v>3.4419447747954903</v>
      </c>
      <c r="U36" s="379">
        <f t="shared" si="29"/>
        <v>3.5280381903262699</v>
      </c>
      <c r="V36" s="379">
        <f t="shared" si="29"/>
        <v>3.6237333145061594</v>
      </c>
      <c r="W36" s="379">
        <f t="shared" si="29"/>
        <v>3.7519236143650803</v>
      </c>
      <c r="X36" s="379">
        <f t="shared" si="29"/>
        <v>3.8810872219768298</v>
      </c>
      <c r="Y36" s="379">
        <f t="shared" si="29"/>
        <v>4.03359736382198</v>
      </c>
      <c r="Z36" s="379">
        <f t="shared" si="29"/>
        <v>4.1968282592889503</v>
      </c>
      <c r="AA36" s="379">
        <f t="shared" si="29"/>
        <v>4.2652821729043202</v>
      </c>
      <c r="AB36" s="379">
        <f t="shared" si="29"/>
        <v>4.3386408445338098</v>
      </c>
      <c r="AC36" s="379">
        <f t="shared" si="29"/>
        <v>4.4209036582504702</v>
      </c>
      <c r="AD36" s="379">
        <f t="shared" ref="AD36" si="30">SUM(AD31:AD35)</f>
        <v>4.5015227403626694</v>
      </c>
      <c r="AE36" s="379">
        <f t="shared" ref="AE36:AF36" si="31">SUM(AE31:AE35)</f>
        <v>4.6150777280608901</v>
      </c>
      <c r="AF36" s="379">
        <f t="shared" si="31"/>
        <v>4.7552598675057514</v>
      </c>
      <c r="AG36" s="287"/>
    </row>
    <row r="37" spans="1:33" ht="31.5" customHeight="1">
      <c r="B37" s="594" t="s">
        <v>283</v>
      </c>
      <c r="C37" s="594"/>
      <c r="D37" s="594"/>
      <c r="E37" s="594"/>
      <c r="F37" s="594"/>
      <c r="G37" s="594"/>
      <c r="H37" s="594"/>
      <c r="I37" s="594"/>
      <c r="J37" s="594"/>
      <c r="K37" s="594"/>
      <c r="L37" s="594"/>
      <c r="M37" s="594"/>
      <c r="N37" s="594"/>
      <c r="O37" s="594"/>
      <c r="P37" s="594"/>
      <c r="Q37" s="594"/>
      <c r="R37" s="594"/>
      <c r="S37" s="594"/>
      <c r="T37" s="594"/>
      <c r="U37" s="514"/>
      <c r="V37" s="514"/>
      <c r="W37" s="593" t="s">
        <v>287</v>
      </c>
      <c r="X37" s="593"/>
      <c r="Y37" s="593"/>
      <c r="Z37" s="593"/>
      <c r="AA37" s="593"/>
      <c r="AB37" s="593"/>
      <c r="AC37" s="593"/>
      <c r="AD37" s="593"/>
      <c r="AE37" s="593"/>
      <c r="AF37" s="593"/>
    </row>
    <row r="38" spans="1:33" ht="13.5" customHeight="1">
      <c r="B38" s="253" t="s">
        <v>171</v>
      </c>
    </row>
    <row r="39" spans="1:33" ht="13.5" customHeight="1">
      <c r="B39" s="253"/>
      <c r="C39" s="254"/>
      <c r="D39" s="254"/>
      <c r="E39" s="254"/>
      <c r="F39" s="254"/>
      <c r="G39" s="254"/>
    </row>
    <row r="40" spans="1:33" ht="13.5">
      <c r="B40" s="288"/>
      <c r="C40" s="289"/>
      <c r="D40" s="289"/>
      <c r="E40" s="289"/>
      <c r="F40" s="289"/>
      <c r="G40" s="289"/>
    </row>
    <row r="42" spans="1:33" ht="39.75" customHeight="1">
      <c r="B42" s="592"/>
      <c r="C42" s="592"/>
      <c r="D42" s="592"/>
      <c r="E42" s="592"/>
      <c r="F42" s="592"/>
      <c r="G42" s="592"/>
    </row>
  </sheetData>
  <mergeCells count="3">
    <mergeCell ref="B42:G42"/>
    <mergeCell ref="W37:AF37"/>
    <mergeCell ref="B37:T37"/>
  </mergeCells>
  <pageMargins left="0.78740157480314965" right="0.78740157480314965" top="0.98425196850393704" bottom="0.98425196850393704" header="0.51181102362204722" footer="0.51181102362204722"/>
  <pageSetup paperSize="9" scale="55" orientation="landscape" horizontalDpi="1200" verticalDpi="1200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AH48"/>
  <sheetViews>
    <sheetView zoomScale="85" zoomScaleNormal="85" workbookViewId="0">
      <selection activeCell="G21" sqref="G21"/>
    </sheetView>
  </sheetViews>
  <sheetFormatPr baseColWidth="10" defaultColWidth="11.42578125" defaultRowHeight="12.75"/>
  <cols>
    <col min="1" max="1" width="3.28515625" style="255" customWidth="1"/>
    <col min="2" max="2" width="53.42578125" style="131" bestFit="1" customWidth="1"/>
    <col min="3" max="3" width="15.85546875" style="131" customWidth="1"/>
    <col min="4" max="32" width="9.7109375" style="131" customWidth="1"/>
    <col min="33" max="33" width="11.5703125" style="131" customWidth="1"/>
    <col min="34" max="16384" width="11.42578125" style="131"/>
  </cols>
  <sheetData>
    <row r="1" spans="1:34" ht="4.5" customHeight="1">
      <c r="A1" s="284"/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</row>
    <row r="2" spans="1:34" ht="16.5" customHeight="1"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</row>
    <row r="3" spans="1:34" ht="22.5" customHeight="1">
      <c r="A3" s="285"/>
      <c r="B3" s="239" t="s">
        <v>323</v>
      </c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</row>
    <row r="4" spans="1:34" ht="21" customHeight="1">
      <c r="A4" s="285"/>
      <c r="B4" s="240"/>
      <c r="C4" s="241" t="s">
        <v>28</v>
      </c>
      <c r="D4" s="242">
        <v>33238</v>
      </c>
      <c r="E4" s="242">
        <v>33603</v>
      </c>
      <c r="F4" s="242">
        <v>33969</v>
      </c>
      <c r="G4" s="242">
        <v>34334</v>
      </c>
      <c r="H4" s="242">
        <v>34699</v>
      </c>
      <c r="I4" s="242">
        <v>35064</v>
      </c>
      <c r="J4" s="242">
        <v>35430</v>
      </c>
      <c r="K4" s="242">
        <v>35795</v>
      </c>
      <c r="L4" s="242">
        <v>36160</v>
      </c>
      <c r="M4" s="242">
        <v>36525</v>
      </c>
      <c r="N4" s="242">
        <v>36891</v>
      </c>
      <c r="O4" s="242">
        <v>37256</v>
      </c>
      <c r="P4" s="242">
        <v>37621</v>
      </c>
      <c r="Q4" s="242">
        <v>37986</v>
      </c>
      <c r="R4" s="242">
        <v>38352</v>
      </c>
      <c r="S4" s="242">
        <v>38717</v>
      </c>
      <c r="T4" s="242">
        <v>39082</v>
      </c>
      <c r="U4" s="242">
        <v>39447</v>
      </c>
      <c r="V4" s="242">
        <v>39813</v>
      </c>
      <c r="W4" s="242">
        <v>40178</v>
      </c>
      <c r="X4" s="242">
        <v>40543</v>
      </c>
      <c r="Y4" s="242">
        <v>40908</v>
      </c>
      <c r="Z4" s="242">
        <v>41274</v>
      </c>
      <c r="AA4" s="242">
        <v>41639</v>
      </c>
      <c r="AB4" s="242">
        <v>42004</v>
      </c>
      <c r="AC4" s="242">
        <v>42369</v>
      </c>
      <c r="AD4" s="242">
        <v>42735</v>
      </c>
      <c r="AE4" s="242">
        <v>43100</v>
      </c>
      <c r="AF4" s="242">
        <v>43465</v>
      </c>
      <c r="AG4" s="238"/>
    </row>
    <row r="5" spans="1:34" ht="21" customHeight="1">
      <c r="A5" s="285"/>
      <c r="B5" s="243" t="s">
        <v>289</v>
      </c>
      <c r="C5" s="244" t="s">
        <v>290</v>
      </c>
      <c r="D5" s="245">
        <f>(D15+D25*25+D35*298)/1000</f>
        <v>35.352936008721471</v>
      </c>
      <c r="E5" s="245">
        <f t="shared" ref="E5:AD5" si="0">(E15+E25*25+E35*298)/1000</f>
        <v>31.219586867227889</v>
      </c>
      <c r="F5" s="245">
        <f t="shared" si="0"/>
        <v>30.312391100034031</v>
      </c>
      <c r="G5" s="245">
        <f t="shared" si="0"/>
        <v>30.181585877076031</v>
      </c>
      <c r="H5" s="245">
        <f t="shared" si="0"/>
        <v>30.170028275018915</v>
      </c>
      <c r="I5" s="245">
        <f t="shared" si="0"/>
        <v>30.028541005200562</v>
      </c>
      <c r="J5" s="245">
        <f t="shared" si="0"/>
        <v>30.206055116408745</v>
      </c>
      <c r="K5" s="245">
        <f t="shared" si="0"/>
        <v>29.274875723039752</v>
      </c>
      <c r="L5" s="245">
        <f t="shared" si="0"/>
        <v>28.91139650016218</v>
      </c>
      <c r="M5" s="245">
        <f t="shared" si="0"/>
        <v>28.677672702013279</v>
      </c>
      <c r="N5" s="245">
        <f t="shared" si="0"/>
        <v>28.100667138424029</v>
      </c>
      <c r="O5" s="245">
        <f t="shared" si="0"/>
        <v>28.456208544755214</v>
      </c>
      <c r="P5" s="245">
        <f t="shared" si="0"/>
        <v>27.289289178140763</v>
      </c>
      <c r="Q5" s="245">
        <f t="shared" si="0"/>
        <v>26.845446444046871</v>
      </c>
      <c r="R5" s="245">
        <f t="shared" si="0"/>
        <v>26.078230057564419</v>
      </c>
      <c r="S5" s="245">
        <f t="shared" si="0"/>
        <v>25.92873726768671</v>
      </c>
      <c r="T5" s="245">
        <f t="shared" si="0"/>
        <v>25.422587478833773</v>
      </c>
      <c r="U5" s="245">
        <f t="shared" si="0"/>
        <v>25.488732251754747</v>
      </c>
      <c r="V5" s="245">
        <f t="shared" si="0"/>
        <v>25.848704780892543</v>
      </c>
      <c r="W5" s="245">
        <f t="shared" si="0"/>
        <v>25.860438373275187</v>
      </c>
      <c r="X5" s="245">
        <f t="shared" si="0"/>
        <v>25.754291901457758</v>
      </c>
      <c r="Y5" s="245">
        <f t="shared" si="0"/>
        <v>25.441769579832137</v>
      </c>
      <c r="Z5" s="245">
        <f t="shared" si="0"/>
        <v>25.481285156995231</v>
      </c>
      <c r="AA5" s="245">
        <f t="shared" si="0"/>
        <v>25.902176148157803</v>
      </c>
      <c r="AB5" s="245">
        <f t="shared" si="0"/>
        <v>26.10330450889408</v>
      </c>
      <c r="AC5" s="245">
        <f t="shared" si="0"/>
        <v>26.060462726583907</v>
      </c>
      <c r="AD5" s="245">
        <f t="shared" si="0"/>
        <v>25.770331386330326</v>
      </c>
      <c r="AE5" s="245">
        <f t="shared" ref="AE5:AF5" si="1">(AE15+AE25*25+AE35*298)/1000</f>
        <v>25.525668699087628</v>
      </c>
      <c r="AF5" s="245">
        <f t="shared" si="1"/>
        <v>25.068633939230274</v>
      </c>
      <c r="AG5" s="238"/>
    </row>
    <row r="6" spans="1:34" ht="21" customHeight="1">
      <c r="A6" s="285"/>
      <c r="B6" s="246" t="s">
        <v>291</v>
      </c>
      <c r="C6" s="247" t="s">
        <v>292</v>
      </c>
      <c r="D6" s="248">
        <f t="shared" ref="D6:AD11" si="2">(D16+D26*25+D36*298)/1000</f>
        <v>12.013117288236415</v>
      </c>
      <c r="E6" s="248">
        <f t="shared" si="2"/>
        <v>10.660769210285364</v>
      </c>
      <c r="F6" s="248">
        <f t="shared" si="2"/>
        <v>10.59077276743554</v>
      </c>
      <c r="G6" s="248">
        <f t="shared" si="2"/>
        <v>10.53413854020272</v>
      </c>
      <c r="H6" s="248">
        <f t="shared" si="2"/>
        <v>10.903652919593808</v>
      </c>
      <c r="I6" s="248">
        <f t="shared" si="2"/>
        <v>10.789693898036159</v>
      </c>
      <c r="J6" s="248">
        <f t="shared" si="2"/>
        <v>10.912895984019421</v>
      </c>
      <c r="K6" s="248">
        <f t="shared" si="2"/>
        <v>10.727635107677678</v>
      </c>
      <c r="L6" s="248">
        <f t="shared" si="2"/>
        <v>10.922151886970212</v>
      </c>
      <c r="M6" s="248">
        <f t="shared" si="2"/>
        <v>10.85490099877252</v>
      </c>
      <c r="N6" s="248">
        <f t="shared" si="2"/>
        <v>10.692943657898669</v>
      </c>
      <c r="O6" s="248">
        <f t="shared" si="2"/>
        <v>10.85682157082862</v>
      </c>
      <c r="P6" s="248">
        <f t="shared" si="2"/>
        <v>10.578481093735327</v>
      </c>
      <c r="Q6" s="248">
        <f t="shared" si="2"/>
        <v>10.64699020447809</v>
      </c>
      <c r="R6" s="248">
        <f t="shared" si="2"/>
        <v>10.344991534434465</v>
      </c>
      <c r="S6" s="248">
        <f t="shared" si="2"/>
        <v>10.397013217842213</v>
      </c>
      <c r="T6" s="248">
        <f t="shared" si="2"/>
        <v>10.170327627831337</v>
      </c>
      <c r="U6" s="248">
        <f t="shared" si="2"/>
        <v>10.193134392391652</v>
      </c>
      <c r="V6" s="248">
        <f t="shared" si="2"/>
        <v>10.166989896711152</v>
      </c>
      <c r="W6" s="248">
        <f t="shared" si="2"/>
        <v>10.130980127266673</v>
      </c>
      <c r="X6" s="248">
        <f t="shared" si="2"/>
        <v>9.8356718979185551</v>
      </c>
      <c r="Y6" s="248">
        <f t="shared" si="2"/>
        <v>9.6905539749006646</v>
      </c>
      <c r="Z6" s="248">
        <f t="shared" si="2"/>
        <v>9.7395671077025661</v>
      </c>
      <c r="AA6" s="248">
        <f t="shared" si="2"/>
        <v>9.7018807604616129</v>
      </c>
      <c r="AB6" s="248">
        <f t="shared" si="2"/>
        <v>9.7653674982821315</v>
      </c>
      <c r="AC6" s="248">
        <f t="shared" si="2"/>
        <v>9.6413969181082511</v>
      </c>
      <c r="AD6" s="248">
        <f t="shared" si="2"/>
        <v>9.5914642185408194</v>
      </c>
      <c r="AE6" s="248">
        <f t="shared" ref="AE6:AF6" si="3">(AE16+AE26*25+AE36*298)/1000</f>
        <v>9.5457347615762682</v>
      </c>
      <c r="AF6" s="248">
        <f t="shared" si="3"/>
        <v>9.3287186383934362</v>
      </c>
      <c r="AG6" s="238"/>
      <c r="AH6" s="532"/>
    </row>
    <row r="7" spans="1:34" ht="21" customHeight="1">
      <c r="A7" s="285"/>
      <c r="B7" s="243" t="s">
        <v>293</v>
      </c>
      <c r="C7" s="244" t="s">
        <v>292</v>
      </c>
      <c r="D7" s="245">
        <f t="shared" si="2"/>
        <v>28.755130526375346</v>
      </c>
      <c r="E7" s="245">
        <f t="shared" si="2"/>
        <v>26.759302693025983</v>
      </c>
      <c r="F7" s="245">
        <f t="shared" si="2"/>
        <v>25.832589993537084</v>
      </c>
      <c r="G7" s="245">
        <f t="shared" si="2"/>
        <v>25.38391806788481</v>
      </c>
      <c r="H7" s="245">
        <f t="shared" si="2"/>
        <v>23.816846696457407</v>
      </c>
      <c r="I7" s="245">
        <f t="shared" si="2"/>
        <v>25.112209165969674</v>
      </c>
      <c r="J7" s="245">
        <f t="shared" si="2"/>
        <v>25.19602854244723</v>
      </c>
      <c r="K7" s="245">
        <f t="shared" si="2"/>
        <v>25.181709427229325</v>
      </c>
      <c r="L7" s="245">
        <f t="shared" si="2"/>
        <v>25.463281069598274</v>
      </c>
      <c r="M7" s="245">
        <f t="shared" si="2"/>
        <v>26.151283733395871</v>
      </c>
      <c r="N7" s="245">
        <f t="shared" si="2"/>
        <v>26.62464304457162</v>
      </c>
      <c r="O7" s="245">
        <f t="shared" si="2"/>
        <v>26.029482515770333</v>
      </c>
      <c r="P7" s="245">
        <f t="shared" si="2"/>
        <v>25.119902924845789</v>
      </c>
      <c r="Q7" s="245">
        <f t="shared" si="2"/>
        <v>24.694703162199374</v>
      </c>
      <c r="R7" s="245">
        <f t="shared" si="2"/>
        <v>25.595539218849641</v>
      </c>
      <c r="S7" s="245">
        <f t="shared" si="2"/>
        <v>25.192015356712194</v>
      </c>
      <c r="T7" s="245">
        <f t="shared" si="2"/>
        <v>25.024301749734807</v>
      </c>
      <c r="U7" s="245">
        <f t="shared" si="2"/>
        <v>24.192805367703578</v>
      </c>
      <c r="V7" s="245">
        <f t="shared" si="2"/>
        <v>25.866838123077407</v>
      </c>
      <c r="W7" s="245">
        <f t="shared" si="2"/>
        <v>24.817294468613991</v>
      </c>
      <c r="X7" s="245">
        <f t="shared" si="2"/>
        <v>24.644068781032797</v>
      </c>
      <c r="Y7" s="245">
        <f t="shared" si="2"/>
        <v>26.211633784106667</v>
      </c>
      <c r="Z7" s="245">
        <f t="shared" si="2"/>
        <v>25.798309953376364</v>
      </c>
      <c r="AA7" s="245">
        <f t="shared" si="2"/>
        <v>26.26894703460361</v>
      </c>
      <c r="AB7" s="245">
        <f t="shared" si="2"/>
        <v>27.081363422571421</v>
      </c>
      <c r="AC7" s="245">
        <f t="shared" si="2"/>
        <v>27.558117435186158</v>
      </c>
      <c r="AD7" s="245">
        <f t="shared" si="2"/>
        <v>26.733745056403961</v>
      </c>
      <c r="AE7" s="245">
        <f t="shared" ref="AE7:AF7" si="4">(AE17+AE27*25+AE37*298)/1000</f>
        <v>26.475080046523402</v>
      </c>
      <c r="AF7" s="245">
        <f t="shared" si="4"/>
        <v>24.646438632979329</v>
      </c>
      <c r="AG7" s="238"/>
    </row>
    <row r="8" spans="1:34" ht="21" customHeight="1">
      <c r="A8" s="285"/>
      <c r="B8" s="246" t="s">
        <v>294</v>
      </c>
      <c r="C8" s="247" t="s">
        <v>292</v>
      </c>
      <c r="D8" s="248">
        <f t="shared" si="2"/>
        <v>2.2007899166389362</v>
      </c>
      <c r="E8" s="248">
        <f t="shared" si="2"/>
        <v>1.9994811294414958</v>
      </c>
      <c r="F8" s="248">
        <f t="shared" si="2"/>
        <v>1.7594572519360099</v>
      </c>
      <c r="G8" s="248">
        <f t="shared" si="2"/>
        <v>1.4879556258308098</v>
      </c>
      <c r="H8" s="248">
        <f t="shared" si="2"/>
        <v>1.1482839515182404</v>
      </c>
      <c r="I8" s="248">
        <f t="shared" si="2"/>
        <v>1.337883512272581</v>
      </c>
      <c r="J8" s="248">
        <f t="shared" si="2"/>
        <v>1.3530607214264496</v>
      </c>
      <c r="K8" s="248">
        <f t="shared" si="2"/>
        <v>1.4500078385625501</v>
      </c>
      <c r="L8" s="248">
        <f t="shared" si="2"/>
        <v>1.6371956400141747</v>
      </c>
      <c r="M8" s="248">
        <f t="shared" si="2"/>
        <v>1.6775103507203413</v>
      </c>
      <c r="N8" s="248">
        <f t="shared" si="2"/>
        <v>1.8301380848444955</v>
      </c>
      <c r="O8" s="248">
        <f t="shared" si="2"/>
        <v>1.5785242545544598</v>
      </c>
      <c r="P8" s="248">
        <f t="shared" si="2"/>
        <v>1.6741948878165156</v>
      </c>
      <c r="Q8" s="248">
        <f t="shared" si="2"/>
        <v>1.5236358416154983</v>
      </c>
      <c r="R8" s="248">
        <f t="shared" si="2"/>
        <v>1.506888313066886</v>
      </c>
      <c r="S8" s="248">
        <f t="shared" si="2"/>
        <v>1.4168902477951444</v>
      </c>
      <c r="T8" s="248">
        <f t="shared" si="2"/>
        <v>1.358760301481611</v>
      </c>
      <c r="U8" s="248">
        <f t="shared" si="2"/>
        <v>1.5398411606492057</v>
      </c>
      <c r="V8" s="248">
        <f t="shared" si="2"/>
        <v>1.5327957862184001</v>
      </c>
      <c r="W8" s="248">
        <f t="shared" si="2"/>
        <v>1.5615035674906728</v>
      </c>
      <c r="X8" s="248">
        <f t="shared" si="2"/>
        <v>1.4716039145562887</v>
      </c>
      <c r="Y8" s="248">
        <f t="shared" si="2"/>
        <v>1.6138950431874837</v>
      </c>
      <c r="Z8" s="248">
        <f t="shared" si="2"/>
        <v>1.694292782868271</v>
      </c>
      <c r="AA8" s="248">
        <f t="shared" si="2"/>
        <v>1.7680660146593072</v>
      </c>
      <c r="AB8" s="248">
        <f t="shared" si="2"/>
        <v>2.0112316563360757</v>
      </c>
      <c r="AC8" s="248">
        <f t="shared" si="2"/>
        <v>1.9724703496910345</v>
      </c>
      <c r="AD8" s="248">
        <f t="shared" si="2"/>
        <v>1.7336648910189292</v>
      </c>
      <c r="AE8" s="248">
        <f t="shared" ref="AE8:AF8" si="5">(AE18+AE28*25+AE38*298)/1000</f>
        <v>1.9391780543981731</v>
      </c>
      <c r="AF8" s="248">
        <f t="shared" si="5"/>
        <v>2.1400512009721044</v>
      </c>
      <c r="AG8" s="238"/>
    </row>
    <row r="9" spans="1:34" ht="21" customHeight="1">
      <c r="A9" s="285"/>
      <c r="B9" s="243" t="s">
        <v>295</v>
      </c>
      <c r="C9" s="244" t="s">
        <v>292</v>
      </c>
      <c r="D9" s="245">
        <f t="shared" si="2"/>
        <v>0.47960063078599974</v>
      </c>
      <c r="E9" s="245">
        <f t="shared" si="2"/>
        <v>0.43372757565218445</v>
      </c>
      <c r="F9" s="245">
        <f t="shared" si="2"/>
        <v>0.39793482793778717</v>
      </c>
      <c r="G9" s="245">
        <f t="shared" si="2"/>
        <v>0.45101599790899277</v>
      </c>
      <c r="H9" s="245">
        <f t="shared" si="2"/>
        <v>0.41745628552558045</v>
      </c>
      <c r="I9" s="245">
        <f t="shared" si="2"/>
        <v>0.47724521406773712</v>
      </c>
      <c r="J9" s="245">
        <f t="shared" si="2"/>
        <v>0.48089721406607699</v>
      </c>
      <c r="K9" s="245">
        <f t="shared" si="2"/>
        <v>0.49616599977447007</v>
      </c>
      <c r="L9" s="245">
        <f t="shared" si="2"/>
        <v>0.51634707119596346</v>
      </c>
      <c r="M9" s="245">
        <f t="shared" si="2"/>
        <v>0.55979864259954604</v>
      </c>
      <c r="N9" s="245">
        <f t="shared" si="2"/>
        <v>0.57852378545236793</v>
      </c>
      <c r="O9" s="245">
        <f t="shared" si="2"/>
        <v>0.64106821399327207</v>
      </c>
      <c r="P9" s="245">
        <f t="shared" si="2"/>
        <v>0.64537157113731602</v>
      </c>
      <c r="Q9" s="245">
        <f t="shared" si="2"/>
        <v>0.63342007114274845</v>
      </c>
      <c r="R9" s="245">
        <f t="shared" si="2"/>
        <v>0.67151149969476742</v>
      </c>
      <c r="S9" s="245">
        <f t="shared" si="2"/>
        <v>0.59799535687418404</v>
      </c>
      <c r="T9" s="245">
        <f t="shared" si="2"/>
        <v>0.65377557113349594</v>
      </c>
      <c r="U9" s="245">
        <f t="shared" si="2"/>
        <v>0.64102814256262353</v>
      </c>
      <c r="V9" s="245">
        <f t="shared" si="2"/>
        <v>0.64787721399017695</v>
      </c>
      <c r="W9" s="245">
        <f t="shared" si="2"/>
        <v>0.79498099963864499</v>
      </c>
      <c r="X9" s="245">
        <f t="shared" si="2"/>
        <v>0.58740785687899644</v>
      </c>
      <c r="Y9" s="245">
        <f t="shared" si="2"/>
        <v>0.74987157108981595</v>
      </c>
      <c r="Z9" s="245">
        <f t="shared" si="2"/>
        <v>0.62480707114666345</v>
      </c>
      <c r="AA9" s="245">
        <f t="shared" si="2"/>
        <v>0.69503892825340652</v>
      </c>
      <c r="AB9" s="245">
        <f t="shared" si="2"/>
        <v>0.69780542825214908</v>
      </c>
      <c r="AC9" s="245">
        <f t="shared" si="2"/>
        <v>0.85627064246478612</v>
      </c>
      <c r="AD9" s="245">
        <f t="shared" si="2"/>
        <v>0.82040907105775351</v>
      </c>
      <c r="AE9" s="245">
        <f t="shared" ref="AE9:AF9" si="6">(AE19+AE29*25+AE39*298)/1000</f>
        <v>0.76874678536590302</v>
      </c>
      <c r="AF9" s="245">
        <f t="shared" si="6"/>
        <v>0.56954385688711651</v>
      </c>
      <c r="AG9" s="238"/>
    </row>
    <row r="10" spans="1:34" ht="21" customHeight="1">
      <c r="A10" s="285"/>
      <c r="B10" s="246" t="s">
        <v>296</v>
      </c>
      <c r="C10" s="247" t="s">
        <v>292</v>
      </c>
      <c r="D10" s="248">
        <f t="shared" si="2"/>
        <v>0.50322350352119993</v>
      </c>
      <c r="E10" s="248">
        <f t="shared" si="2"/>
        <v>0.47135447325559998</v>
      </c>
      <c r="F10" s="248">
        <f t="shared" si="2"/>
        <v>0.44635896091160004</v>
      </c>
      <c r="G10" s="248">
        <f t="shared" si="2"/>
        <v>0.4287608153136</v>
      </c>
      <c r="H10" s="248">
        <f t="shared" si="2"/>
        <v>0.37048033896280003</v>
      </c>
      <c r="I10" s="248">
        <f t="shared" si="2"/>
        <v>0.40701666133480002</v>
      </c>
      <c r="J10" s="248">
        <f t="shared" si="2"/>
        <v>0.39098686488840001</v>
      </c>
      <c r="K10" s="248">
        <f t="shared" si="2"/>
        <v>0.37386438222320001</v>
      </c>
      <c r="L10" s="248">
        <f t="shared" si="2"/>
        <v>0.36747918370240001</v>
      </c>
      <c r="M10" s="248">
        <f t="shared" si="2"/>
        <v>0.37046429199999997</v>
      </c>
      <c r="N10" s="248">
        <f t="shared" si="2"/>
        <v>0.39480529570239997</v>
      </c>
      <c r="O10" s="248">
        <f t="shared" si="2"/>
        <v>0.33461537673960001</v>
      </c>
      <c r="P10" s="248">
        <f t="shared" si="2"/>
        <v>0.31762798711160001</v>
      </c>
      <c r="Q10" s="248">
        <f t="shared" si="2"/>
        <v>0.30714708118600004</v>
      </c>
      <c r="R10" s="248">
        <f t="shared" si="2"/>
        <v>0.31172121200000003</v>
      </c>
      <c r="S10" s="248">
        <f t="shared" si="2"/>
        <v>0.31046245837200004</v>
      </c>
      <c r="T10" s="248">
        <f t="shared" si="2"/>
        <v>0.3004118349628</v>
      </c>
      <c r="U10" s="248">
        <f t="shared" si="2"/>
        <v>0.246409326372</v>
      </c>
      <c r="V10" s="248">
        <f t="shared" si="2"/>
        <v>0.30191577126040003</v>
      </c>
      <c r="W10" s="248">
        <f t="shared" si="2"/>
        <v>0.2338572426652</v>
      </c>
      <c r="X10" s="248">
        <f t="shared" si="2"/>
        <v>0.2660325229628</v>
      </c>
      <c r="Y10" s="248">
        <f t="shared" si="2"/>
        <v>0.27182025199999998</v>
      </c>
      <c r="Z10" s="248">
        <f t="shared" si="2"/>
        <v>0.25445594533480004</v>
      </c>
      <c r="AA10" s="248">
        <f t="shared" si="2"/>
        <v>0.23546641718599998</v>
      </c>
      <c r="AB10" s="248">
        <f t="shared" si="2"/>
        <v>0.23094117362799998</v>
      </c>
      <c r="AC10" s="248">
        <f t="shared" si="2"/>
        <v>0.24226062666519999</v>
      </c>
      <c r="AD10" s="248">
        <f t="shared" si="2"/>
        <v>0.21881601377679996</v>
      </c>
      <c r="AE10" s="248">
        <f t="shared" ref="AE10:AF10" si="7">(AE20+AE30*25+AE40*298)/1000</f>
        <v>0.21607049037199999</v>
      </c>
      <c r="AF10" s="248">
        <f t="shared" si="7"/>
        <v>0.20422223392559999</v>
      </c>
      <c r="AG10" s="238"/>
    </row>
    <row r="11" spans="1:34" ht="21" customHeight="1">
      <c r="A11" s="285"/>
      <c r="B11" s="243" t="s">
        <v>297</v>
      </c>
      <c r="C11" s="244" t="s">
        <v>292</v>
      </c>
      <c r="D11" s="245">
        <f>(D21+D31*25+D41*298)/1000</f>
        <v>4.004031440512319E-4</v>
      </c>
      <c r="E11" s="245">
        <f t="shared" si="2"/>
        <v>9.6773103582512281E-4</v>
      </c>
      <c r="F11" s="245">
        <f t="shared" si="2"/>
        <v>1.3029560474927147E-3</v>
      </c>
      <c r="G11" s="245">
        <f t="shared" si="2"/>
        <v>1.6912513975488651E-3</v>
      </c>
      <c r="H11" s="245">
        <f t="shared" si="2"/>
        <v>2.0756982941027998E-3</v>
      </c>
      <c r="I11" s="245">
        <f t="shared" si="2"/>
        <v>5.0242374320040428E-3</v>
      </c>
      <c r="J11" s="245">
        <f t="shared" si="2"/>
        <v>8.3324650281146658E-3</v>
      </c>
      <c r="K11" s="245">
        <f t="shared" si="2"/>
        <v>1.0502187930469586E-2</v>
      </c>
      <c r="L11" s="245">
        <f t="shared" si="2"/>
        <v>2.3649819276354747E-2</v>
      </c>
      <c r="M11" s="245">
        <f t="shared" si="2"/>
        <v>2.6814938424680298E-2</v>
      </c>
      <c r="N11" s="245">
        <f t="shared" si="2"/>
        <v>4.2470414243005267E-2</v>
      </c>
      <c r="O11" s="245">
        <f t="shared" si="2"/>
        <v>6.0133312635062039E-2</v>
      </c>
      <c r="P11" s="245">
        <f t="shared" si="2"/>
        <v>8.6238499193579427E-2</v>
      </c>
      <c r="Q11" s="245">
        <f t="shared" si="2"/>
        <v>0.10157200430402316</v>
      </c>
      <c r="R11" s="245">
        <f t="shared" si="2"/>
        <v>0.13093761697585776</v>
      </c>
      <c r="S11" s="245">
        <f t="shared" si="2"/>
        <v>0.3463494583360478</v>
      </c>
      <c r="T11" s="245">
        <f t="shared" si="2"/>
        <v>0.47179450448599802</v>
      </c>
      <c r="U11" s="245">
        <f t="shared" si="2"/>
        <v>0.62486575466031313</v>
      </c>
      <c r="V11" s="245">
        <f t="shared" si="2"/>
        <v>0.70595873386813812</v>
      </c>
      <c r="W11" s="245">
        <f t="shared" si="2"/>
        <v>0.87681493078123085</v>
      </c>
      <c r="X11" s="245">
        <f t="shared" si="2"/>
        <v>1.0670856117752592</v>
      </c>
      <c r="Y11" s="245">
        <f t="shared" si="2"/>
        <v>1.2852297659446037</v>
      </c>
      <c r="Z11" s="245">
        <f t="shared" si="2"/>
        <v>1.2936875816407436</v>
      </c>
      <c r="AA11" s="245">
        <f t="shared" si="2"/>
        <v>1.5346117587047192</v>
      </c>
      <c r="AB11" s="245">
        <f t="shared" si="2"/>
        <v>1.5824692106731062</v>
      </c>
      <c r="AC11" s="245">
        <f t="shared" si="2"/>
        <v>1.6349246295293953</v>
      </c>
      <c r="AD11" s="245">
        <f t="shared" si="2"/>
        <v>1.6226838113138409</v>
      </c>
      <c r="AE11" s="245">
        <f t="shared" ref="AE11:AF11" si="8">(AE21+AE31*25+AE41*298)/1000</f>
        <v>1.5998407958868566</v>
      </c>
      <c r="AF11" s="245">
        <f t="shared" si="8"/>
        <v>1.6072787997183846</v>
      </c>
      <c r="AG11" s="238"/>
    </row>
    <row r="12" spans="1:34" s="249" customFormat="1" ht="21" customHeight="1">
      <c r="A12" s="286"/>
      <c r="B12" s="509" t="s">
        <v>69</v>
      </c>
      <c r="C12" s="510" t="s">
        <v>292</v>
      </c>
      <c r="D12" s="511">
        <f>SUM(D5:D11)</f>
        <v>79.305198277423429</v>
      </c>
      <c r="E12" s="511">
        <f t="shared" ref="E12:AD12" si="9">SUM(E5:E11)</f>
        <v>71.545189679924349</v>
      </c>
      <c r="F12" s="511">
        <f t="shared" si="9"/>
        <v>69.34080785783955</v>
      </c>
      <c r="G12" s="511">
        <f t="shared" si="9"/>
        <v>68.4690661756145</v>
      </c>
      <c r="H12" s="511">
        <f t="shared" si="9"/>
        <v>66.828824165370861</v>
      </c>
      <c r="I12" s="511">
        <f t="shared" si="9"/>
        <v>68.157613694313525</v>
      </c>
      <c r="J12" s="511">
        <f t="shared" si="9"/>
        <v>68.548256908284429</v>
      </c>
      <c r="K12" s="511">
        <f t="shared" si="9"/>
        <v>67.514760666437454</v>
      </c>
      <c r="L12" s="511">
        <f t="shared" si="9"/>
        <v>67.841501170919571</v>
      </c>
      <c r="M12" s="511">
        <f t="shared" si="9"/>
        <v>68.318445657926233</v>
      </c>
      <c r="N12" s="511">
        <f t="shared" si="9"/>
        <v>68.264191421136573</v>
      </c>
      <c r="O12" s="511">
        <f t="shared" si="9"/>
        <v>67.956853789276579</v>
      </c>
      <c r="P12" s="511">
        <f t="shared" si="9"/>
        <v>65.711106141980906</v>
      </c>
      <c r="Q12" s="511">
        <f t="shared" si="9"/>
        <v>64.752914808972605</v>
      </c>
      <c r="R12" s="511">
        <f t="shared" si="9"/>
        <v>64.639819452586025</v>
      </c>
      <c r="S12" s="511">
        <f t="shared" si="9"/>
        <v>64.189463363618501</v>
      </c>
      <c r="T12" s="511">
        <f t="shared" si="9"/>
        <v>63.401959068463825</v>
      </c>
      <c r="U12" s="511">
        <f t="shared" si="9"/>
        <v>62.926816396094118</v>
      </c>
      <c r="V12" s="511">
        <f t="shared" si="9"/>
        <v>65.071080306018217</v>
      </c>
      <c r="W12" s="511">
        <f t="shared" si="9"/>
        <v>64.275869709731609</v>
      </c>
      <c r="X12" s="511">
        <f t="shared" si="9"/>
        <v>63.626162486582459</v>
      </c>
      <c r="Y12" s="511">
        <f t="shared" si="9"/>
        <v>65.264773971061359</v>
      </c>
      <c r="Z12" s="511">
        <f t="shared" si="9"/>
        <v>64.886405599064631</v>
      </c>
      <c r="AA12" s="511">
        <f t="shared" si="9"/>
        <v>66.10618706202645</v>
      </c>
      <c r="AB12" s="511">
        <f t="shared" si="9"/>
        <v>67.472482898636969</v>
      </c>
      <c r="AC12" s="511">
        <f t="shared" si="9"/>
        <v>67.965903328228734</v>
      </c>
      <c r="AD12" s="511">
        <f t="shared" si="9"/>
        <v>66.491114448442431</v>
      </c>
      <c r="AE12" s="511">
        <f t="shared" ref="AE12:AF12" si="10">SUM(AE5:AE11)</f>
        <v>66.070319633210246</v>
      </c>
      <c r="AF12" s="511">
        <f t="shared" si="10"/>
        <v>63.564887302106236</v>
      </c>
      <c r="AG12" s="287"/>
    </row>
    <row r="13" spans="1:34" ht="21" customHeight="1">
      <c r="A13" s="285"/>
      <c r="B13" s="250"/>
      <c r="C13" s="251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38"/>
    </row>
    <row r="14" spans="1:34" ht="21" customHeight="1">
      <c r="A14" s="285"/>
      <c r="B14" s="240" t="s">
        <v>158</v>
      </c>
      <c r="C14" s="241" t="s">
        <v>28</v>
      </c>
      <c r="D14" s="242">
        <f t="shared" ref="D14:AD14" si="11">D4</f>
        <v>33238</v>
      </c>
      <c r="E14" s="242">
        <f t="shared" si="11"/>
        <v>33603</v>
      </c>
      <c r="F14" s="242">
        <f t="shared" si="11"/>
        <v>33969</v>
      </c>
      <c r="G14" s="242">
        <f t="shared" si="11"/>
        <v>34334</v>
      </c>
      <c r="H14" s="242">
        <f t="shared" si="11"/>
        <v>34699</v>
      </c>
      <c r="I14" s="242">
        <f t="shared" si="11"/>
        <v>35064</v>
      </c>
      <c r="J14" s="242">
        <f t="shared" si="11"/>
        <v>35430</v>
      </c>
      <c r="K14" s="242">
        <f t="shared" si="11"/>
        <v>35795</v>
      </c>
      <c r="L14" s="242">
        <f t="shared" si="11"/>
        <v>36160</v>
      </c>
      <c r="M14" s="242">
        <f t="shared" si="11"/>
        <v>36525</v>
      </c>
      <c r="N14" s="242">
        <f t="shared" si="11"/>
        <v>36891</v>
      </c>
      <c r="O14" s="242">
        <f t="shared" si="11"/>
        <v>37256</v>
      </c>
      <c r="P14" s="242">
        <f t="shared" si="11"/>
        <v>37621</v>
      </c>
      <c r="Q14" s="242">
        <f t="shared" si="11"/>
        <v>37986</v>
      </c>
      <c r="R14" s="242">
        <f t="shared" si="11"/>
        <v>38352</v>
      </c>
      <c r="S14" s="242">
        <f t="shared" si="11"/>
        <v>38717</v>
      </c>
      <c r="T14" s="242">
        <f t="shared" si="11"/>
        <v>39082</v>
      </c>
      <c r="U14" s="242">
        <f t="shared" si="11"/>
        <v>39447</v>
      </c>
      <c r="V14" s="242">
        <f t="shared" si="11"/>
        <v>39813</v>
      </c>
      <c r="W14" s="242">
        <f t="shared" si="11"/>
        <v>40178</v>
      </c>
      <c r="X14" s="242">
        <f t="shared" si="11"/>
        <v>40543</v>
      </c>
      <c r="Y14" s="242">
        <f t="shared" si="11"/>
        <v>40908</v>
      </c>
      <c r="Z14" s="242">
        <f t="shared" si="11"/>
        <v>41274</v>
      </c>
      <c r="AA14" s="242">
        <f t="shared" si="11"/>
        <v>41639</v>
      </c>
      <c r="AB14" s="242">
        <f t="shared" si="11"/>
        <v>42004</v>
      </c>
      <c r="AC14" s="242">
        <f t="shared" si="11"/>
        <v>42369</v>
      </c>
      <c r="AD14" s="242">
        <f t="shared" si="11"/>
        <v>42735</v>
      </c>
      <c r="AE14" s="242">
        <f t="shared" ref="AE14:AF14" si="12">AE4</f>
        <v>43100</v>
      </c>
      <c r="AF14" s="242">
        <f t="shared" si="12"/>
        <v>43465</v>
      </c>
      <c r="AG14" s="238"/>
    </row>
    <row r="15" spans="1:34" ht="21" customHeight="1">
      <c r="A15" s="285"/>
      <c r="B15" s="243" t="s">
        <v>289</v>
      </c>
      <c r="C15" s="244" t="s">
        <v>88</v>
      </c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38"/>
    </row>
    <row r="16" spans="1:34" ht="21" customHeight="1">
      <c r="A16" s="285"/>
      <c r="B16" s="246" t="s">
        <v>291</v>
      </c>
      <c r="C16" s="247" t="s">
        <v>88</v>
      </c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38"/>
    </row>
    <row r="17" spans="1:33" ht="21" customHeight="1">
      <c r="A17" s="285"/>
      <c r="B17" s="243" t="s">
        <v>293</v>
      </c>
      <c r="C17" s="244" t="s">
        <v>88</v>
      </c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38"/>
    </row>
    <row r="18" spans="1:33" ht="21" customHeight="1">
      <c r="A18" s="285"/>
      <c r="B18" s="246" t="s">
        <v>294</v>
      </c>
      <c r="C18" s="247" t="s">
        <v>88</v>
      </c>
      <c r="D18" s="248">
        <v>2200.7899166389361</v>
      </c>
      <c r="E18" s="248">
        <v>1999.4811294414958</v>
      </c>
      <c r="F18" s="248">
        <v>1759.4572519360099</v>
      </c>
      <c r="G18" s="248">
        <v>1487.9556258308098</v>
      </c>
      <c r="H18" s="248">
        <v>1148.2839515182404</v>
      </c>
      <c r="I18" s="248">
        <v>1337.8835122725809</v>
      </c>
      <c r="J18" s="248">
        <v>1353.0607214264496</v>
      </c>
      <c r="K18" s="248">
        <v>1450.0078385625502</v>
      </c>
      <c r="L18" s="248">
        <v>1637.1956400141746</v>
      </c>
      <c r="M18" s="248">
        <v>1677.5103507203412</v>
      </c>
      <c r="N18" s="248">
        <v>1830.1380848444956</v>
      </c>
      <c r="O18" s="248">
        <v>1578.5242545544597</v>
      </c>
      <c r="P18" s="248">
        <v>1674.1948878165156</v>
      </c>
      <c r="Q18" s="248">
        <v>1523.6358416154983</v>
      </c>
      <c r="R18" s="248">
        <v>1506.888313066886</v>
      </c>
      <c r="S18" s="248">
        <v>1416.8902477951444</v>
      </c>
      <c r="T18" s="248">
        <v>1358.7603014816109</v>
      </c>
      <c r="U18" s="248">
        <v>1539.8411606492057</v>
      </c>
      <c r="V18" s="248">
        <v>1532.7957862184001</v>
      </c>
      <c r="W18" s="248">
        <v>1561.5035674906728</v>
      </c>
      <c r="X18" s="248">
        <v>1471.6039145562886</v>
      </c>
      <c r="Y18" s="248">
        <v>1613.8950431874837</v>
      </c>
      <c r="Z18" s="248">
        <v>1694.2927828682709</v>
      </c>
      <c r="AA18" s="248">
        <v>1768.0660146593073</v>
      </c>
      <c r="AB18" s="248">
        <v>2011.2316563360755</v>
      </c>
      <c r="AC18" s="248">
        <v>1972.4703496910345</v>
      </c>
      <c r="AD18" s="248">
        <v>1733.6648910189292</v>
      </c>
      <c r="AE18" s="248">
        <v>1939.1780543981731</v>
      </c>
      <c r="AF18" s="248">
        <v>2140.0512009721047</v>
      </c>
      <c r="AG18" s="238"/>
    </row>
    <row r="19" spans="1:33" ht="21" customHeight="1">
      <c r="A19" s="285"/>
      <c r="B19" s="243" t="s">
        <v>295</v>
      </c>
      <c r="C19" s="244" t="s">
        <v>88</v>
      </c>
      <c r="D19" s="245">
        <v>479.60063078599973</v>
      </c>
      <c r="E19" s="245">
        <v>433.72757565218444</v>
      </c>
      <c r="F19" s="245">
        <v>397.93482793778719</v>
      </c>
      <c r="G19" s="245">
        <v>451.01599790899274</v>
      </c>
      <c r="H19" s="245">
        <v>417.45628552558043</v>
      </c>
      <c r="I19" s="245">
        <v>477.24521406773709</v>
      </c>
      <c r="J19" s="245">
        <v>480.89721406607697</v>
      </c>
      <c r="K19" s="245">
        <v>496.16599977447009</v>
      </c>
      <c r="L19" s="245">
        <v>516.34707119596351</v>
      </c>
      <c r="M19" s="245">
        <v>559.79864259954604</v>
      </c>
      <c r="N19" s="245">
        <v>578.52378545236797</v>
      </c>
      <c r="O19" s="245">
        <v>641.06821399327202</v>
      </c>
      <c r="P19" s="245">
        <v>645.37157113731598</v>
      </c>
      <c r="Q19" s="245">
        <v>633.4200711427485</v>
      </c>
      <c r="R19" s="245">
        <v>671.51149969476739</v>
      </c>
      <c r="S19" s="245">
        <v>597.99535687418404</v>
      </c>
      <c r="T19" s="245">
        <v>653.77557113349599</v>
      </c>
      <c r="U19" s="245">
        <v>641.02814256262354</v>
      </c>
      <c r="V19" s="245">
        <v>647.87721399017698</v>
      </c>
      <c r="W19" s="245">
        <v>794.98099963864502</v>
      </c>
      <c r="X19" s="245">
        <v>587.40785687899643</v>
      </c>
      <c r="Y19" s="245">
        <v>749.87157108981592</v>
      </c>
      <c r="Z19" s="245">
        <v>624.80707114666347</v>
      </c>
      <c r="AA19" s="245">
        <v>695.03892825340654</v>
      </c>
      <c r="AB19" s="245">
        <v>697.80542825214911</v>
      </c>
      <c r="AC19" s="245">
        <v>856.27064246478608</v>
      </c>
      <c r="AD19" s="245">
        <v>820.40907105775352</v>
      </c>
      <c r="AE19" s="245">
        <v>768.74678536590307</v>
      </c>
      <c r="AF19" s="245">
        <v>569.54385688711648</v>
      </c>
      <c r="AG19" s="238"/>
    </row>
    <row r="20" spans="1:33" ht="21" customHeight="1">
      <c r="A20" s="285"/>
      <c r="B20" s="246" t="s">
        <v>296</v>
      </c>
      <c r="C20" s="247" t="s">
        <v>88</v>
      </c>
      <c r="D20" s="248">
        <v>503.22350352119997</v>
      </c>
      <c r="E20" s="248">
        <v>471.3544732556</v>
      </c>
      <c r="F20" s="248">
        <v>446.35896091160004</v>
      </c>
      <c r="G20" s="248">
        <v>428.76081531360001</v>
      </c>
      <c r="H20" s="248">
        <v>370.48033896280003</v>
      </c>
      <c r="I20" s="248">
        <v>407.01666133480001</v>
      </c>
      <c r="J20" s="248">
        <v>390.98686488840002</v>
      </c>
      <c r="K20" s="248">
        <v>373.86438222319998</v>
      </c>
      <c r="L20" s="248">
        <v>367.47918370240001</v>
      </c>
      <c r="M20" s="248">
        <v>370.464292</v>
      </c>
      <c r="N20" s="248">
        <v>394.80529570239997</v>
      </c>
      <c r="O20" s="248">
        <v>334.61537673960004</v>
      </c>
      <c r="P20" s="248">
        <v>317.62798711160002</v>
      </c>
      <c r="Q20" s="248">
        <v>307.14708118600004</v>
      </c>
      <c r="R20" s="248">
        <v>311.72121200000004</v>
      </c>
      <c r="S20" s="248">
        <v>310.46245837200001</v>
      </c>
      <c r="T20" s="248">
        <v>300.41183496280001</v>
      </c>
      <c r="U20" s="248">
        <v>246.40932637200001</v>
      </c>
      <c r="V20" s="248">
        <v>301.91577126040005</v>
      </c>
      <c r="W20" s="248">
        <v>233.8572426652</v>
      </c>
      <c r="X20" s="248">
        <v>266.03252296279999</v>
      </c>
      <c r="Y20" s="248">
        <v>271.82025199999998</v>
      </c>
      <c r="Z20" s="248">
        <v>254.45594533480002</v>
      </c>
      <c r="AA20" s="248">
        <v>235.46641718599997</v>
      </c>
      <c r="AB20" s="248">
        <v>230.94117362799997</v>
      </c>
      <c r="AC20" s="248">
        <v>242.26062666519999</v>
      </c>
      <c r="AD20" s="248">
        <v>218.81601377679996</v>
      </c>
      <c r="AE20" s="248">
        <v>216.07049037199999</v>
      </c>
      <c r="AF20" s="248">
        <v>204.22223392559999</v>
      </c>
      <c r="AG20" s="238"/>
    </row>
    <row r="21" spans="1:33" ht="21" customHeight="1">
      <c r="A21" s="285"/>
      <c r="B21" s="243" t="s">
        <v>297</v>
      </c>
      <c r="C21" s="244" t="s">
        <v>88</v>
      </c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38"/>
    </row>
    <row r="22" spans="1:33" s="249" customFormat="1" ht="21" customHeight="1">
      <c r="A22" s="286"/>
      <c r="B22" s="509" t="s">
        <v>69</v>
      </c>
      <c r="C22" s="510" t="s">
        <v>188</v>
      </c>
      <c r="D22" s="511">
        <f t="shared" ref="D22:Z22" si="13">SUM(D15:D20)</f>
        <v>3183.6140509461356</v>
      </c>
      <c r="E22" s="511">
        <f t="shared" si="13"/>
        <v>2904.5631783492804</v>
      </c>
      <c r="F22" s="511">
        <f t="shared" si="13"/>
        <v>2603.7510407853974</v>
      </c>
      <c r="G22" s="511">
        <f t="shared" si="13"/>
        <v>2367.7324390534022</v>
      </c>
      <c r="H22" s="511">
        <f t="shared" si="13"/>
        <v>1936.2205760066208</v>
      </c>
      <c r="I22" s="511">
        <f t="shared" si="13"/>
        <v>2222.1453876751179</v>
      </c>
      <c r="J22" s="511">
        <f t="shared" si="13"/>
        <v>2224.9448003809266</v>
      </c>
      <c r="K22" s="511">
        <f t="shared" si="13"/>
        <v>2320.03822056022</v>
      </c>
      <c r="L22" s="511">
        <f t="shared" si="13"/>
        <v>2521.0218949125378</v>
      </c>
      <c r="M22" s="511">
        <f t="shared" si="13"/>
        <v>2607.7732853198872</v>
      </c>
      <c r="N22" s="511">
        <f t="shared" si="13"/>
        <v>2803.4671659992637</v>
      </c>
      <c r="O22" s="511">
        <f t="shared" si="13"/>
        <v>2554.2078452873316</v>
      </c>
      <c r="P22" s="511">
        <f t="shared" si="13"/>
        <v>2637.1944460654313</v>
      </c>
      <c r="Q22" s="511">
        <f t="shared" si="13"/>
        <v>2464.2029939442468</v>
      </c>
      <c r="R22" s="511">
        <f t="shared" si="13"/>
        <v>2490.1210247616532</v>
      </c>
      <c r="S22" s="511">
        <f t="shared" si="13"/>
        <v>2325.3480630413287</v>
      </c>
      <c r="T22" s="511">
        <f t="shared" si="13"/>
        <v>2312.9477075779068</v>
      </c>
      <c r="U22" s="511">
        <f t="shared" si="13"/>
        <v>2427.2786295838291</v>
      </c>
      <c r="V22" s="511">
        <f t="shared" si="13"/>
        <v>2482.588771468977</v>
      </c>
      <c r="W22" s="511">
        <f t="shared" si="13"/>
        <v>2590.3418097945178</v>
      </c>
      <c r="X22" s="511">
        <f t="shared" si="13"/>
        <v>2325.0442943980852</v>
      </c>
      <c r="Y22" s="511">
        <f t="shared" si="13"/>
        <v>2635.5868662772996</v>
      </c>
      <c r="Z22" s="511">
        <f t="shared" si="13"/>
        <v>2573.5557993497346</v>
      </c>
      <c r="AA22" s="511">
        <f>SUM(AA15:AA20)</f>
        <v>2698.5713600987137</v>
      </c>
      <c r="AB22" s="511">
        <f>SUM(AB15:AB20)</f>
        <v>2939.9782582162243</v>
      </c>
      <c r="AC22" s="511">
        <f t="shared" ref="AC22:AD22" si="14">SUM(AC15:AC20)</f>
        <v>3071.0016188210207</v>
      </c>
      <c r="AD22" s="511">
        <f t="shared" si="14"/>
        <v>2772.8899758534826</v>
      </c>
      <c r="AE22" s="511">
        <f t="shared" ref="AE22:AF22" si="15">SUM(AE15:AE20)</f>
        <v>2923.9953301360765</v>
      </c>
      <c r="AF22" s="511">
        <f t="shared" si="15"/>
        <v>2913.817291784821</v>
      </c>
      <c r="AG22" s="287"/>
    </row>
    <row r="23" spans="1:33" ht="21" customHeight="1">
      <c r="A23" s="285"/>
      <c r="B23" s="250"/>
      <c r="C23" s="251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38"/>
    </row>
    <row r="24" spans="1:33" ht="21" customHeight="1">
      <c r="A24" s="285"/>
      <c r="B24" s="240" t="s">
        <v>74</v>
      </c>
      <c r="C24" s="241" t="s">
        <v>28</v>
      </c>
      <c r="D24" s="242">
        <f t="shared" ref="D24:AD24" si="16">D4</f>
        <v>33238</v>
      </c>
      <c r="E24" s="242">
        <f t="shared" si="16"/>
        <v>33603</v>
      </c>
      <c r="F24" s="242">
        <f t="shared" si="16"/>
        <v>33969</v>
      </c>
      <c r="G24" s="242">
        <f t="shared" si="16"/>
        <v>34334</v>
      </c>
      <c r="H24" s="242">
        <f t="shared" si="16"/>
        <v>34699</v>
      </c>
      <c r="I24" s="242">
        <f t="shared" si="16"/>
        <v>35064</v>
      </c>
      <c r="J24" s="242">
        <f t="shared" si="16"/>
        <v>35430</v>
      </c>
      <c r="K24" s="242">
        <f t="shared" si="16"/>
        <v>35795</v>
      </c>
      <c r="L24" s="242">
        <f t="shared" si="16"/>
        <v>36160</v>
      </c>
      <c r="M24" s="242">
        <f t="shared" si="16"/>
        <v>36525</v>
      </c>
      <c r="N24" s="242">
        <f t="shared" si="16"/>
        <v>36891</v>
      </c>
      <c r="O24" s="242">
        <f t="shared" si="16"/>
        <v>37256</v>
      </c>
      <c r="P24" s="242">
        <f t="shared" si="16"/>
        <v>37621</v>
      </c>
      <c r="Q24" s="242">
        <f t="shared" si="16"/>
        <v>37986</v>
      </c>
      <c r="R24" s="242">
        <f t="shared" si="16"/>
        <v>38352</v>
      </c>
      <c r="S24" s="242">
        <f t="shared" si="16"/>
        <v>38717</v>
      </c>
      <c r="T24" s="242">
        <f t="shared" si="16"/>
        <v>39082</v>
      </c>
      <c r="U24" s="242">
        <f t="shared" si="16"/>
        <v>39447</v>
      </c>
      <c r="V24" s="242">
        <f t="shared" si="16"/>
        <v>39813</v>
      </c>
      <c r="W24" s="242">
        <f t="shared" si="16"/>
        <v>40178</v>
      </c>
      <c r="X24" s="242">
        <f t="shared" si="16"/>
        <v>40543</v>
      </c>
      <c r="Y24" s="242">
        <f t="shared" si="16"/>
        <v>40908</v>
      </c>
      <c r="Z24" s="242">
        <f t="shared" si="16"/>
        <v>41274</v>
      </c>
      <c r="AA24" s="242">
        <f t="shared" si="16"/>
        <v>41639</v>
      </c>
      <c r="AB24" s="242">
        <f t="shared" si="16"/>
        <v>42004</v>
      </c>
      <c r="AC24" s="242">
        <f t="shared" si="16"/>
        <v>42369</v>
      </c>
      <c r="AD24" s="242">
        <f t="shared" si="16"/>
        <v>42735</v>
      </c>
      <c r="AE24" s="242">
        <f t="shared" ref="AE24:AF24" si="17">AE4</f>
        <v>43100</v>
      </c>
      <c r="AF24" s="242">
        <f t="shared" si="17"/>
        <v>43465</v>
      </c>
      <c r="AG24" s="238"/>
    </row>
    <row r="25" spans="1:33" ht="21" customHeight="1">
      <c r="A25" s="285"/>
      <c r="B25" s="243" t="s">
        <v>289</v>
      </c>
      <c r="C25" s="245" t="s">
        <v>214</v>
      </c>
      <c r="D25" s="245">
        <v>1414.117440348859</v>
      </c>
      <c r="E25" s="245">
        <v>1248.7834746891156</v>
      </c>
      <c r="F25" s="245">
        <v>1212.4956440013611</v>
      </c>
      <c r="G25" s="245">
        <v>1207.2634350830413</v>
      </c>
      <c r="H25" s="245">
        <v>1206.8011310007566</v>
      </c>
      <c r="I25" s="245">
        <v>1201.1416402080224</v>
      </c>
      <c r="J25" s="245">
        <v>1208.2422046563497</v>
      </c>
      <c r="K25" s="245">
        <v>1170.9950289215901</v>
      </c>
      <c r="L25" s="245">
        <v>1156.4558600064872</v>
      </c>
      <c r="M25" s="245">
        <v>1147.1069080805312</v>
      </c>
      <c r="N25" s="245">
        <v>1124.0266855369612</v>
      </c>
      <c r="O25" s="245">
        <v>1138.2483417902085</v>
      </c>
      <c r="P25" s="245">
        <v>1091.5715671256305</v>
      </c>
      <c r="Q25" s="245">
        <v>1073.8178577618748</v>
      </c>
      <c r="R25" s="245">
        <v>1043.1292023025767</v>
      </c>
      <c r="S25" s="245">
        <v>1037.1494907074684</v>
      </c>
      <c r="T25" s="245">
        <v>1016.9034991533508</v>
      </c>
      <c r="U25" s="245">
        <v>1019.5492900701898</v>
      </c>
      <c r="V25" s="245">
        <v>1033.9481912357016</v>
      </c>
      <c r="W25" s="245">
        <v>1034.4175349310076</v>
      </c>
      <c r="X25" s="245">
        <v>1030.1716760583104</v>
      </c>
      <c r="Y25" s="245">
        <v>1017.6707831932854</v>
      </c>
      <c r="Z25" s="245">
        <v>1019.2514062798092</v>
      </c>
      <c r="AA25" s="245">
        <v>1036.0870459263122</v>
      </c>
      <c r="AB25" s="245">
        <v>1044.1321803557632</v>
      </c>
      <c r="AC25" s="245">
        <v>1042.4185090633564</v>
      </c>
      <c r="AD25" s="245">
        <v>1030.8132554532131</v>
      </c>
      <c r="AE25" s="245">
        <v>1021.0267479635052</v>
      </c>
      <c r="AF25" s="245">
        <v>1002.7453575692109</v>
      </c>
      <c r="AG25" s="238"/>
    </row>
    <row r="26" spans="1:33" ht="21" customHeight="1">
      <c r="A26" s="285"/>
      <c r="B26" s="246" t="s">
        <v>291</v>
      </c>
      <c r="C26" s="248" t="s">
        <v>214</v>
      </c>
      <c r="D26" s="248">
        <v>324.00908109983868</v>
      </c>
      <c r="E26" s="248">
        <v>288.47210838294274</v>
      </c>
      <c r="F26" s="248">
        <v>286.53586469926313</v>
      </c>
      <c r="G26" s="248">
        <v>284.16491832655822</v>
      </c>
      <c r="H26" s="248">
        <v>297.43128767756076</v>
      </c>
      <c r="I26" s="248">
        <v>293.59266997179878</v>
      </c>
      <c r="J26" s="248">
        <v>296.92643123215549</v>
      </c>
      <c r="K26" s="248">
        <v>292.27798657288571</v>
      </c>
      <c r="L26" s="248">
        <v>299.1285443819765</v>
      </c>
      <c r="M26" s="248">
        <v>297.32128678604471</v>
      </c>
      <c r="N26" s="248">
        <v>291.56710292068664</v>
      </c>
      <c r="O26" s="248">
        <v>295.33353851851285</v>
      </c>
      <c r="P26" s="248">
        <v>287.49112283449978</v>
      </c>
      <c r="Q26" s="248">
        <v>288.22667446994831</v>
      </c>
      <c r="R26" s="248">
        <v>279.23614852776791</v>
      </c>
      <c r="S26" s="248">
        <v>279.39262710437055</v>
      </c>
      <c r="T26" s="248">
        <v>271.7311049663038</v>
      </c>
      <c r="U26" s="248">
        <v>270.84246102048269</v>
      </c>
      <c r="V26" s="248">
        <v>269.66257419955338</v>
      </c>
      <c r="W26" s="248">
        <v>267.93296504643962</v>
      </c>
      <c r="X26" s="248">
        <v>258.4667045255855</v>
      </c>
      <c r="Y26" s="248">
        <v>254.24643916002742</v>
      </c>
      <c r="Z26" s="248">
        <v>256.76337380398604</v>
      </c>
      <c r="AA26" s="248">
        <v>255.17741379378623</v>
      </c>
      <c r="AB26" s="248">
        <v>256.87817657003563</v>
      </c>
      <c r="AC26" s="248">
        <v>253.315548100223</v>
      </c>
      <c r="AD26" s="248">
        <v>252.26767066926524</v>
      </c>
      <c r="AE26" s="248">
        <v>251.37834990643864</v>
      </c>
      <c r="AF26" s="248">
        <v>245.27233557271998</v>
      </c>
      <c r="AG26" s="238"/>
    </row>
    <row r="27" spans="1:33" ht="21" customHeight="1">
      <c r="A27" s="285"/>
      <c r="B27" s="243" t="s">
        <v>293</v>
      </c>
      <c r="C27" s="245" t="s">
        <v>214</v>
      </c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38"/>
    </row>
    <row r="28" spans="1:33" ht="21" customHeight="1">
      <c r="A28" s="285"/>
      <c r="B28" s="246" t="s">
        <v>294</v>
      </c>
      <c r="C28" s="248" t="s">
        <v>214</v>
      </c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38"/>
    </row>
    <row r="29" spans="1:33" ht="21" customHeight="1">
      <c r="A29" s="285"/>
      <c r="B29" s="243" t="s">
        <v>295</v>
      </c>
      <c r="C29" s="245" t="s">
        <v>214</v>
      </c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38"/>
    </row>
    <row r="30" spans="1:33" ht="21" customHeight="1">
      <c r="A30" s="285"/>
      <c r="B30" s="246" t="s">
        <v>296</v>
      </c>
      <c r="C30" s="248" t="s">
        <v>214</v>
      </c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38"/>
    </row>
    <row r="31" spans="1:33" ht="21" customHeight="1">
      <c r="A31" s="285"/>
      <c r="B31" s="243" t="s">
        <v>297</v>
      </c>
      <c r="C31" s="245" t="s">
        <v>298</v>
      </c>
      <c r="D31" s="533">
        <v>1.1036277855694901E-2</v>
      </c>
      <c r="E31" s="533">
        <v>2.6728781939544196E-2</v>
      </c>
      <c r="F31" s="533">
        <v>3.6062883500537699E-2</v>
      </c>
      <c r="G31" s="533">
        <v>4.6908502255827898E-2</v>
      </c>
      <c r="H31" s="533">
        <v>5.7693615578183997E-2</v>
      </c>
      <c r="I31" s="533">
        <v>0.139946136642049</v>
      </c>
      <c r="J31" s="533">
        <v>0.23259408598165737</v>
      </c>
      <c r="K31" s="533">
        <v>0.29379650717233174</v>
      </c>
      <c r="L31" s="533">
        <v>0.6630460560683572</v>
      </c>
      <c r="M31" s="533">
        <v>0.75344009990117433</v>
      </c>
      <c r="N31" s="533">
        <v>1.1959763580100413</v>
      </c>
      <c r="O31" s="533">
        <v>1.6971602400477086</v>
      </c>
      <c r="P31" s="533">
        <v>2.4394293686414614</v>
      </c>
      <c r="Q31" s="533">
        <v>2.8836615352752695</v>
      </c>
      <c r="R31" s="533">
        <v>3.7311100720199408</v>
      </c>
      <c r="S31" s="533">
        <v>9.9064238815177337</v>
      </c>
      <c r="T31" s="533">
        <v>13.673274317695466</v>
      </c>
      <c r="U31" s="533">
        <v>18.376319613944641</v>
      </c>
      <c r="V31" s="533">
        <v>21.078463550707429</v>
      </c>
      <c r="W31" s="533">
        <v>26.591986142710685</v>
      </c>
      <c r="X31" s="533">
        <v>32.892145280987897</v>
      </c>
      <c r="Y31" s="533">
        <v>40.305809210084803</v>
      </c>
      <c r="Z31" s="533">
        <v>42.348935967673235</v>
      </c>
      <c r="AA31" s="533">
        <v>50.744940519849202</v>
      </c>
      <c r="AB31" s="533">
        <v>52.739295360030994</v>
      </c>
      <c r="AC31" s="533">
        <v>54.639724056207093</v>
      </c>
      <c r="AD31" s="533">
        <v>54.28675268701533</v>
      </c>
      <c r="AE31" s="533">
        <v>53.457489179970125</v>
      </c>
      <c r="AF31" s="533">
        <v>53.705456055855073</v>
      </c>
      <c r="AG31" s="238"/>
    </row>
    <row r="32" spans="1:33" s="249" customFormat="1" ht="21" customHeight="1">
      <c r="A32" s="286"/>
      <c r="B32" s="378" t="s">
        <v>69</v>
      </c>
      <c r="C32" s="379" t="s">
        <v>214</v>
      </c>
      <c r="D32" s="379">
        <f>SUM(D25:D31)</f>
        <v>1738.1375577265533</v>
      </c>
      <c r="E32" s="379">
        <f t="shared" ref="E32:AD32" si="18">SUM(E25:E31)</f>
        <v>1537.2823118539977</v>
      </c>
      <c r="F32" s="379">
        <f t="shared" si="18"/>
        <v>1499.0675715841248</v>
      </c>
      <c r="G32" s="379">
        <f t="shared" si="18"/>
        <v>1491.4752619118551</v>
      </c>
      <c r="H32" s="379">
        <f t="shared" si="18"/>
        <v>1504.2901122938956</v>
      </c>
      <c r="I32" s="379">
        <f t="shared" si="18"/>
        <v>1494.8742563164633</v>
      </c>
      <c r="J32" s="379">
        <f t="shared" si="18"/>
        <v>1505.4012299744868</v>
      </c>
      <c r="K32" s="379">
        <f t="shared" si="18"/>
        <v>1463.5668120016483</v>
      </c>
      <c r="L32" s="379">
        <f t="shared" si="18"/>
        <v>1456.2474504445322</v>
      </c>
      <c r="M32" s="379">
        <f t="shared" si="18"/>
        <v>1445.1816349664771</v>
      </c>
      <c r="N32" s="379">
        <f t="shared" si="18"/>
        <v>1416.7897648156579</v>
      </c>
      <c r="O32" s="379">
        <f t="shared" si="18"/>
        <v>1435.279040548769</v>
      </c>
      <c r="P32" s="379">
        <f t="shared" si="18"/>
        <v>1381.5021193287716</v>
      </c>
      <c r="Q32" s="379">
        <f t="shared" si="18"/>
        <v>1364.9281937670985</v>
      </c>
      <c r="R32" s="379">
        <f t="shared" si="18"/>
        <v>1326.0964609023645</v>
      </c>
      <c r="S32" s="379">
        <f t="shared" si="18"/>
        <v>1326.4485416933567</v>
      </c>
      <c r="T32" s="379">
        <f t="shared" si="18"/>
        <v>1302.3078784373499</v>
      </c>
      <c r="U32" s="379">
        <f t="shared" si="18"/>
        <v>1308.7680707046172</v>
      </c>
      <c r="V32" s="379">
        <f t="shared" si="18"/>
        <v>1324.6892289859625</v>
      </c>
      <c r="W32" s="379">
        <f t="shared" si="18"/>
        <v>1328.942486120158</v>
      </c>
      <c r="X32" s="379">
        <f t="shared" si="18"/>
        <v>1321.5305258648839</v>
      </c>
      <c r="Y32" s="379">
        <f t="shared" si="18"/>
        <v>1312.2230315633976</v>
      </c>
      <c r="Z32" s="379">
        <f t="shared" si="18"/>
        <v>1318.3637160514686</v>
      </c>
      <c r="AA32" s="379">
        <f t="shared" si="18"/>
        <v>1342.0094002399476</v>
      </c>
      <c r="AB32" s="379">
        <f t="shared" si="18"/>
        <v>1353.7496522858301</v>
      </c>
      <c r="AC32" s="379">
        <f t="shared" si="18"/>
        <v>1350.3737812197865</v>
      </c>
      <c r="AD32" s="379">
        <f t="shared" si="18"/>
        <v>1337.3676788094936</v>
      </c>
      <c r="AE32" s="379">
        <f t="shared" ref="AE32:AF32" si="19">SUM(AE25:AE31)</f>
        <v>1325.8625870499138</v>
      </c>
      <c r="AF32" s="379">
        <f t="shared" si="19"/>
        <v>1301.7231491977861</v>
      </c>
      <c r="AG32" s="287"/>
    </row>
    <row r="33" spans="1:33" ht="21" customHeight="1">
      <c r="A33" s="285"/>
      <c r="B33" s="250"/>
      <c r="C33" s="251"/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38"/>
    </row>
    <row r="34" spans="1:33" ht="21" customHeight="1">
      <c r="A34" s="285"/>
      <c r="B34" s="240" t="s">
        <v>75</v>
      </c>
      <c r="C34" s="241" t="s">
        <v>28</v>
      </c>
      <c r="D34" s="242">
        <f t="shared" ref="D34:AD34" si="20">D4</f>
        <v>33238</v>
      </c>
      <c r="E34" s="242">
        <f t="shared" si="20"/>
        <v>33603</v>
      </c>
      <c r="F34" s="242">
        <f t="shared" si="20"/>
        <v>33969</v>
      </c>
      <c r="G34" s="242">
        <f t="shared" si="20"/>
        <v>34334</v>
      </c>
      <c r="H34" s="242">
        <f t="shared" si="20"/>
        <v>34699</v>
      </c>
      <c r="I34" s="242">
        <f t="shared" si="20"/>
        <v>35064</v>
      </c>
      <c r="J34" s="242">
        <f t="shared" si="20"/>
        <v>35430</v>
      </c>
      <c r="K34" s="242">
        <f t="shared" si="20"/>
        <v>35795</v>
      </c>
      <c r="L34" s="242">
        <f t="shared" si="20"/>
        <v>36160</v>
      </c>
      <c r="M34" s="242">
        <f t="shared" si="20"/>
        <v>36525</v>
      </c>
      <c r="N34" s="242">
        <f t="shared" si="20"/>
        <v>36891</v>
      </c>
      <c r="O34" s="242">
        <f t="shared" si="20"/>
        <v>37256</v>
      </c>
      <c r="P34" s="242">
        <f t="shared" si="20"/>
        <v>37621</v>
      </c>
      <c r="Q34" s="242">
        <f t="shared" si="20"/>
        <v>37986</v>
      </c>
      <c r="R34" s="242">
        <f t="shared" si="20"/>
        <v>38352</v>
      </c>
      <c r="S34" s="242">
        <f t="shared" si="20"/>
        <v>38717</v>
      </c>
      <c r="T34" s="242">
        <f t="shared" si="20"/>
        <v>39082</v>
      </c>
      <c r="U34" s="242">
        <f t="shared" si="20"/>
        <v>39447</v>
      </c>
      <c r="V34" s="242">
        <f t="shared" si="20"/>
        <v>39813</v>
      </c>
      <c r="W34" s="242">
        <f t="shared" si="20"/>
        <v>40178</v>
      </c>
      <c r="X34" s="242">
        <f t="shared" si="20"/>
        <v>40543</v>
      </c>
      <c r="Y34" s="242">
        <f t="shared" si="20"/>
        <v>40908</v>
      </c>
      <c r="Z34" s="242">
        <f t="shared" si="20"/>
        <v>41274</v>
      </c>
      <c r="AA34" s="242">
        <f t="shared" si="20"/>
        <v>41639</v>
      </c>
      <c r="AB34" s="242">
        <f t="shared" si="20"/>
        <v>42004</v>
      </c>
      <c r="AC34" s="242">
        <f t="shared" si="20"/>
        <v>42369</v>
      </c>
      <c r="AD34" s="242">
        <f t="shared" si="20"/>
        <v>42735</v>
      </c>
      <c r="AE34" s="242">
        <f t="shared" ref="AE34:AF34" si="21">AE4</f>
        <v>43100</v>
      </c>
      <c r="AF34" s="242">
        <f t="shared" si="21"/>
        <v>43465</v>
      </c>
      <c r="AG34" s="238"/>
    </row>
    <row r="35" spans="1:33" ht="21" customHeight="1">
      <c r="A35" s="285"/>
      <c r="B35" s="243" t="s">
        <v>289</v>
      </c>
      <c r="C35" s="245" t="s">
        <v>215</v>
      </c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38"/>
    </row>
    <row r="36" spans="1:33" ht="21" customHeight="1">
      <c r="A36" s="285"/>
      <c r="B36" s="246" t="s">
        <v>291</v>
      </c>
      <c r="C36" s="248" t="s">
        <v>215</v>
      </c>
      <c r="D36" s="248">
        <v>13.130504230672647</v>
      </c>
      <c r="E36" s="248">
        <v>11.573713089636898</v>
      </c>
      <c r="F36" s="248">
        <v>11.501262248167659</v>
      </c>
      <c r="G36" s="248">
        <v>11.510119402814649</v>
      </c>
      <c r="H36" s="248">
        <v>11.637150092801306</v>
      </c>
      <c r="I36" s="248">
        <v>11.576768955507344</v>
      </c>
      <c r="J36" s="248">
        <v>11.710520816159512</v>
      </c>
      <c r="K36" s="248">
        <v>11.478810212602461</v>
      </c>
      <c r="L36" s="248">
        <v>11.556839857116781</v>
      </c>
      <c r="M36" s="248">
        <v>11.48278130577652</v>
      </c>
      <c r="N36" s="248">
        <v>11.422033841884238</v>
      </c>
      <c r="O36" s="248">
        <v>11.65598358344228</v>
      </c>
      <c r="P36" s="248">
        <v>11.379875915680648</v>
      </c>
      <c r="Q36" s="248">
        <v>11.548064908487859</v>
      </c>
      <c r="R36" s="248">
        <v>11.288885306175393</v>
      </c>
      <c r="S36" s="248">
        <v>11.450327316217951</v>
      </c>
      <c r="T36" s="248">
        <v>11.332382562663563</v>
      </c>
      <c r="U36" s="248">
        <v>11.483465996240218</v>
      </c>
      <c r="V36" s="248">
        <v>11.494716582960802</v>
      </c>
      <c r="W36" s="248">
        <v>11.518979869482159</v>
      </c>
      <c r="X36" s="248">
        <v>11.322162029459458</v>
      </c>
      <c r="Y36" s="248">
        <v>11.189238241275095</v>
      </c>
      <c r="Z36" s="248">
        <v>11.142559606050046</v>
      </c>
      <c r="AA36" s="248">
        <v>11.149145689989785</v>
      </c>
      <c r="AB36" s="248">
        <v>11.219506993393425</v>
      </c>
      <c r="AC36" s="248">
        <v>11.102376562425089</v>
      </c>
      <c r="AD36" s="248">
        <v>11.022726348352977</v>
      </c>
      <c r="AE36" s="248">
        <v>10.943879241326519</v>
      </c>
      <c r="AF36" s="248">
        <v>10.727886741863886</v>
      </c>
      <c r="AG36" s="238"/>
    </row>
    <row r="37" spans="1:33" ht="21" customHeight="1">
      <c r="A37" s="285"/>
      <c r="B37" s="243" t="s">
        <v>293</v>
      </c>
      <c r="C37" s="245" t="s">
        <v>215</v>
      </c>
      <c r="D37" s="245">
        <v>96.49372659857498</v>
      </c>
      <c r="E37" s="245">
        <v>89.796317761832157</v>
      </c>
      <c r="F37" s="245">
        <v>86.686543602473435</v>
      </c>
      <c r="G37" s="245">
        <v>85.180933113707411</v>
      </c>
      <c r="H37" s="245">
        <v>79.922304350528208</v>
      </c>
      <c r="I37" s="245">
        <v>84.269158275066019</v>
      </c>
      <c r="J37" s="245">
        <v>84.550431350494065</v>
      </c>
      <c r="K37" s="245">
        <v>84.502380628286332</v>
      </c>
      <c r="L37" s="245">
        <v>85.447251911403598</v>
      </c>
      <c r="M37" s="245">
        <v>87.755985682536476</v>
      </c>
      <c r="N37" s="245">
        <v>89.344439746884632</v>
      </c>
      <c r="O37" s="245">
        <v>87.347256764329984</v>
      </c>
      <c r="P37" s="245">
        <v>84.294976257871767</v>
      </c>
      <c r="Q37" s="245">
        <v>82.868131416776421</v>
      </c>
      <c r="R37" s="245">
        <v>85.891071204193423</v>
      </c>
      <c r="S37" s="245">
        <v>84.536964284269104</v>
      </c>
      <c r="T37" s="245">
        <v>83.974166945418816</v>
      </c>
      <c r="U37" s="245">
        <v>81.183910629877786</v>
      </c>
      <c r="V37" s="245">
        <v>86.801470211669155</v>
      </c>
      <c r="W37" s="245">
        <v>83.279511639644255</v>
      </c>
      <c r="X37" s="245">
        <v>82.698217386016097</v>
      </c>
      <c r="Y37" s="245">
        <v>87.958502631230431</v>
      </c>
      <c r="Z37" s="245">
        <v>86.571509910658932</v>
      </c>
      <c r="AA37" s="245">
        <v>88.150828975179905</v>
      </c>
      <c r="AB37" s="245">
        <v>90.877058465004765</v>
      </c>
      <c r="AC37" s="245">
        <v>92.476904144919999</v>
      </c>
      <c r="AD37" s="245">
        <v>89.710553880550208</v>
      </c>
      <c r="AE37" s="245">
        <v>88.842550491689266</v>
      </c>
      <c r="AF37" s="245">
        <v>82.706169909326618</v>
      </c>
      <c r="AG37" s="238"/>
    </row>
    <row r="38" spans="1:33" ht="21" customHeight="1">
      <c r="A38" s="285"/>
      <c r="B38" s="246" t="s">
        <v>294</v>
      </c>
      <c r="C38" s="248" t="s">
        <v>215</v>
      </c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38"/>
    </row>
    <row r="39" spans="1:33" ht="21" customHeight="1">
      <c r="A39" s="285"/>
      <c r="B39" s="243" t="s">
        <v>295</v>
      </c>
      <c r="C39" s="245" t="s">
        <v>215</v>
      </c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38"/>
    </row>
    <row r="40" spans="1:33" ht="21" customHeight="1">
      <c r="A40" s="285"/>
      <c r="B40" s="246" t="s">
        <v>296</v>
      </c>
      <c r="C40" s="248" t="s">
        <v>215</v>
      </c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38"/>
    </row>
    <row r="41" spans="1:33" ht="21" customHeight="1">
      <c r="A41" s="285"/>
      <c r="B41" s="243" t="s">
        <v>297</v>
      </c>
      <c r="C41" s="245" t="s">
        <v>215</v>
      </c>
      <c r="D41" s="245">
        <v>4.1777247536530003E-4</v>
      </c>
      <c r="E41" s="245">
        <v>1.0050721051561001E-3</v>
      </c>
      <c r="F41" s="245">
        <v>1.3469260401989E-3</v>
      </c>
      <c r="G41" s="245">
        <v>1.7400632253461998E-3</v>
      </c>
      <c r="H41" s="245">
        <v>2.1253620961349E-3</v>
      </c>
      <c r="I41" s="245">
        <v>5.1194094495061E-3</v>
      </c>
      <c r="J41" s="245">
        <v>8.4483653643397001E-3</v>
      </c>
      <c r="K41" s="245">
        <v>1.0594883393158701E-2</v>
      </c>
      <c r="L41" s="245">
        <v>2.3737140518945699E-2</v>
      </c>
      <c r="M41" s="245">
        <v>2.67749527756743E-2</v>
      </c>
      <c r="N41" s="245">
        <v>4.2184581519309497E-2</v>
      </c>
      <c r="O41" s="245">
        <v>5.9410424945870191E-2</v>
      </c>
      <c r="P41" s="245">
        <v>8.4740822072291597E-2</v>
      </c>
      <c r="Q41" s="245">
        <v>9.8927737993763198E-2</v>
      </c>
      <c r="R41" s="245">
        <v>0.12637538649449409</v>
      </c>
      <c r="S41" s="245">
        <v>0.3311706754969948</v>
      </c>
      <c r="T41" s="245">
        <v>0.43611626356916555</v>
      </c>
      <c r="U41" s="245">
        <v>0.55522739701911761</v>
      </c>
      <c r="V41" s="245">
        <v>0.60066156073977317</v>
      </c>
      <c r="W41" s="245">
        <v>0.71146066179014678</v>
      </c>
      <c r="X41" s="245">
        <v>0.8214160394314155</v>
      </c>
      <c r="Y41" s="245">
        <v>0.93149173051168987</v>
      </c>
      <c r="Z41" s="245">
        <v>0.78847041090239189</v>
      </c>
      <c r="AA41" s="245">
        <v>0.89257800573318535</v>
      </c>
      <c r="AB41" s="245">
        <v>0.88586183447091038</v>
      </c>
      <c r="AC41" s="245">
        <v>0.90245479236314763</v>
      </c>
      <c r="AD41" s="245">
        <v>0.8909899132163005</v>
      </c>
      <c r="AE41" s="245">
        <v>0.88390458519330017</v>
      </c>
      <c r="AF41" s="245">
        <v>0.88806173933559629</v>
      </c>
      <c r="AG41" s="238"/>
    </row>
    <row r="42" spans="1:33" s="249" customFormat="1" ht="21" customHeight="1">
      <c r="A42" s="286"/>
      <c r="B42" s="378" t="s">
        <v>69</v>
      </c>
      <c r="C42" s="379" t="s">
        <v>216</v>
      </c>
      <c r="D42" s="379">
        <f>SUM(D35:D41)</f>
        <v>109.62464860172298</v>
      </c>
      <c r="E42" s="379">
        <f t="shared" ref="E42:AD42" si="22">SUM(E35:E41)</f>
        <v>101.37103592357421</v>
      </c>
      <c r="F42" s="379">
        <f t="shared" si="22"/>
        <v>98.189152776681297</v>
      </c>
      <c r="G42" s="379">
        <f t="shared" si="22"/>
        <v>96.692792579747405</v>
      </c>
      <c r="H42" s="379">
        <f t="shared" si="22"/>
        <v>91.561579805425652</v>
      </c>
      <c r="I42" s="379">
        <f t="shared" si="22"/>
        <v>95.851046640022872</v>
      </c>
      <c r="J42" s="379">
        <f t="shared" si="22"/>
        <v>96.269400532017926</v>
      </c>
      <c r="K42" s="379">
        <f t="shared" si="22"/>
        <v>95.991785724281939</v>
      </c>
      <c r="L42" s="379">
        <f t="shared" si="22"/>
        <v>97.027828909039329</v>
      </c>
      <c r="M42" s="379">
        <f t="shared" si="22"/>
        <v>99.265541941088657</v>
      </c>
      <c r="N42" s="379">
        <f t="shared" si="22"/>
        <v>100.80865817028818</v>
      </c>
      <c r="O42" s="379">
        <f t="shared" si="22"/>
        <v>99.062650772718129</v>
      </c>
      <c r="P42" s="379">
        <f t="shared" si="22"/>
        <v>95.759592995624701</v>
      </c>
      <c r="Q42" s="379">
        <f t="shared" si="22"/>
        <v>94.515124063258042</v>
      </c>
      <c r="R42" s="379">
        <f t="shared" si="22"/>
        <v>97.306331896863298</v>
      </c>
      <c r="S42" s="379">
        <f t="shared" si="22"/>
        <v>96.318462275984047</v>
      </c>
      <c r="T42" s="379">
        <f t="shared" si="22"/>
        <v>95.742665771651545</v>
      </c>
      <c r="U42" s="379">
        <f t="shared" si="22"/>
        <v>93.222604023137123</v>
      </c>
      <c r="V42" s="379">
        <f t="shared" si="22"/>
        <v>98.896848355369727</v>
      </c>
      <c r="W42" s="379">
        <f t="shared" si="22"/>
        <v>95.509952170916563</v>
      </c>
      <c r="X42" s="379">
        <f t="shared" si="22"/>
        <v>94.841795454906972</v>
      </c>
      <c r="Y42" s="379">
        <f t="shared" si="22"/>
        <v>100.07923260301722</v>
      </c>
      <c r="Z42" s="379">
        <f t="shared" si="22"/>
        <v>98.502539927611366</v>
      </c>
      <c r="AA42" s="379">
        <f t="shared" si="22"/>
        <v>100.19255267090287</v>
      </c>
      <c r="AB42" s="379">
        <f t="shared" si="22"/>
        <v>102.9824272928691</v>
      </c>
      <c r="AC42" s="379">
        <f t="shared" si="22"/>
        <v>104.48173549970824</v>
      </c>
      <c r="AD42" s="379">
        <f t="shared" si="22"/>
        <v>101.62427014211949</v>
      </c>
      <c r="AE42" s="379">
        <f t="shared" ref="AE42:AF42" si="23">SUM(AE35:AE41)</f>
        <v>100.67033431820909</v>
      </c>
      <c r="AF42" s="379">
        <f t="shared" si="23"/>
        <v>94.3221183905261</v>
      </c>
      <c r="AG42" s="287"/>
    </row>
    <row r="43" spans="1:33" ht="45.75" customHeight="1">
      <c r="B43" s="595" t="s">
        <v>299</v>
      </c>
      <c r="C43" s="595"/>
      <c r="D43" s="595"/>
      <c r="E43" s="595"/>
      <c r="F43" s="595"/>
      <c r="G43" s="595"/>
      <c r="H43" s="595"/>
      <c r="S43" s="593" t="s">
        <v>300</v>
      </c>
      <c r="T43" s="593"/>
      <c r="U43" s="593"/>
      <c r="V43" s="593"/>
      <c r="W43" s="593"/>
      <c r="X43" s="593"/>
      <c r="Y43" s="593"/>
      <c r="Z43" s="593"/>
      <c r="AA43" s="593"/>
      <c r="AB43" s="593"/>
      <c r="AC43" s="593"/>
      <c r="AD43" s="593"/>
      <c r="AE43" s="534"/>
      <c r="AF43" s="534"/>
    </row>
    <row r="44" spans="1:33" ht="13.5" customHeight="1">
      <c r="B44" s="253" t="s">
        <v>171</v>
      </c>
    </row>
    <row r="45" spans="1:33" ht="13.5" customHeight="1">
      <c r="B45" s="253"/>
      <c r="C45" s="254"/>
      <c r="D45" s="254"/>
      <c r="E45" s="254"/>
      <c r="F45" s="254"/>
      <c r="G45" s="254"/>
    </row>
    <row r="46" spans="1:33" ht="13.5">
      <c r="B46" s="288"/>
      <c r="C46" s="289"/>
      <c r="D46" s="289"/>
      <c r="E46" s="289"/>
      <c r="F46" s="289"/>
      <c r="G46" s="289"/>
    </row>
    <row r="48" spans="1:33" ht="39.75" customHeight="1">
      <c r="B48" s="592"/>
      <c r="C48" s="592"/>
      <c r="D48" s="592"/>
      <c r="E48" s="592"/>
      <c r="F48" s="592"/>
      <c r="G48" s="592"/>
    </row>
  </sheetData>
  <mergeCells count="3">
    <mergeCell ref="B43:H43"/>
    <mergeCell ref="S43:AD43"/>
    <mergeCell ref="B48:G48"/>
  </mergeCells>
  <pageMargins left="0.78740157480314965" right="0.78740157480314965" top="0.98425196850393704" bottom="0.98425196850393704" header="0.51181102362204722" footer="0.51181102362204722"/>
  <pageSetup paperSize="9" scale="55" orientation="landscape" horizontalDpi="1200" verticalDpi="1200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/>
  </sheetPr>
  <dimension ref="A1:U46"/>
  <sheetViews>
    <sheetView showGridLines="0" workbookViewId="0">
      <selection activeCell="D15" sqref="D15"/>
    </sheetView>
  </sheetViews>
  <sheetFormatPr baseColWidth="10" defaultColWidth="11.42578125" defaultRowHeight="12.75"/>
  <cols>
    <col min="1" max="1" width="18" style="101" bestFit="1" customWidth="1"/>
    <col min="2" max="2" width="12" style="101" customWidth="1"/>
    <col min="3" max="5" width="20.5703125" style="101" customWidth="1"/>
    <col min="6" max="10" width="20.5703125" style="117" customWidth="1"/>
    <col min="11" max="11" width="17.7109375" style="101" hidden="1" customWidth="1"/>
    <col min="12" max="12" width="4" style="117" customWidth="1"/>
    <col min="13" max="16384" width="11.42578125" style="101"/>
  </cols>
  <sheetData>
    <row r="1" spans="1:19" ht="15.95" customHeight="1">
      <c r="A1" s="99" t="s">
        <v>108</v>
      </c>
      <c r="B1" s="589" t="s">
        <v>256</v>
      </c>
      <c r="C1" s="590"/>
      <c r="D1" s="590"/>
      <c r="E1" s="590"/>
      <c r="F1" s="591"/>
      <c r="G1" s="591"/>
      <c r="H1" s="591"/>
      <c r="I1" s="591"/>
      <c r="J1" s="597"/>
    </row>
    <row r="2" spans="1:19" ht="15.95" customHeight="1">
      <c r="A2" s="99" t="s">
        <v>109</v>
      </c>
      <c r="B2" s="578"/>
      <c r="C2" s="578"/>
      <c r="D2" s="578"/>
      <c r="E2" s="578"/>
      <c r="F2" s="579"/>
      <c r="G2" s="579"/>
      <c r="H2" s="579"/>
      <c r="I2" s="579"/>
      <c r="J2" s="579"/>
    </row>
    <row r="3" spans="1:19">
      <c r="A3" s="99" t="s">
        <v>110</v>
      </c>
      <c r="B3" s="580" t="s">
        <v>319</v>
      </c>
      <c r="C3" s="581"/>
      <c r="D3" s="581"/>
      <c r="E3" s="581"/>
      <c r="F3" s="581"/>
      <c r="G3" s="581"/>
      <c r="H3" s="581"/>
      <c r="I3" s="581"/>
      <c r="J3" s="582"/>
      <c r="S3" s="101" t="str">
        <f>"Quelle: "&amp;'10-2-Abb_Daten'!B3</f>
        <v xml:space="preserve">Quelle: Umweltbundesamt, Nationale Trendtabellen für die deutsche Berichterstattung atmosphärischer Emissionen seit 1990, Emissionsentwicklung 1990 bis 2018 (Stand 12/2019) </v>
      </c>
    </row>
    <row r="4" spans="1:19">
      <c r="A4" s="99" t="s">
        <v>111</v>
      </c>
      <c r="B4" s="582" t="s">
        <v>259</v>
      </c>
      <c r="C4" s="578"/>
      <c r="D4" s="578"/>
      <c r="E4" s="578"/>
      <c r="F4" s="579"/>
      <c r="G4" s="579"/>
      <c r="H4" s="579"/>
      <c r="I4" s="579"/>
      <c r="J4" s="579"/>
    </row>
    <row r="5" spans="1:19">
      <c r="A5" s="99" t="s">
        <v>112</v>
      </c>
      <c r="B5" s="578" t="s">
        <v>186</v>
      </c>
      <c r="C5" s="578"/>
      <c r="D5" s="578"/>
      <c r="E5" s="578"/>
      <c r="F5" s="579"/>
      <c r="G5" s="579"/>
      <c r="H5" s="579"/>
      <c r="I5" s="579"/>
      <c r="J5" s="579"/>
    </row>
    <row r="6" spans="1:19">
      <c r="A6" s="102" t="s">
        <v>113</v>
      </c>
      <c r="B6" s="574"/>
      <c r="C6" s="574"/>
      <c r="D6" s="574"/>
      <c r="E6" s="574"/>
      <c r="F6" s="575"/>
      <c r="G6" s="575"/>
      <c r="H6" s="575"/>
      <c r="I6" s="575"/>
      <c r="J6" s="575"/>
    </row>
    <row r="9" spans="1:19" ht="24.75" customHeight="1">
      <c r="A9" s="103"/>
      <c r="B9" s="468" t="str">
        <f>B1</f>
        <v>Treibhausgas-Emissionen der Landwirtschaft nach Kategorien</v>
      </c>
      <c r="C9" s="103"/>
      <c r="D9" s="103"/>
      <c r="E9" s="103"/>
      <c r="F9" s="111"/>
      <c r="G9" s="111"/>
      <c r="H9" s="111"/>
      <c r="I9" s="112"/>
      <c r="J9" s="112"/>
    </row>
    <row r="10" spans="1:19" ht="63.75" customHeight="1">
      <c r="A10" s="100"/>
      <c r="B10" s="471"/>
      <c r="C10" s="472" t="s">
        <v>233</v>
      </c>
      <c r="D10" s="472" t="s">
        <v>234</v>
      </c>
      <c r="E10" s="472" t="s">
        <v>235</v>
      </c>
      <c r="F10" s="472" t="s">
        <v>237</v>
      </c>
      <c r="G10" s="472" t="s">
        <v>236</v>
      </c>
      <c r="H10" s="472" t="s">
        <v>326</v>
      </c>
      <c r="I10" s="472" t="s">
        <v>302</v>
      </c>
      <c r="J10" s="472" t="s">
        <v>69</v>
      </c>
      <c r="M10" s="107"/>
      <c r="N10" s="107"/>
      <c r="O10" s="107"/>
      <c r="P10" s="107"/>
      <c r="Q10" s="107"/>
      <c r="R10" s="107"/>
      <c r="S10" s="107"/>
    </row>
    <row r="11" spans="1:19" ht="18.75" customHeight="1">
      <c r="A11" s="100"/>
      <c r="B11" s="473">
        <v>1990</v>
      </c>
      <c r="C11" s="475">
        <v>35.352936008721471</v>
      </c>
      <c r="D11" s="475">
        <v>12.013117288236415</v>
      </c>
      <c r="E11" s="475">
        <v>28.755130526375346</v>
      </c>
      <c r="F11" s="476">
        <v>2.2007899166389362</v>
      </c>
      <c r="G11" s="476">
        <v>0.47960063078599974</v>
      </c>
      <c r="H11" s="476">
        <v>0.50322350352119993</v>
      </c>
      <c r="I11" s="476">
        <v>4.004031440512319E-4</v>
      </c>
      <c r="J11" s="541">
        <f>SUM(C11:I11)</f>
        <v>79.305198277423429</v>
      </c>
    </row>
    <row r="12" spans="1:19" ht="18.75" customHeight="1">
      <c r="A12" s="109"/>
      <c r="B12" s="474">
        <v>1991</v>
      </c>
      <c r="C12" s="477">
        <v>31.219586867227889</v>
      </c>
      <c r="D12" s="477">
        <v>10.660769210285364</v>
      </c>
      <c r="E12" s="477">
        <v>26.759302693025983</v>
      </c>
      <c r="F12" s="478">
        <v>1.9994811294414958</v>
      </c>
      <c r="G12" s="478">
        <v>0.43372757565218445</v>
      </c>
      <c r="H12" s="478">
        <v>0.47135447325559998</v>
      </c>
      <c r="I12" s="478">
        <v>9.6773103582512281E-4</v>
      </c>
      <c r="J12" s="542">
        <f t="shared" ref="J12:J37" si="0">SUM(C12:I12)</f>
        <v>71.545189679924349</v>
      </c>
    </row>
    <row r="13" spans="1:19" ht="18.75" customHeight="1">
      <c r="A13" s="109"/>
      <c r="B13" s="473">
        <v>1992</v>
      </c>
      <c r="C13" s="475">
        <v>30.312391100034031</v>
      </c>
      <c r="D13" s="475">
        <v>10.59077276743554</v>
      </c>
      <c r="E13" s="475">
        <v>25.832589993537084</v>
      </c>
      <c r="F13" s="476">
        <v>1.7594572519360099</v>
      </c>
      <c r="G13" s="476">
        <v>0.39793482793778717</v>
      </c>
      <c r="H13" s="476">
        <v>0.44635896091160004</v>
      </c>
      <c r="I13" s="476">
        <v>1.3029560474927147E-3</v>
      </c>
      <c r="J13" s="541">
        <f t="shared" si="0"/>
        <v>69.34080785783955</v>
      </c>
    </row>
    <row r="14" spans="1:19" ht="18.75" customHeight="1">
      <c r="A14" s="109"/>
      <c r="B14" s="474">
        <v>1993</v>
      </c>
      <c r="C14" s="477">
        <v>30.181585877076031</v>
      </c>
      <c r="D14" s="477">
        <v>10.53413854020272</v>
      </c>
      <c r="E14" s="477">
        <v>25.38391806788481</v>
      </c>
      <c r="F14" s="478">
        <v>1.4879556258308098</v>
      </c>
      <c r="G14" s="478">
        <v>0.45101599790899277</v>
      </c>
      <c r="H14" s="478">
        <v>0.4287608153136</v>
      </c>
      <c r="I14" s="478">
        <v>1.6912513975488651E-3</v>
      </c>
      <c r="J14" s="542">
        <f t="shared" si="0"/>
        <v>68.4690661756145</v>
      </c>
    </row>
    <row r="15" spans="1:19" ht="18.75" customHeight="1">
      <c r="A15" s="109"/>
      <c r="B15" s="473">
        <v>1994</v>
      </c>
      <c r="C15" s="475">
        <v>30.170028275018915</v>
      </c>
      <c r="D15" s="475">
        <v>10.903652919593808</v>
      </c>
      <c r="E15" s="475">
        <v>23.816846696457407</v>
      </c>
      <c r="F15" s="476">
        <v>1.1482839515182404</v>
      </c>
      <c r="G15" s="476">
        <v>0.41745628552558045</v>
      </c>
      <c r="H15" s="476">
        <v>0.37048033896280003</v>
      </c>
      <c r="I15" s="476">
        <v>2.0756982941027998E-3</v>
      </c>
      <c r="J15" s="541">
        <f t="shared" si="0"/>
        <v>66.828824165370861</v>
      </c>
    </row>
    <row r="16" spans="1:19" ht="18.75" customHeight="1">
      <c r="A16" s="109"/>
      <c r="B16" s="474">
        <v>1995</v>
      </c>
      <c r="C16" s="477">
        <v>30.028541005200562</v>
      </c>
      <c r="D16" s="477">
        <v>10.789693898036159</v>
      </c>
      <c r="E16" s="477">
        <v>25.112209165969674</v>
      </c>
      <c r="F16" s="478">
        <v>1.337883512272581</v>
      </c>
      <c r="G16" s="478">
        <v>0.47724521406773712</v>
      </c>
      <c r="H16" s="478">
        <v>0.40701666133480002</v>
      </c>
      <c r="I16" s="478">
        <v>5.0242374320040428E-3</v>
      </c>
      <c r="J16" s="542">
        <f t="shared" si="0"/>
        <v>68.157613694313525</v>
      </c>
    </row>
    <row r="17" spans="1:10" ht="18.75" customHeight="1">
      <c r="A17" s="109"/>
      <c r="B17" s="473">
        <v>1996</v>
      </c>
      <c r="C17" s="475">
        <v>30.206055116408745</v>
      </c>
      <c r="D17" s="475">
        <v>10.912895984019421</v>
      </c>
      <c r="E17" s="475">
        <v>25.19602854244723</v>
      </c>
      <c r="F17" s="476">
        <v>1.3530607214264496</v>
      </c>
      <c r="G17" s="476">
        <v>0.48089721406607699</v>
      </c>
      <c r="H17" s="476">
        <v>0.39098686488840001</v>
      </c>
      <c r="I17" s="476">
        <v>8.3324650281146658E-3</v>
      </c>
      <c r="J17" s="541">
        <f t="shared" si="0"/>
        <v>68.548256908284429</v>
      </c>
    </row>
    <row r="18" spans="1:10" ht="18.75" customHeight="1">
      <c r="A18" s="109"/>
      <c r="B18" s="474">
        <v>1997</v>
      </c>
      <c r="C18" s="477">
        <v>29.274875723039752</v>
      </c>
      <c r="D18" s="477">
        <v>10.727635107677678</v>
      </c>
      <c r="E18" s="477">
        <v>25.181709427229325</v>
      </c>
      <c r="F18" s="478">
        <v>1.4500078385625501</v>
      </c>
      <c r="G18" s="478">
        <v>0.49616599977447007</v>
      </c>
      <c r="H18" s="478">
        <v>0.37386438222320001</v>
      </c>
      <c r="I18" s="478">
        <v>1.0502187930469586E-2</v>
      </c>
      <c r="J18" s="542">
        <f t="shared" si="0"/>
        <v>67.514760666437454</v>
      </c>
    </row>
    <row r="19" spans="1:10" ht="18.75" customHeight="1">
      <c r="A19" s="109"/>
      <c r="B19" s="473">
        <v>1998</v>
      </c>
      <c r="C19" s="475">
        <v>28.91139650016218</v>
      </c>
      <c r="D19" s="475">
        <v>10.922151886970212</v>
      </c>
      <c r="E19" s="475">
        <v>25.463281069598274</v>
      </c>
      <c r="F19" s="476">
        <v>1.6371956400141747</v>
      </c>
      <c r="G19" s="476">
        <v>0.51634707119596346</v>
      </c>
      <c r="H19" s="476">
        <v>0.36747918370240001</v>
      </c>
      <c r="I19" s="476">
        <v>2.3649819276354747E-2</v>
      </c>
      <c r="J19" s="541">
        <f t="shared" si="0"/>
        <v>67.841501170919571</v>
      </c>
    </row>
    <row r="20" spans="1:10" ht="18.75" customHeight="1">
      <c r="A20" s="109"/>
      <c r="B20" s="474">
        <v>1999</v>
      </c>
      <c r="C20" s="477">
        <v>28.677672702013279</v>
      </c>
      <c r="D20" s="477">
        <v>10.85490099877252</v>
      </c>
      <c r="E20" s="477">
        <v>26.151283733395871</v>
      </c>
      <c r="F20" s="478">
        <v>1.6775103507203413</v>
      </c>
      <c r="G20" s="478">
        <v>0.55979864259954604</v>
      </c>
      <c r="H20" s="478">
        <v>0.37046429199999997</v>
      </c>
      <c r="I20" s="478">
        <v>2.6814938424680298E-2</v>
      </c>
      <c r="J20" s="542">
        <f t="shared" si="0"/>
        <v>68.318445657926233</v>
      </c>
    </row>
    <row r="21" spans="1:10" ht="18.75" customHeight="1">
      <c r="A21" s="109"/>
      <c r="B21" s="473">
        <v>2000</v>
      </c>
      <c r="C21" s="475">
        <v>28.100667138424029</v>
      </c>
      <c r="D21" s="475">
        <v>10.692943657898669</v>
      </c>
      <c r="E21" s="475">
        <v>26.62464304457162</v>
      </c>
      <c r="F21" s="476">
        <v>1.8301380848444955</v>
      </c>
      <c r="G21" s="476">
        <v>0.57852378545236793</v>
      </c>
      <c r="H21" s="476">
        <v>0.39480529570239997</v>
      </c>
      <c r="I21" s="476">
        <v>4.2470414243005267E-2</v>
      </c>
      <c r="J21" s="541">
        <f t="shared" si="0"/>
        <v>68.264191421136573</v>
      </c>
    </row>
    <row r="22" spans="1:10" ht="18.75" customHeight="1">
      <c r="A22" s="109"/>
      <c r="B22" s="474">
        <v>2001</v>
      </c>
      <c r="C22" s="477">
        <v>28.456208544755214</v>
      </c>
      <c r="D22" s="477">
        <v>10.85682157082862</v>
      </c>
      <c r="E22" s="477">
        <v>26.029482515770333</v>
      </c>
      <c r="F22" s="478">
        <v>1.5785242545544598</v>
      </c>
      <c r="G22" s="478">
        <v>0.64106821399327207</v>
      </c>
      <c r="H22" s="478">
        <v>0.33461537673960001</v>
      </c>
      <c r="I22" s="478">
        <v>6.0133312635062039E-2</v>
      </c>
      <c r="J22" s="542">
        <f t="shared" si="0"/>
        <v>67.956853789276579</v>
      </c>
    </row>
    <row r="23" spans="1:10" ht="18.75" customHeight="1">
      <c r="A23" s="109"/>
      <c r="B23" s="473">
        <v>2002</v>
      </c>
      <c r="C23" s="475">
        <v>27.289289178140763</v>
      </c>
      <c r="D23" s="475">
        <v>10.578481093735327</v>
      </c>
      <c r="E23" s="475">
        <v>25.119902924845789</v>
      </c>
      <c r="F23" s="476">
        <v>1.6741948878165156</v>
      </c>
      <c r="G23" s="476">
        <v>0.64537157113731602</v>
      </c>
      <c r="H23" s="476">
        <v>0.31762798711160001</v>
      </c>
      <c r="I23" s="476">
        <v>8.6238499193579427E-2</v>
      </c>
      <c r="J23" s="541">
        <f t="shared" si="0"/>
        <v>65.711106141980906</v>
      </c>
    </row>
    <row r="24" spans="1:10" ht="18.75" customHeight="1">
      <c r="A24" s="109"/>
      <c r="B24" s="474">
        <v>2003</v>
      </c>
      <c r="C24" s="477">
        <v>26.845446444046871</v>
      </c>
      <c r="D24" s="477">
        <v>10.64699020447809</v>
      </c>
      <c r="E24" s="477">
        <v>24.694703162199374</v>
      </c>
      <c r="F24" s="478">
        <v>1.5236358416154983</v>
      </c>
      <c r="G24" s="478">
        <v>0.63342007114274845</v>
      </c>
      <c r="H24" s="478">
        <v>0.30714708118600004</v>
      </c>
      <c r="I24" s="478">
        <v>0.10157200430402316</v>
      </c>
      <c r="J24" s="542">
        <f t="shared" si="0"/>
        <v>64.752914808972605</v>
      </c>
    </row>
    <row r="25" spans="1:10" ht="18.75" customHeight="1">
      <c r="A25" s="100"/>
      <c r="B25" s="473">
        <v>2004</v>
      </c>
      <c r="C25" s="475">
        <v>26.078230057564419</v>
      </c>
      <c r="D25" s="475">
        <v>10.344991534434465</v>
      </c>
      <c r="E25" s="475">
        <v>25.595539218849641</v>
      </c>
      <c r="F25" s="476">
        <v>1.506888313066886</v>
      </c>
      <c r="G25" s="476">
        <v>0.67151149969476742</v>
      </c>
      <c r="H25" s="476">
        <v>0.31172121200000003</v>
      </c>
      <c r="I25" s="476">
        <v>0.13093761697585776</v>
      </c>
      <c r="J25" s="541">
        <f t="shared" si="0"/>
        <v>64.639819452586025</v>
      </c>
    </row>
    <row r="26" spans="1:10" ht="18.75" customHeight="1">
      <c r="B26" s="474">
        <v>2005</v>
      </c>
      <c r="C26" s="477">
        <v>25.92873726768671</v>
      </c>
      <c r="D26" s="477">
        <v>10.397013217842213</v>
      </c>
      <c r="E26" s="477">
        <v>25.192015356712194</v>
      </c>
      <c r="F26" s="478">
        <v>1.4168902477951444</v>
      </c>
      <c r="G26" s="478">
        <v>0.59799535687418404</v>
      </c>
      <c r="H26" s="478">
        <v>0.31046245837200004</v>
      </c>
      <c r="I26" s="478">
        <v>0.3463494583360478</v>
      </c>
      <c r="J26" s="542">
        <f t="shared" si="0"/>
        <v>64.189463363618501</v>
      </c>
    </row>
    <row r="27" spans="1:10" ht="18.75" customHeight="1">
      <c r="B27" s="473">
        <v>2006</v>
      </c>
      <c r="C27" s="475">
        <v>25.422587478833773</v>
      </c>
      <c r="D27" s="475">
        <v>10.170327627831337</v>
      </c>
      <c r="E27" s="475">
        <v>25.024301749734807</v>
      </c>
      <c r="F27" s="476">
        <v>1.358760301481611</v>
      </c>
      <c r="G27" s="476">
        <v>0.65377557113349594</v>
      </c>
      <c r="H27" s="476">
        <v>0.3004118349628</v>
      </c>
      <c r="I27" s="476">
        <v>0.47179450448599802</v>
      </c>
      <c r="J27" s="541">
        <f t="shared" si="0"/>
        <v>63.401959068463825</v>
      </c>
    </row>
    <row r="28" spans="1:10" ht="18.75" customHeight="1">
      <c r="B28" s="474">
        <v>2007</v>
      </c>
      <c r="C28" s="477">
        <v>25.488732251754747</v>
      </c>
      <c r="D28" s="477">
        <v>10.193134392391652</v>
      </c>
      <c r="E28" s="477">
        <v>24.192805367703578</v>
      </c>
      <c r="F28" s="478">
        <v>1.5398411606492057</v>
      </c>
      <c r="G28" s="478">
        <v>0.64102814256262353</v>
      </c>
      <c r="H28" s="478">
        <v>0.246409326372</v>
      </c>
      <c r="I28" s="478">
        <v>0.62486575466031313</v>
      </c>
      <c r="J28" s="542">
        <f t="shared" si="0"/>
        <v>62.926816396094118</v>
      </c>
    </row>
    <row r="29" spans="1:10" ht="18.75" customHeight="1">
      <c r="B29" s="473">
        <v>2008</v>
      </c>
      <c r="C29" s="475">
        <v>25.848704780892543</v>
      </c>
      <c r="D29" s="475">
        <v>10.166989896711152</v>
      </c>
      <c r="E29" s="475">
        <v>25.866838123077407</v>
      </c>
      <c r="F29" s="476">
        <v>1.5327957862184001</v>
      </c>
      <c r="G29" s="476">
        <v>0.64787721399017695</v>
      </c>
      <c r="H29" s="476">
        <v>0.30191577126040003</v>
      </c>
      <c r="I29" s="476">
        <v>0.70595873386813812</v>
      </c>
      <c r="J29" s="541">
        <f t="shared" si="0"/>
        <v>65.071080306018217</v>
      </c>
    </row>
    <row r="30" spans="1:10" ht="18.75" customHeight="1">
      <c r="B30" s="474">
        <v>2009</v>
      </c>
      <c r="C30" s="477">
        <v>25.860438373275187</v>
      </c>
      <c r="D30" s="477">
        <v>10.130980127266673</v>
      </c>
      <c r="E30" s="477">
        <v>24.817294468613991</v>
      </c>
      <c r="F30" s="478">
        <v>1.5615035674906728</v>
      </c>
      <c r="G30" s="478">
        <v>0.79498099963864499</v>
      </c>
      <c r="H30" s="478">
        <v>0.2338572426652</v>
      </c>
      <c r="I30" s="478">
        <v>0.87681493078123085</v>
      </c>
      <c r="J30" s="542">
        <f t="shared" si="0"/>
        <v>64.275869709731609</v>
      </c>
    </row>
    <row r="31" spans="1:10" ht="18.75" customHeight="1">
      <c r="B31" s="473">
        <v>2010</v>
      </c>
      <c r="C31" s="475">
        <v>25.754291901457758</v>
      </c>
      <c r="D31" s="475">
        <v>9.8356718979185551</v>
      </c>
      <c r="E31" s="475">
        <v>24.644068781032797</v>
      </c>
      <c r="F31" s="476">
        <v>1.4716039145562887</v>
      </c>
      <c r="G31" s="476">
        <v>0.58740785687899644</v>
      </c>
      <c r="H31" s="476">
        <v>0.2660325229628</v>
      </c>
      <c r="I31" s="476">
        <v>1.0670856117752592</v>
      </c>
      <c r="J31" s="541">
        <f t="shared" si="0"/>
        <v>63.626162486582459</v>
      </c>
    </row>
    <row r="32" spans="1:10" ht="18.75" customHeight="1">
      <c r="B32" s="474">
        <v>2011</v>
      </c>
      <c r="C32" s="477">
        <v>25.441769579832137</v>
      </c>
      <c r="D32" s="477">
        <v>9.6905539749006646</v>
      </c>
      <c r="E32" s="477">
        <v>26.211633784106667</v>
      </c>
      <c r="F32" s="478">
        <v>1.6138950431874837</v>
      </c>
      <c r="G32" s="478">
        <v>0.74987157108981595</v>
      </c>
      <c r="H32" s="478">
        <v>0.27182025199999998</v>
      </c>
      <c r="I32" s="478">
        <v>1.2852297659446037</v>
      </c>
      <c r="J32" s="542">
        <f t="shared" si="0"/>
        <v>65.264773971061359</v>
      </c>
    </row>
    <row r="33" spans="1:21" ht="18.75" customHeight="1">
      <c r="B33" s="473">
        <v>2012</v>
      </c>
      <c r="C33" s="475">
        <v>25.481285156995231</v>
      </c>
      <c r="D33" s="475">
        <v>9.7395671077025661</v>
      </c>
      <c r="E33" s="475">
        <v>25.798309953376364</v>
      </c>
      <c r="F33" s="476">
        <v>1.694292782868271</v>
      </c>
      <c r="G33" s="476">
        <v>0.62480707114666345</v>
      </c>
      <c r="H33" s="476">
        <v>0.25445594533480004</v>
      </c>
      <c r="I33" s="476">
        <v>1.2936875816407436</v>
      </c>
      <c r="J33" s="541">
        <f t="shared" si="0"/>
        <v>64.886405599064631</v>
      </c>
    </row>
    <row r="34" spans="1:21" ht="18.75" customHeight="1">
      <c r="B34" s="474">
        <v>2013</v>
      </c>
      <c r="C34" s="477">
        <v>25.902176148157803</v>
      </c>
      <c r="D34" s="477">
        <v>9.7018807604616129</v>
      </c>
      <c r="E34" s="477">
        <v>26.26894703460361</v>
      </c>
      <c r="F34" s="478">
        <v>1.7680660146593072</v>
      </c>
      <c r="G34" s="478">
        <v>0.69503892825340652</v>
      </c>
      <c r="H34" s="478">
        <v>0.23546641718599998</v>
      </c>
      <c r="I34" s="478">
        <v>1.5346117587047192</v>
      </c>
      <c r="J34" s="542">
        <f t="shared" si="0"/>
        <v>66.10618706202645</v>
      </c>
    </row>
    <row r="35" spans="1:21" ht="18.75" customHeight="1">
      <c r="B35" s="473">
        <v>2014</v>
      </c>
      <c r="C35" s="475">
        <v>26.10330450889408</v>
      </c>
      <c r="D35" s="475">
        <v>9.7653674982821315</v>
      </c>
      <c r="E35" s="475">
        <v>27.081363422571421</v>
      </c>
      <c r="F35" s="476">
        <v>2.0112316563360757</v>
      </c>
      <c r="G35" s="476">
        <v>0.69780542825214908</v>
      </c>
      <c r="H35" s="476">
        <v>0.23094117362799998</v>
      </c>
      <c r="I35" s="476">
        <v>1.5824692106731062</v>
      </c>
      <c r="J35" s="541">
        <f t="shared" si="0"/>
        <v>67.472482898636969</v>
      </c>
    </row>
    <row r="36" spans="1:21" ht="18.75" customHeight="1">
      <c r="B36" s="474">
        <v>2015</v>
      </c>
      <c r="C36" s="477">
        <v>26.060462726583907</v>
      </c>
      <c r="D36" s="477">
        <v>9.6413969181082511</v>
      </c>
      <c r="E36" s="477">
        <v>27.558117435186158</v>
      </c>
      <c r="F36" s="478">
        <v>1.9724703496910345</v>
      </c>
      <c r="G36" s="478">
        <v>0.85627064246478612</v>
      </c>
      <c r="H36" s="478">
        <v>0.24226062666519999</v>
      </c>
      <c r="I36" s="478">
        <v>1.6349246295293953</v>
      </c>
      <c r="J36" s="542">
        <f t="shared" si="0"/>
        <v>67.965903328228734</v>
      </c>
    </row>
    <row r="37" spans="1:21" ht="18.75" customHeight="1">
      <c r="B37" s="473">
        <v>2016</v>
      </c>
      <c r="C37" s="475">
        <v>25.770331386330326</v>
      </c>
      <c r="D37" s="475">
        <v>9.5914642185408194</v>
      </c>
      <c r="E37" s="475">
        <v>26.733745056403961</v>
      </c>
      <c r="F37" s="476">
        <v>1.7336648910189292</v>
      </c>
      <c r="G37" s="476">
        <v>0.82040907105775351</v>
      </c>
      <c r="H37" s="476">
        <v>0.21881601377679996</v>
      </c>
      <c r="I37" s="476">
        <v>1.6226838113138409</v>
      </c>
      <c r="J37" s="541">
        <f t="shared" si="0"/>
        <v>66.491114448442431</v>
      </c>
    </row>
    <row r="38" spans="1:21" ht="18.75" customHeight="1">
      <c r="B38" s="474">
        <v>2017</v>
      </c>
      <c r="C38" s="477">
        <v>25.525668699087628</v>
      </c>
      <c r="D38" s="477">
        <v>9.5457347615762682</v>
      </c>
      <c r="E38" s="477">
        <v>26.475080046523402</v>
      </c>
      <c r="F38" s="478">
        <v>1.9391780543981731</v>
      </c>
      <c r="G38" s="478">
        <v>0.76874678536590302</v>
      </c>
      <c r="H38" s="478">
        <v>0.21607049037199999</v>
      </c>
      <c r="I38" s="478">
        <v>1.5998407958868566</v>
      </c>
      <c r="J38" s="542">
        <f t="shared" ref="J38:J39" si="1">SUM(C38:I38)</f>
        <v>66.070319633210246</v>
      </c>
    </row>
    <row r="39" spans="1:21" ht="18.75" customHeight="1">
      <c r="B39" s="473">
        <v>2018</v>
      </c>
      <c r="C39" s="475">
        <v>25.068633939230274</v>
      </c>
      <c r="D39" s="475">
        <v>9.3287186383934362</v>
      </c>
      <c r="E39" s="475">
        <v>24.646438632979329</v>
      </c>
      <c r="F39" s="476">
        <v>2.1400512009721044</v>
      </c>
      <c r="G39" s="476">
        <v>0.56954385688711651</v>
      </c>
      <c r="H39" s="476">
        <v>0.20422223392559999</v>
      </c>
      <c r="I39" s="476">
        <v>1.6072787997183846</v>
      </c>
      <c r="J39" s="541">
        <f t="shared" si="1"/>
        <v>63.564887302106236</v>
      </c>
    </row>
    <row r="40" spans="1:21" ht="21.75" customHeight="1">
      <c r="B40" s="596" t="str">
        <f>B4</f>
        <v>Hinweis: Die Aufteilung der Emissionen entspricht der UN-Berichterstattung, nicht den Sektoren des Aktionsprogrammes Klimaschutz 2020</v>
      </c>
      <c r="C40" s="596"/>
      <c r="D40" s="596"/>
      <c r="E40" s="470"/>
      <c r="J40" s="469" t="str">
        <f>S3</f>
        <v xml:space="preserve">Quelle: Umweltbundesamt, Nationale Trendtabellen für die deutsche Berichterstattung atmosphärischer Emissionen seit 1990, Emissionsentwicklung 1990 bis 2018 (Stand 12/2019) </v>
      </c>
    </row>
    <row r="41" spans="1:21" s="100" customFormat="1">
      <c r="A41" s="101"/>
      <c r="B41" s="101"/>
      <c r="C41" s="101"/>
      <c r="D41" s="101"/>
      <c r="E41" s="101"/>
      <c r="F41" s="117"/>
      <c r="G41" s="117"/>
      <c r="H41" s="117"/>
      <c r="I41" s="117"/>
      <c r="J41" s="117"/>
      <c r="K41" s="101"/>
      <c r="L41" s="117"/>
      <c r="M41" s="101"/>
      <c r="N41" s="101"/>
      <c r="O41" s="101"/>
      <c r="P41" s="101"/>
      <c r="Q41" s="101"/>
      <c r="R41" s="101"/>
      <c r="S41" s="101"/>
      <c r="T41" s="101"/>
      <c r="U41" s="101"/>
    </row>
    <row r="46" spans="1:21">
      <c r="C46" s="101">
        <v>1000</v>
      </c>
    </row>
  </sheetData>
  <sheetProtection selectLockedCells="1"/>
  <mergeCells count="7">
    <mergeCell ref="B40:D40"/>
    <mergeCell ref="B6:J6"/>
    <mergeCell ref="B1:J1"/>
    <mergeCell ref="B2:J2"/>
    <mergeCell ref="B3:J3"/>
    <mergeCell ref="B4:J4"/>
    <mergeCell ref="B5:J5"/>
  </mergeCells>
  <conditionalFormatting sqref="M10:S10">
    <cfRule type="cellIs" dxfId="1" priority="1" operator="greaterThan">
      <formula>0</formula>
    </cfRule>
  </conditionalFormatting>
  <pageMargins left="0.78740157480314965" right="0.78740157480314965" top="0.98425196850393704" bottom="0.98425196850393704" header="0.51181102362204722" footer="0.51181102362204722"/>
  <pageSetup paperSize="9" scale="65" orientation="landscape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6"/>
    <pageSetUpPr fitToPage="1"/>
  </sheetPr>
  <dimension ref="A1:X26"/>
  <sheetViews>
    <sheetView showGridLines="0" topLeftCell="G1" zoomScale="130" zoomScaleNormal="130" workbookViewId="0">
      <selection activeCell="X17" sqref="X17"/>
    </sheetView>
  </sheetViews>
  <sheetFormatPr baseColWidth="10" defaultRowHeight="12.75"/>
  <cols>
    <col min="1" max="1" width="3.28515625" style="121" customWidth="1"/>
    <col min="2" max="2" width="5.7109375" style="13" customWidth="1"/>
    <col min="3" max="3" width="4.28515625" style="13" customWidth="1"/>
    <col min="4" max="4" width="1.7109375" style="13" customWidth="1"/>
    <col min="5" max="5" width="14" style="13" customWidth="1"/>
    <col min="6" max="6" width="1.7109375" style="13" customWidth="1"/>
    <col min="7" max="7" width="14" style="13" customWidth="1"/>
    <col min="8" max="8" width="1.7109375" style="13" customWidth="1"/>
    <col min="9" max="9" width="14" style="13" customWidth="1"/>
    <col min="10" max="10" width="1.7109375" style="13" customWidth="1"/>
    <col min="11" max="11" width="21" style="13" customWidth="1"/>
    <col min="12" max="12" width="1.7109375" style="13" customWidth="1"/>
    <col min="13" max="13" width="14" style="13" customWidth="1"/>
    <col min="14" max="14" width="9.5703125" style="13" customWidth="1"/>
    <col min="15" max="15" width="15.140625" style="13" customWidth="1"/>
    <col min="16" max="16" width="2.5703125" customWidth="1"/>
    <col min="17" max="19" width="11.7109375" customWidth="1"/>
    <col min="20" max="20" width="4" customWidth="1"/>
    <col min="21" max="22" width="11.7109375" customWidth="1"/>
    <col min="23" max="23" width="19.140625" customWidth="1"/>
    <col min="24" max="24" width="2.5703125" customWidth="1"/>
  </cols>
  <sheetData>
    <row r="1" spans="1:24" ht="20.25" customHeight="1">
      <c r="A1" s="118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3"/>
    </row>
    <row r="2" spans="1:24" ht="20.25" customHeight="1">
      <c r="A2" s="119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"/>
      <c r="P2" s="583" t="s">
        <v>104</v>
      </c>
      <c r="Q2" s="584"/>
      <c r="R2" s="584"/>
      <c r="S2" s="584"/>
      <c r="T2" s="584"/>
      <c r="U2" s="584"/>
      <c r="V2" s="584"/>
      <c r="W2" s="584"/>
      <c r="X2" s="585"/>
    </row>
    <row r="3" spans="1:24" s="79" customFormat="1" ht="18.75" customHeight="1">
      <c r="A3" s="12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3"/>
      <c r="P3" s="75"/>
      <c r="Q3" s="76"/>
      <c r="R3" s="77"/>
      <c r="S3" s="76"/>
      <c r="T3" s="76"/>
      <c r="U3" s="77"/>
      <c r="V3" s="76"/>
      <c r="W3" s="76"/>
      <c r="X3" s="78"/>
    </row>
    <row r="4" spans="1:24" s="79" customFormat="1" ht="15.95" customHeight="1">
      <c r="A4" s="12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73"/>
      <c r="N4" s="74"/>
      <c r="O4" s="73"/>
      <c r="P4" s="75"/>
      <c r="Q4" s="76"/>
      <c r="R4" s="76"/>
      <c r="S4" s="76"/>
      <c r="T4" s="76"/>
      <c r="U4" s="76"/>
      <c r="V4" s="76"/>
      <c r="W4" s="76"/>
      <c r="X4" s="78"/>
    </row>
    <row r="5" spans="1:24" ht="7.5" customHeight="1">
      <c r="A5" s="119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6"/>
      <c r="P5" s="82"/>
      <c r="Q5" s="83"/>
      <c r="R5" s="83"/>
      <c r="S5" s="83"/>
      <c r="T5" s="83"/>
      <c r="U5" s="83"/>
      <c r="V5" s="83"/>
      <c r="W5" s="83"/>
      <c r="X5" s="84"/>
    </row>
    <row r="6" spans="1:24" ht="16.5" customHeight="1">
      <c r="A6" s="119"/>
      <c r="C6" s="85"/>
      <c r="N6" s="6"/>
      <c r="P6" s="82"/>
      <c r="Q6" s="83"/>
      <c r="R6" s="83"/>
      <c r="S6" s="83"/>
      <c r="T6" s="83"/>
      <c r="U6" s="83"/>
      <c r="V6" s="83"/>
      <c r="W6" s="83"/>
      <c r="X6" s="84"/>
    </row>
    <row r="7" spans="1:24" ht="16.5" customHeight="1">
      <c r="A7" s="119"/>
      <c r="C7" s="85"/>
      <c r="N7" s="6"/>
      <c r="P7" s="82"/>
      <c r="Q7" s="83"/>
      <c r="R7" s="83"/>
      <c r="S7" s="83"/>
      <c r="T7" s="83"/>
      <c r="U7" s="83"/>
      <c r="V7" s="83"/>
      <c r="W7" s="83"/>
      <c r="X7" s="84"/>
    </row>
    <row r="8" spans="1:24" ht="16.5" customHeight="1">
      <c r="A8" s="119"/>
      <c r="C8" s="85"/>
      <c r="N8" s="6"/>
      <c r="P8" s="82"/>
      <c r="Q8" s="83"/>
      <c r="R8" s="83"/>
      <c r="S8" s="83"/>
      <c r="T8" s="83"/>
      <c r="U8" s="83"/>
      <c r="V8" s="83"/>
      <c r="W8" s="83"/>
      <c r="X8" s="84"/>
    </row>
    <row r="9" spans="1:24" ht="16.5" customHeight="1">
      <c r="A9" s="119"/>
      <c r="C9" s="85"/>
      <c r="N9" s="6"/>
      <c r="P9" s="82"/>
      <c r="Q9" s="83"/>
      <c r="R9" s="83"/>
      <c r="S9" s="83"/>
      <c r="T9" s="83"/>
      <c r="U9" s="83"/>
      <c r="V9" s="83"/>
      <c r="W9" s="83"/>
      <c r="X9" s="84"/>
    </row>
    <row r="10" spans="1:24" ht="16.5" customHeight="1">
      <c r="A10" s="119"/>
      <c r="C10" s="85"/>
      <c r="N10" s="6"/>
      <c r="P10" s="82"/>
      <c r="Q10" s="83"/>
      <c r="R10" s="83"/>
      <c r="S10" s="83"/>
      <c r="T10" s="83"/>
      <c r="U10" s="83"/>
      <c r="V10" s="83"/>
      <c r="W10" s="83"/>
      <c r="X10" s="84"/>
    </row>
    <row r="11" spans="1:24" ht="16.5" customHeight="1">
      <c r="A11" s="119"/>
      <c r="C11" s="85"/>
      <c r="N11" s="6"/>
      <c r="P11" s="82"/>
      <c r="Q11" s="86" t="s">
        <v>105</v>
      </c>
      <c r="R11" s="83"/>
      <c r="S11" s="83"/>
      <c r="T11" s="83"/>
      <c r="U11" s="83"/>
      <c r="V11" s="83"/>
      <c r="W11" s="83"/>
      <c r="X11" s="84"/>
    </row>
    <row r="12" spans="1:24" ht="16.5" customHeight="1">
      <c r="A12" s="119"/>
      <c r="C12" s="85"/>
      <c r="N12" s="6"/>
      <c r="P12" s="82"/>
      <c r="Q12" s="83"/>
      <c r="R12" s="83"/>
      <c r="S12" s="83"/>
      <c r="T12" s="83"/>
      <c r="U12" s="83"/>
      <c r="V12" s="83"/>
      <c r="W12" s="83"/>
      <c r="X12" s="84"/>
    </row>
    <row r="13" spans="1:24" ht="17.25" customHeight="1">
      <c r="A13" s="119"/>
      <c r="C13" s="85"/>
      <c r="N13" s="6"/>
      <c r="P13" s="82"/>
      <c r="Q13" s="86" t="s">
        <v>106</v>
      </c>
      <c r="R13" s="83"/>
      <c r="S13" s="83"/>
      <c r="T13" s="83"/>
      <c r="U13" s="83"/>
      <c r="V13" s="83"/>
      <c r="W13" s="83"/>
      <c r="X13" s="84"/>
    </row>
    <row r="14" spans="1:24" ht="16.5" customHeight="1">
      <c r="A14" s="119"/>
      <c r="C14" s="85"/>
      <c r="N14" s="6"/>
      <c r="P14" s="82"/>
      <c r="Q14" s="83"/>
      <c r="R14" s="83"/>
      <c r="S14" s="83"/>
      <c r="T14" s="83"/>
      <c r="U14" s="83"/>
      <c r="V14" s="83"/>
      <c r="W14" s="83"/>
      <c r="X14" s="84"/>
    </row>
    <row r="15" spans="1:24" ht="16.5" customHeight="1">
      <c r="A15" s="119"/>
      <c r="C15" s="85"/>
      <c r="N15" s="6"/>
      <c r="P15" s="82"/>
      <c r="Q15" s="83"/>
      <c r="R15" s="86" t="s">
        <v>107</v>
      </c>
      <c r="S15" s="83"/>
      <c r="T15" s="83"/>
      <c r="U15" s="86" t="s">
        <v>107</v>
      </c>
      <c r="V15" s="83"/>
      <c r="W15" s="83"/>
      <c r="X15" s="84"/>
    </row>
    <row r="16" spans="1:24" ht="16.5" customHeight="1">
      <c r="A16" s="119"/>
      <c r="C16" s="85"/>
      <c r="N16" s="6"/>
      <c r="P16" s="82"/>
      <c r="Q16" s="83"/>
      <c r="R16" s="83"/>
      <c r="S16" s="83"/>
      <c r="T16" s="83"/>
      <c r="U16" s="83"/>
      <c r="V16" s="83"/>
      <c r="W16" s="83"/>
      <c r="X16" s="84"/>
    </row>
    <row r="17" spans="1:24" ht="16.5" customHeight="1">
      <c r="A17" s="119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9"/>
      <c r="O17" s="87"/>
      <c r="P17" s="82"/>
      <c r="Q17" s="83"/>
      <c r="R17" s="83"/>
      <c r="S17" s="83"/>
      <c r="T17" s="83"/>
      <c r="U17" s="83"/>
      <c r="V17" s="83"/>
      <c r="W17" s="83"/>
      <c r="X17" s="84"/>
    </row>
    <row r="18" spans="1:24" ht="22.5" customHeight="1">
      <c r="A18" s="119"/>
      <c r="B18" s="87"/>
      <c r="C18" s="88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9"/>
      <c r="O18" s="87"/>
      <c r="P18" s="82"/>
      <c r="Q18" s="83"/>
      <c r="R18" s="83"/>
      <c r="S18" s="83"/>
      <c r="T18" s="83"/>
      <c r="U18" s="83"/>
      <c r="V18" s="83"/>
      <c r="W18" s="83"/>
      <c r="X18" s="84"/>
    </row>
    <row r="19" spans="1:24" ht="87" customHeight="1">
      <c r="A19" s="119"/>
      <c r="B19" s="90"/>
      <c r="C19" s="91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87"/>
      <c r="P19" s="92"/>
      <c r="Q19" s="93"/>
      <c r="R19" s="93"/>
      <c r="S19" s="93"/>
      <c r="T19" s="93"/>
      <c r="U19" s="93"/>
      <c r="V19" s="93"/>
      <c r="W19" s="93"/>
      <c r="X19" s="94"/>
    </row>
    <row r="20" spans="1:24" ht="9" customHeight="1">
      <c r="A20" s="119"/>
      <c r="B20" s="90"/>
      <c r="C20" s="91"/>
      <c r="D20" s="90"/>
      <c r="E20" s="543"/>
      <c r="F20" s="90"/>
      <c r="G20" s="543"/>
      <c r="H20" s="90"/>
      <c r="I20" s="543"/>
      <c r="J20" s="90"/>
      <c r="K20" s="543"/>
      <c r="L20" s="90"/>
      <c r="M20" s="543"/>
      <c r="N20" s="122"/>
      <c r="O20" s="87"/>
    </row>
    <row r="21" spans="1:24" ht="9.75" customHeight="1">
      <c r="A21" s="119"/>
      <c r="B21" s="95"/>
      <c r="C21" s="95"/>
      <c r="D21" s="95"/>
      <c r="E21" s="96"/>
      <c r="F21" s="96"/>
      <c r="G21" s="96"/>
      <c r="H21" s="96"/>
      <c r="I21" s="96"/>
      <c r="J21" s="96"/>
      <c r="K21" s="96"/>
      <c r="L21" s="96"/>
      <c r="M21" s="96"/>
      <c r="N21" s="231"/>
      <c r="O21" s="96"/>
    </row>
    <row r="22" spans="1:24" ht="6" customHeight="1">
      <c r="A22" s="123"/>
      <c r="B22" s="124"/>
      <c r="C22" s="124"/>
      <c r="D22" s="124"/>
      <c r="E22" s="125"/>
      <c r="F22" s="125"/>
      <c r="G22" s="125"/>
      <c r="H22" s="125"/>
      <c r="I22" s="125"/>
      <c r="J22" s="125"/>
      <c r="K22" s="125"/>
      <c r="L22" s="125"/>
      <c r="M22" s="125"/>
      <c r="N22" s="126"/>
      <c r="O22" s="96"/>
    </row>
    <row r="23" spans="1:24" ht="6.75" customHeight="1"/>
    <row r="24" spans="1:24" ht="4.5" customHeight="1">
      <c r="H24" s="97"/>
      <c r="I24" s="97"/>
      <c r="J24" s="97"/>
      <c r="K24" s="97"/>
      <c r="L24" s="97"/>
    </row>
    <row r="25" spans="1:24">
      <c r="B25" s="98"/>
      <c r="C25" s="98"/>
      <c r="D25" s="98"/>
      <c r="E25" s="98"/>
      <c r="F25" s="98"/>
      <c r="G25" s="97"/>
      <c r="H25" s="97"/>
      <c r="I25" s="97"/>
      <c r="J25" s="97"/>
      <c r="K25" s="97"/>
      <c r="L25" s="97"/>
    </row>
    <row r="26" spans="1:24">
      <c r="B26" s="98"/>
      <c r="C26" s="98"/>
      <c r="D26" s="98"/>
      <c r="E26" s="98"/>
      <c r="F26" s="98"/>
      <c r="G26" s="97"/>
      <c r="H26" s="97"/>
      <c r="I26" s="97"/>
      <c r="J26" s="97"/>
      <c r="K26" s="97"/>
      <c r="L26" s="97"/>
    </row>
  </sheetData>
  <sheetProtection selectLockedCells="1"/>
  <mergeCells count="1">
    <mergeCell ref="P2:X2"/>
  </mergeCells>
  <printOptions horizontalCentered="1"/>
  <pageMargins left="0" right="0" top="0.78740157480314965" bottom="0.78740157480314965" header="0.31496062992125984" footer="0.31496062992125984"/>
  <pageSetup paperSize="9" scale="48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4"/>
  </sheetPr>
  <dimension ref="B1:AG25"/>
  <sheetViews>
    <sheetView showGridLines="0" zoomScale="90" zoomScaleNormal="90" workbookViewId="0">
      <selection activeCell="AG5" sqref="AG5"/>
    </sheetView>
  </sheetViews>
  <sheetFormatPr baseColWidth="10" defaultColWidth="11.42578125" defaultRowHeight="15" outlineLevelCol="1"/>
  <cols>
    <col min="1" max="1" width="3" style="401" customWidth="1"/>
    <col min="2" max="2" width="10.140625" style="401" customWidth="1"/>
    <col min="3" max="3" width="15.28515625" style="401" customWidth="1"/>
    <col min="4" max="4" width="6.42578125" style="401" customWidth="1"/>
    <col min="5" max="5" width="8.42578125" style="516" customWidth="1"/>
    <col min="6" max="33" width="8.42578125" style="516" customWidth="1" outlineLevel="1"/>
    <col min="34" max="34" width="3.28515625" style="401" customWidth="1"/>
    <col min="35" max="16384" width="11.42578125" style="401"/>
  </cols>
  <sheetData>
    <row r="1" spans="2:33" ht="4.5" customHeight="1"/>
    <row r="2" spans="2:33" ht="14.25" customHeight="1">
      <c r="B2" s="402"/>
    </row>
    <row r="3" spans="2:33" ht="22.5" customHeight="1">
      <c r="B3" s="403" t="s">
        <v>196</v>
      </c>
      <c r="C3" s="403"/>
      <c r="D3" s="403"/>
      <c r="E3" s="517"/>
      <c r="F3" s="517"/>
      <c r="G3" s="517"/>
      <c r="H3" s="517"/>
      <c r="I3" s="517"/>
      <c r="J3" s="517"/>
      <c r="K3" s="517"/>
      <c r="L3" s="517"/>
      <c r="M3" s="517"/>
      <c r="N3" s="517"/>
      <c r="O3" s="517"/>
      <c r="P3" s="517"/>
      <c r="Q3" s="517"/>
      <c r="R3" s="517"/>
      <c r="S3" s="517"/>
      <c r="T3" s="517"/>
      <c r="U3" s="517"/>
      <c r="V3" s="517"/>
      <c r="W3" s="517"/>
      <c r="X3" s="517"/>
      <c r="Y3" s="517"/>
      <c r="Z3" s="517"/>
      <c r="AA3" s="517"/>
      <c r="AB3" s="517"/>
      <c r="AC3" s="517"/>
      <c r="AD3" s="517"/>
      <c r="AE3" s="517"/>
      <c r="AF3" s="517"/>
      <c r="AG3" s="517"/>
    </row>
    <row r="4" spans="2:33" ht="31.5" customHeight="1">
      <c r="B4" s="169" t="s">
        <v>197</v>
      </c>
      <c r="C4" s="168" t="s">
        <v>24</v>
      </c>
      <c r="D4" s="168" t="s">
        <v>28</v>
      </c>
      <c r="E4" s="169">
        <v>1990</v>
      </c>
      <c r="F4" s="169">
        <v>1991</v>
      </c>
      <c r="G4" s="169">
        <v>1992</v>
      </c>
      <c r="H4" s="169">
        <v>1993</v>
      </c>
      <c r="I4" s="169">
        <v>1994</v>
      </c>
      <c r="J4" s="169">
        <v>1995</v>
      </c>
      <c r="K4" s="169">
        <v>1996</v>
      </c>
      <c r="L4" s="169">
        <v>1997</v>
      </c>
      <c r="M4" s="169">
        <v>1998</v>
      </c>
      <c r="N4" s="169">
        <v>1999</v>
      </c>
      <c r="O4" s="169">
        <v>2000</v>
      </c>
      <c r="P4" s="169">
        <v>2001</v>
      </c>
      <c r="Q4" s="169">
        <v>2002</v>
      </c>
      <c r="R4" s="169">
        <v>2003</v>
      </c>
      <c r="S4" s="169">
        <v>2004</v>
      </c>
      <c r="T4" s="169">
        <v>2005</v>
      </c>
      <c r="U4" s="169">
        <v>2006</v>
      </c>
      <c r="V4" s="169">
        <v>2007</v>
      </c>
      <c r="W4" s="169">
        <v>2008</v>
      </c>
      <c r="X4" s="169">
        <v>2009</v>
      </c>
      <c r="Y4" s="169">
        <v>2010</v>
      </c>
      <c r="Z4" s="169">
        <v>2011</v>
      </c>
      <c r="AA4" s="169">
        <v>2012</v>
      </c>
      <c r="AB4" s="169">
        <v>2013</v>
      </c>
      <c r="AC4" s="169">
        <v>2014</v>
      </c>
      <c r="AD4" s="169">
        <v>2015</v>
      </c>
      <c r="AE4" s="169">
        <v>2016</v>
      </c>
      <c r="AF4" s="169">
        <v>2017</v>
      </c>
      <c r="AG4" s="169">
        <v>2018</v>
      </c>
    </row>
    <row r="5" spans="2:33" ht="31.5" customHeight="1">
      <c r="B5" s="598" t="s">
        <v>198</v>
      </c>
      <c r="C5" s="481" t="s">
        <v>199</v>
      </c>
      <c r="D5" s="481" t="s">
        <v>25</v>
      </c>
      <c r="E5" s="518">
        <v>1414.1174403488592</v>
      </c>
      <c r="F5" s="518">
        <v>1248.7834746891158</v>
      </c>
      <c r="G5" s="518">
        <v>1212.4956440013607</v>
      </c>
      <c r="H5" s="518">
        <v>1207.2634350830406</v>
      </c>
      <c r="I5" s="518">
        <v>1206.8011310007564</v>
      </c>
      <c r="J5" s="518">
        <v>1201.1416402080222</v>
      </c>
      <c r="K5" s="518">
        <v>1208.2422046563502</v>
      </c>
      <c r="L5" s="518">
        <v>1170.9950289215906</v>
      </c>
      <c r="M5" s="518">
        <v>1156.455860006487</v>
      </c>
      <c r="N5" s="518">
        <v>1147.1068876244904</v>
      </c>
      <c r="O5" s="518">
        <v>1124.0264542597481</v>
      </c>
      <c r="P5" s="518">
        <v>1138.2483588720127</v>
      </c>
      <c r="Q5" s="518">
        <v>1091.5715284219666</v>
      </c>
      <c r="R5" s="518">
        <v>1073.8178612943407</v>
      </c>
      <c r="S5" s="518">
        <v>1043.1292009490044</v>
      </c>
      <c r="T5" s="518">
        <v>1037.1493269951886</v>
      </c>
      <c r="U5" s="518">
        <v>1016.9035423034148</v>
      </c>
      <c r="V5" s="518">
        <v>1019.5492535079106</v>
      </c>
      <c r="W5" s="518">
        <v>1033.9483591313699</v>
      </c>
      <c r="X5" s="518">
        <v>1034.417697967084</v>
      </c>
      <c r="Y5" s="518">
        <v>1030.1716517790287</v>
      </c>
      <c r="Z5" s="518">
        <v>1017.6707575440183</v>
      </c>
      <c r="AA5" s="519">
        <v>1019.2516723603311</v>
      </c>
      <c r="AB5" s="519">
        <v>1036.0872219628322</v>
      </c>
      <c r="AC5" s="519">
        <v>1044.1327409246494</v>
      </c>
      <c r="AD5" s="519">
        <v>1042.4184917723262</v>
      </c>
      <c r="AE5" s="519">
        <v>1030.8704394571284</v>
      </c>
      <c r="AF5" s="519">
        <v>1030.8704394571284</v>
      </c>
      <c r="AG5" s="519">
        <v>1030.8704394571284</v>
      </c>
    </row>
    <row r="6" spans="2:33" ht="31.5" customHeight="1">
      <c r="B6" s="598"/>
      <c r="C6" s="405" t="s">
        <v>200</v>
      </c>
      <c r="D6" s="405" t="s">
        <v>25</v>
      </c>
      <c r="E6" s="520">
        <v>324.00914553108737</v>
      </c>
      <c r="F6" s="520">
        <v>288.47218695894605</v>
      </c>
      <c r="G6" s="520">
        <v>286.53595464196155</v>
      </c>
      <c r="H6" s="520">
        <v>284.15672541982292</v>
      </c>
      <c r="I6" s="520">
        <v>297.43195345434555</v>
      </c>
      <c r="J6" s="520">
        <v>293.59342383128717</v>
      </c>
      <c r="K6" s="520">
        <v>296.92730507669256</v>
      </c>
      <c r="L6" s="520">
        <v>292.27892597295363</v>
      </c>
      <c r="M6" s="520">
        <v>299.11455763017852</v>
      </c>
      <c r="N6" s="520">
        <v>297.3078831736351</v>
      </c>
      <c r="O6" s="520">
        <v>291.56169360527809</v>
      </c>
      <c r="P6" s="520">
        <v>295.33179592294698</v>
      </c>
      <c r="Q6" s="520">
        <v>287.48446506839429</v>
      </c>
      <c r="R6" s="520">
        <v>288.21892418940496</v>
      </c>
      <c r="S6" s="520">
        <v>279.23230742425102</v>
      </c>
      <c r="T6" s="520">
        <v>279.3898570309612</v>
      </c>
      <c r="U6" s="520">
        <v>271.72969688389816</v>
      </c>
      <c r="V6" s="520">
        <v>270.84519537838918</v>
      </c>
      <c r="W6" s="520">
        <v>269.67175007149865</v>
      </c>
      <c r="X6" s="520">
        <v>267.94950641361044</v>
      </c>
      <c r="Y6" s="520">
        <v>258.49302881664107</v>
      </c>
      <c r="Z6" s="520">
        <v>254.28289877368925</v>
      </c>
      <c r="AA6" s="521">
        <v>256.80416812579745</v>
      </c>
      <c r="AB6" s="521">
        <v>255.2235148076085</v>
      </c>
      <c r="AC6" s="521">
        <v>256.94742931040878</v>
      </c>
      <c r="AD6" s="521">
        <v>253.37185450119807</v>
      </c>
      <c r="AE6" s="521">
        <v>252.34097458050903</v>
      </c>
      <c r="AF6" s="521">
        <v>252.34097458050903</v>
      </c>
      <c r="AG6" s="521">
        <v>252.34097458050903</v>
      </c>
    </row>
    <row r="7" spans="2:33" ht="31.5" customHeight="1">
      <c r="B7" s="406" t="s">
        <v>201</v>
      </c>
      <c r="C7" s="407" t="s">
        <v>200</v>
      </c>
      <c r="D7" s="407" t="s">
        <v>25</v>
      </c>
      <c r="E7" s="522">
        <v>13.098437348207892</v>
      </c>
      <c r="F7" s="522">
        <v>11.54417186803226</v>
      </c>
      <c r="G7" s="522">
        <v>11.45977029619401</v>
      </c>
      <c r="H7" s="522">
        <v>11.464575661967089</v>
      </c>
      <c r="I7" s="522">
        <v>11.585348205873389</v>
      </c>
      <c r="J7" s="522">
        <v>11.518988130385969</v>
      </c>
      <c r="K7" s="522">
        <v>11.652688684644708</v>
      </c>
      <c r="L7" s="522">
        <v>11.41955524831244</v>
      </c>
      <c r="M7" s="522">
        <v>11.493512051409681</v>
      </c>
      <c r="N7" s="522">
        <v>11.41568923511293</v>
      </c>
      <c r="O7" s="522">
        <v>11.354507496668829</v>
      </c>
      <c r="P7" s="522">
        <v>11.586946550536538</v>
      </c>
      <c r="Q7" s="522">
        <v>11.317270437512361</v>
      </c>
      <c r="R7" s="522">
        <v>11.48784783831584</v>
      </c>
      <c r="S7" s="522">
        <v>11.231623173179361</v>
      </c>
      <c r="T7" s="522">
        <v>11.39278955293889</v>
      </c>
      <c r="U7" s="522">
        <v>11.27565281073116</v>
      </c>
      <c r="V7" s="522">
        <v>11.42808726621992</v>
      </c>
      <c r="W7" s="522">
        <v>11.4399975992294</v>
      </c>
      <c r="X7" s="522">
        <v>11.465624202033009</v>
      </c>
      <c r="Y7" s="522">
        <v>11.271433311162911</v>
      </c>
      <c r="Z7" s="522">
        <v>11.14116848288487</v>
      </c>
      <c r="AA7" s="523">
        <v>11.09693626531778</v>
      </c>
      <c r="AB7" s="523">
        <v>11.105043691794489</v>
      </c>
      <c r="AC7" s="523">
        <v>11.176727163753792</v>
      </c>
      <c r="AD7" s="523">
        <v>11.05781931657738</v>
      </c>
      <c r="AE7" s="523">
        <v>10.9844834348958</v>
      </c>
      <c r="AF7" s="523">
        <v>10.9844834348958</v>
      </c>
      <c r="AG7" s="523">
        <v>10.9844834348958</v>
      </c>
    </row>
    <row r="8" spans="2:33" ht="31.5" customHeight="1">
      <c r="B8" s="404" t="s">
        <v>202</v>
      </c>
      <c r="C8" s="405" t="s">
        <v>200</v>
      </c>
      <c r="D8" s="405" t="s">
        <v>25</v>
      </c>
      <c r="E8" s="520">
        <f>E9*$D$13</f>
        <v>1.210997745412389</v>
      </c>
      <c r="F8" s="520">
        <f t="shared" ref="F8:AG8" si="0">F9*$D$13</f>
        <v>1.0712037364372891</v>
      </c>
      <c r="G8" s="520">
        <f t="shared" si="0"/>
        <v>1.0622929318361805</v>
      </c>
      <c r="H8" s="520">
        <f t="shared" si="0"/>
        <v>1.065258285181174</v>
      </c>
      <c r="I8" s="520">
        <f t="shared" si="0"/>
        <v>1.089433396171285</v>
      </c>
      <c r="J8" s="520">
        <f t="shared" si="0"/>
        <v>1.0853659837132041</v>
      </c>
      <c r="K8" s="520">
        <f t="shared" si="0"/>
        <v>1.0967597749099174</v>
      </c>
      <c r="L8" s="520">
        <f t="shared" si="0"/>
        <v>1.0713702503574196</v>
      </c>
      <c r="M8" s="520">
        <f t="shared" si="0"/>
        <v>1.0731335086495433</v>
      </c>
      <c r="N8" s="520">
        <f t="shared" si="0"/>
        <v>1.0671284933971306</v>
      </c>
      <c r="O8" s="520">
        <f t="shared" si="0"/>
        <v>1.061596180966826</v>
      </c>
      <c r="P8" s="520">
        <f t="shared" si="0"/>
        <v>1.0847975992232479</v>
      </c>
      <c r="Q8" s="520">
        <f t="shared" si="0"/>
        <v>1.0565755611673044</v>
      </c>
      <c r="R8" s="520">
        <f t="shared" si="0"/>
        <v>1.0743430866093393</v>
      </c>
      <c r="S8" s="520">
        <f t="shared" si="0"/>
        <v>1.0503228620816021</v>
      </c>
      <c r="T8" s="520">
        <f t="shared" si="0"/>
        <v>1.0660333341548738</v>
      </c>
      <c r="U8" s="520">
        <f t="shared" si="0"/>
        <v>1.0553871695197501</v>
      </c>
      <c r="V8" s="520">
        <f t="shared" si="0"/>
        <v>1.0692383164223871</v>
      </c>
      <c r="W8" s="520">
        <f t="shared" si="0"/>
        <v>1.071957981979291</v>
      </c>
      <c r="X8" s="520">
        <f t="shared" si="0"/>
        <v>1.0744797846821479</v>
      </c>
      <c r="Y8" s="520">
        <f t="shared" si="0"/>
        <v>1.058748866064652</v>
      </c>
      <c r="Z8" s="520">
        <f t="shared" si="0"/>
        <v>1.0403224530122412</v>
      </c>
      <c r="AA8" s="520">
        <f t="shared" si="0"/>
        <v>1.0267043955931696</v>
      </c>
      <c r="AB8" s="520">
        <f t="shared" si="0"/>
        <v>1.024906069689548</v>
      </c>
      <c r="AC8" s="520">
        <f t="shared" si="0"/>
        <v>1.030657868181613</v>
      </c>
      <c r="AD8" s="520">
        <f t="shared" si="0"/>
        <v>1.0203050502850957</v>
      </c>
      <c r="AE8" s="520">
        <f t="shared" si="0"/>
        <v>1.0141776533754261</v>
      </c>
      <c r="AF8" s="520">
        <f t="shared" si="0"/>
        <v>1.0141776533754261</v>
      </c>
      <c r="AG8" s="520">
        <f t="shared" si="0"/>
        <v>1.0141776533754261</v>
      </c>
    </row>
    <row r="9" spans="2:33" ht="31.5" customHeight="1">
      <c r="B9" s="406" t="s">
        <v>203</v>
      </c>
      <c r="C9" s="407" t="s">
        <v>200</v>
      </c>
      <c r="D9" s="407" t="s">
        <v>25</v>
      </c>
      <c r="E9" s="522">
        <v>1.8568632096323299</v>
      </c>
      <c r="F9" s="522">
        <v>1.6425123958705099</v>
      </c>
      <c r="G9" s="522">
        <v>1.6288491621488099</v>
      </c>
      <c r="H9" s="522">
        <v>1.6333960372778</v>
      </c>
      <c r="I9" s="522">
        <v>1.6704645407959702</v>
      </c>
      <c r="J9" s="522">
        <v>1.6642278416935796</v>
      </c>
      <c r="K9" s="522">
        <v>1.6816983215285399</v>
      </c>
      <c r="L9" s="522">
        <v>1.6427677172147102</v>
      </c>
      <c r="M9" s="522">
        <v>1.6454713799292997</v>
      </c>
      <c r="N9" s="522">
        <v>1.6362636898756002</v>
      </c>
      <c r="O9" s="522">
        <v>1.6277808108157998</v>
      </c>
      <c r="P9" s="522">
        <v>1.6633563188089802</v>
      </c>
      <c r="Q9" s="522">
        <v>1.6200825271232002</v>
      </c>
      <c r="R9" s="522">
        <v>1.6473260661343203</v>
      </c>
      <c r="S9" s="522">
        <v>1.6104950551917898</v>
      </c>
      <c r="T9" s="522">
        <v>1.6345844457041399</v>
      </c>
      <c r="U9" s="522">
        <v>1.61826032659695</v>
      </c>
      <c r="V9" s="522">
        <v>1.63949875184766</v>
      </c>
      <c r="W9" s="522">
        <v>1.6436689057015796</v>
      </c>
      <c r="X9" s="522">
        <v>1.6475356698459602</v>
      </c>
      <c r="Y9" s="522">
        <v>1.6234149279657999</v>
      </c>
      <c r="Z9" s="522">
        <v>1.5951610946187698</v>
      </c>
      <c r="AA9" s="523">
        <v>1.5742800732428599</v>
      </c>
      <c r="AB9" s="523">
        <v>1.5715226401906401</v>
      </c>
      <c r="AC9" s="523">
        <v>1.5803420645451398</v>
      </c>
      <c r="AD9" s="523">
        <v>1.5644677437704799</v>
      </c>
      <c r="AE9" s="523">
        <v>1.5550724018423199</v>
      </c>
      <c r="AF9" s="523">
        <v>1.5550724018423199</v>
      </c>
      <c r="AG9" s="523">
        <v>1.5550724018423199</v>
      </c>
    </row>
    <row r="10" spans="2:33" ht="21.75" customHeight="1">
      <c r="B10" s="599" t="s">
        <v>204</v>
      </c>
      <c r="C10" s="599"/>
      <c r="D10" s="599"/>
      <c r="E10" s="599"/>
      <c r="F10" s="599"/>
      <c r="G10" s="599"/>
      <c r="H10" s="599"/>
      <c r="I10" s="599"/>
      <c r="J10" s="599"/>
      <c r="K10" s="599"/>
      <c r="L10" s="599"/>
      <c r="M10" s="599"/>
      <c r="N10" s="599"/>
      <c r="O10" s="599"/>
      <c r="AA10" s="524"/>
    </row>
    <row r="11" spans="2:33">
      <c r="B11" s="515" t="s">
        <v>259</v>
      </c>
    </row>
    <row r="12" spans="2:33" ht="18.75" customHeight="1"/>
    <row r="13" spans="2:33" ht="18.75" customHeight="1">
      <c r="B13" s="600" t="s">
        <v>286</v>
      </c>
      <c r="C13" s="600"/>
      <c r="D13" s="531">
        <f>30/46</f>
        <v>0.65217391304347827</v>
      </c>
    </row>
    <row r="14" spans="2:33" ht="18.75" customHeight="1"/>
    <row r="15" spans="2:33" ht="18.75" customHeight="1"/>
    <row r="16" spans="2:33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</sheetData>
  <mergeCells count="3">
    <mergeCell ref="B5:B6"/>
    <mergeCell ref="B10:O10"/>
    <mergeCell ref="B13:C13"/>
  </mergeCells>
  <pageMargins left="0.70866141732283472" right="0.70866141732283472" top="0.78740157480314965" bottom="0.78740157480314965" header="1.1811023622047245" footer="1.1811023622047245"/>
  <pageSetup paperSize="9" scale="45" orientation="landscape" r:id="rId1"/>
  <drawing r:id="rId2"/>
  <legacyDrawingHF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/>
    <pageSetUpPr fitToPage="1"/>
  </sheetPr>
  <dimension ref="B1:AG25"/>
  <sheetViews>
    <sheetView showGridLines="0" topLeftCell="T1" zoomScaleNormal="100" workbookViewId="0">
      <selection activeCell="AF5" sqref="AF5:AG9"/>
    </sheetView>
  </sheetViews>
  <sheetFormatPr baseColWidth="10" defaultColWidth="11.42578125" defaultRowHeight="15"/>
  <cols>
    <col min="1" max="1" width="3.140625" style="401" customWidth="1"/>
    <col min="2" max="2" width="10.140625" style="401" customWidth="1"/>
    <col min="3" max="3" width="18.28515625" style="401" customWidth="1"/>
    <col min="4" max="4" width="7.140625" style="409" customWidth="1"/>
    <col min="5" max="5" width="7" style="401" customWidth="1"/>
    <col min="6" max="33" width="8" style="401" customWidth="1"/>
    <col min="34" max="34" width="2.7109375" style="401" customWidth="1"/>
    <col min="35" max="16384" width="11.42578125" style="401"/>
  </cols>
  <sheetData>
    <row r="1" spans="2:33" ht="8.25" customHeight="1"/>
    <row r="2" spans="2:33" ht="14.25" customHeight="1">
      <c r="B2" s="402"/>
    </row>
    <row r="3" spans="2:33" ht="22.5" customHeight="1">
      <c r="B3" s="403" t="s">
        <v>205</v>
      </c>
      <c r="C3" s="403"/>
      <c r="D3" s="410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  <c r="AB3" s="403"/>
      <c r="AC3" s="403"/>
    </row>
    <row r="4" spans="2:33" ht="18.75" customHeight="1">
      <c r="B4" s="169" t="s">
        <v>197</v>
      </c>
      <c r="C4" s="168" t="s">
        <v>24</v>
      </c>
      <c r="D4" s="168" t="s">
        <v>28</v>
      </c>
      <c r="E4" s="169">
        <v>1990</v>
      </c>
      <c r="F4" s="169">
        <v>1991</v>
      </c>
      <c r="G4" s="169">
        <v>1992</v>
      </c>
      <c r="H4" s="169">
        <v>1993</v>
      </c>
      <c r="I4" s="169">
        <v>1994</v>
      </c>
      <c r="J4" s="169">
        <v>1995</v>
      </c>
      <c r="K4" s="169">
        <v>1996</v>
      </c>
      <c r="L4" s="169">
        <v>1997</v>
      </c>
      <c r="M4" s="169">
        <v>1998</v>
      </c>
      <c r="N4" s="169">
        <v>1999</v>
      </c>
      <c r="O4" s="169">
        <v>2000</v>
      </c>
      <c r="P4" s="169">
        <v>2001</v>
      </c>
      <c r="Q4" s="169">
        <v>2002</v>
      </c>
      <c r="R4" s="169">
        <v>2003</v>
      </c>
      <c r="S4" s="169">
        <v>2004</v>
      </c>
      <c r="T4" s="169">
        <v>2005</v>
      </c>
      <c r="U4" s="169">
        <v>2006</v>
      </c>
      <c r="V4" s="169">
        <v>2007</v>
      </c>
      <c r="W4" s="169">
        <v>2008</v>
      </c>
      <c r="X4" s="169">
        <v>2009</v>
      </c>
      <c r="Y4" s="169">
        <v>2010</v>
      </c>
      <c r="Z4" s="169">
        <v>2011</v>
      </c>
      <c r="AA4" s="169">
        <v>2012</v>
      </c>
      <c r="AB4" s="169">
        <v>2013</v>
      </c>
      <c r="AC4" s="169">
        <v>2014</v>
      </c>
      <c r="AD4" s="169">
        <v>2015</v>
      </c>
      <c r="AE4" s="169">
        <v>2016</v>
      </c>
      <c r="AF4" s="169">
        <v>2017</v>
      </c>
      <c r="AG4" s="169">
        <v>2018</v>
      </c>
    </row>
    <row r="5" spans="2:33" ht="18.75" customHeight="1">
      <c r="B5" s="598" t="s">
        <v>201</v>
      </c>
      <c r="C5" s="481" t="s">
        <v>206</v>
      </c>
      <c r="D5" s="481" t="s">
        <v>25</v>
      </c>
      <c r="E5" s="518">
        <v>75.898366003220971</v>
      </c>
      <c r="F5" s="518">
        <v>70.861511252005656</v>
      </c>
      <c r="G5" s="518">
        <v>68.459388270933857</v>
      </c>
      <c r="H5" s="518">
        <v>67.227347874912041</v>
      </c>
      <c r="I5" s="518">
        <v>63.165143287189956</v>
      </c>
      <c r="J5" s="518">
        <v>66.632709734940391</v>
      </c>
      <c r="K5" s="518">
        <v>66.864205217773431</v>
      </c>
      <c r="L5" s="518">
        <v>66.888346201603014</v>
      </c>
      <c r="M5" s="518">
        <v>67.637247527540097</v>
      </c>
      <c r="N5" s="518">
        <v>69.492907828962984</v>
      </c>
      <c r="O5" s="518">
        <v>70.802738591346056</v>
      </c>
      <c r="P5" s="518">
        <v>69.115753001768923</v>
      </c>
      <c r="Q5" s="518">
        <v>66.70375149162993</v>
      </c>
      <c r="R5" s="518">
        <v>65.565233012778577</v>
      </c>
      <c r="S5" s="518">
        <v>68.029472282787907</v>
      </c>
      <c r="T5" s="518">
        <v>66.91444528818343</v>
      </c>
      <c r="U5" s="518">
        <v>66.529256938687098</v>
      </c>
      <c r="V5" s="518">
        <v>64.3761633659404</v>
      </c>
      <c r="W5" s="518">
        <v>69.005465843816353</v>
      </c>
      <c r="X5" s="518">
        <v>66.061224991405055</v>
      </c>
      <c r="Y5" s="518">
        <v>65.725316736327017</v>
      </c>
      <c r="Z5" s="518">
        <v>69.708269001182131</v>
      </c>
      <c r="AA5" s="519">
        <v>68.788543581510254</v>
      </c>
      <c r="AB5" s="519">
        <v>69.92188512148806</v>
      </c>
      <c r="AC5" s="519">
        <v>72.131152415836425</v>
      </c>
      <c r="AD5" s="519">
        <v>73.29866664807696</v>
      </c>
      <c r="AE5" s="519">
        <v>71.149052633122011</v>
      </c>
      <c r="AF5" s="519">
        <v>71.149052633122011</v>
      </c>
      <c r="AG5" s="519">
        <v>71.149052633122011</v>
      </c>
    </row>
    <row r="6" spans="2:33" ht="18.75" customHeight="1">
      <c r="B6" s="598"/>
      <c r="C6" s="405" t="s">
        <v>207</v>
      </c>
      <c r="D6" s="405" t="s">
        <v>25</v>
      </c>
      <c r="E6" s="520">
        <v>20.259316390060111</v>
      </c>
      <c r="F6" s="520">
        <v>18.620066012424331</v>
      </c>
      <c r="G6" s="520">
        <v>17.909066166808369</v>
      </c>
      <c r="H6" s="520">
        <v>17.65572088830557</v>
      </c>
      <c r="I6" s="520">
        <v>16.468752727360041</v>
      </c>
      <c r="J6" s="520">
        <v>17.361341522940609</v>
      </c>
      <c r="K6" s="520">
        <v>17.434797323602922</v>
      </c>
      <c r="L6" s="520">
        <v>17.385340305257468</v>
      </c>
      <c r="M6" s="520">
        <v>17.58997486237126</v>
      </c>
      <c r="N6" s="520">
        <v>18.057081222784952</v>
      </c>
      <c r="O6" s="520">
        <v>18.351680994850142</v>
      </c>
      <c r="P6" s="520">
        <v>18.006046150872958</v>
      </c>
      <c r="Q6" s="520">
        <v>17.346249800344701</v>
      </c>
      <c r="R6" s="520">
        <v>17.036018694578171</v>
      </c>
      <c r="S6" s="520">
        <v>17.559661283688161</v>
      </c>
      <c r="T6" s="520">
        <v>17.287413517285181</v>
      </c>
      <c r="U6" s="520">
        <v>17.238922098290168</v>
      </c>
      <c r="V6" s="520">
        <v>16.731919962898989</v>
      </c>
      <c r="W6" s="520">
        <v>17.84853313657333</v>
      </c>
      <c r="X6" s="520">
        <v>17.29731561096251</v>
      </c>
      <c r="Y6" s="520">
        <v>17.054098785723941</v>
      </c>
      <c r="Z6" s="520">
        <v>18.365494826630552</v>
      </c>
      <c r="AA6" s="521">
        <v>17.93477334718084</v>
      </c>
      <c r="AB6" s="521">
        <v>18.399122633244051</v>
      </c>
      <c r="AC6" s="521">
        <v>18.913194288996081</v>
      </c>
      <c r="AD6" s="521">
        <v>19.383058519778572</v>
      </c>
      <c r="AE6" s="521">
        <v>18.803725685277939</v>
      </c>
      <c r="AF6" s="521">
        <v>18.803725685277939</v>
      </c>
      <c r="AG6" s="521">
        <v>18.803725685277939</v>
      </c>
    </row>
    <row r="7" spans="2:33" ht="18.75" customHeight="1">
      <c r="B7" s="406" t="s">
        <v>208</v>
      </c>
      <c r="C7" s="407" t="s">
        <v>209</v>
      </c>
      <c r="D7" s="407" t="s">
        <v>25</v>
      </c>
      <c r="E7" s="522">
        <f>E8*$D$17</f>
        <v>92.352907981129775</v>
      </c>
      <c r="F7" s="522">
        <f t="shared" ref="F7:AG7" si="0">F8*$D$17</f>
        <v>84.516846552650065</v>
      </c>
      <c r="G7" s="522">
        <f t="shared" si="0"/>
        <v>81.872850757831969</v>
      </c>
      <c r="H7" s="522">
        <f t="shared" si="0"/>
        <v>78.915290328105073</v>
      </c>
      <c r="I7" s="522">
        <f t="shared" si="0"/>
        <v>73.282355536272632</v>
      </c>
      <c r="J7" s="522">
        <f t="shared" si="0"/>
        <v>77.881608445526453</v>
      </c>
      <c r="K7" s="522">
        <f t="shared" si="0"/>
        <v>77.901221514464737</v>
      </c>
      <c r="L7" s="522">
        <f t="shared" si="0"/>
        <v>76.89455957070669</v>
      </c>
      <c r="M7" s="522">
        <f t="shared" si="0"/>
        <v>77.892518351993616</v>
      </c>
      <c r="N7" s="522">
        <f t="shared" si="0"/>
        <v>80.513460104927944</v>
      </c>
      <c r="O7" s="522">
        <f t="shared" si="0"/>
        <v>83.124293533172221</v>
      </c>
      <c r="P7" s="522">
        <f t="shared" si="0"/>
        <v>79.309129674692798</v>
      </c>
      <c r="Q7" s="522">
        <f t="shared" si="0"/>
        <v>76.95964920185348</v>
      </c>
      <c r="R7" s="522">
        <f t="shared" si="0"/>
        <v>76.634905037040454</v>
      </c>
      <c r="S7" s="522">
        <f t="shared" si="0"/>
        <v>77.027004324264198</v>
      </c>
      <c r="T7" s="522">
        <f t="shared" si="0"/>
        <v>76.573899621817873</v>
      </c>
      <c r="U7" s="522">
        <f t="shared" si="0"/>
        <v>76.779915892064267</v>
      </c>
      <c r="V7" s="522">
        <f t="shared" si="0"/>
        <v>72.982347389999333</v>
      </c>
      <c r="W7" s="522">
        <f t="shared" si="0"/>
        <v>78.70991336997173</v>
      </c>
      <c r="X7" s="522">
        <f t="shared" si="0"/>
        <v>73.014317633223257</v>
      </c>
      <c r="Y7" s="522">
        <f t="shared" si="0"/>
        <v>74.209411803118826</v>
      </c>
      <c r="Z7" s="522">
        <f t="shared" si="0"/>
        <v>80.946670012802016</v>
      </c>
      <c r="AA7" s="522">
        <f t="shared" si="0"/>
        <v>78.158291220053329</v>
      </c>
      <c r="AB7" s="522">
        <f t="shared" si="0"/>
        <v>79.949294325128761</v>
      </c>
      <c r="AC7" s="522">
        <f t="shared" si="0"/>
        <v>81.363067702133122</v>
      </c>
      <c r="AD7" s="522">
        <f t="shared" si="0"/>
        <v>85.366992920783645</v>
      </c>
      <c r="AE7" s="522">
        <f t="shared" si="0"/>
        <v>82.300147708570677</v>
      </c>
      <c r="AF7" s="522">
        <f t="shared" si="0"/>
        <v>82.300147708570677</v>
      </c>
      <c r="AG7" s="522">
        <f t="shared" si="0"/>
        <v>82.300147708570677</v>
      </c>
    </row>
    <row r="8" spans="2:33" ht="18.75" customHeight="1">
      <c r="B8" s="404" t="s">
        <v>203</v>
      </c>
      <c r="C8" s="405" t="s">
        <v>209</v>
      </c>
      <c r="D8" s="405" t="s">
        <v>25</v>
      </c>
      <c r="E8" s="520">
        <v>141.60779223773233</v>
      </c>
      <c r="F8" s="520">
        <v>129.59249804739676</v>
      </c>
      <c r="G8" s="520">
        <v>125.53837116200901</v>
      </c>
      <c r="H8" s="520">
        <v>121.00344516976111</v>
      </c>
      <c r="I8" s="520">
        <v>112.36627848895137</v>
      </c>
      <c r="J8" s="520">
        <v>119.41846628314056</v>
      </c>
      <c r="K8" s="520">
        <v>119.4485396555126</v>
      </c>
      <c r="L8" s="520">
        <v>117.90499134175026</v>
      </c>
      <c r="M8" s="520">
        <v>119.4351948063902</v>
      </c>
      <c r="N8" s="520">
        <v>123.45397216088952</v>
      </c>
      <c r="O8" s="520">
        <v>127.4572500841974</v>
      </c>
      <c r="P8" s="520">
        <v>121.6073321678623</v>
      </c>
      <c r="Q8" s="520">
        <v>118.00479544284201</v>
      </c>
      <c r="R8" s="520">
        <v>117.50685439012869</v>
      </c>
      <c r="S8" s="520">
        <v>118.1080732972051</v>
      </c>
      <c r="T8" s="520">
        <v>117.41331275345408</v>
      </c>
      <c r="U8" s="520">
        <v>117.72920436783187</v>
      </c>
      <c r="V8" s="520">
        <v>111.90626599799897</v>
      </c>
      <c r="W8" s="520">
        <v>120.68853383395665</v>
      </c>
      <c r="X8" s="520">
        <v>111.955287037609</v>
      </c>
      <c r="Y8" s="520">
        <v>113.7877647647822</v>
      </c>
      <c r="Z8" s="520">
        <v>124.11822735296309</v>
      </c>
      <c r="AA8" s="521">
        <v>119.84271320408178</v>
      </c>
      <c r="AB8" s="521">
        <v>122.58891796519742</v>
      </c>
      <c r="AC8" s="521">
        <v>124.75670380993745</v>
      </c>
      <c r="AD8" s="521">
        <v>130.89605581186825</v>
      </c>
      <c r="AE8" s="521">
        <v>126.19355981980837</v>
      </c>
      <c r="AF8" s="521">
        <v>126.19355981980837</v>
      </c>
      <c r="AG8" s="521">
        <v>126.19355981980837</v>
      </c>
    </row>
    <row r="9" spans="2:33" ht="18.75" customHeight="1">
      <c r="B9" s="406" t="s">
        <v>210</v>
      </c>
      <c r="C9" s="407" t="s">
        <v>209</v>
      </c>
      <c r="D9" s="407" t="s">
        <v>25</v>
      </c>
      <c r="E9" s="522">
        <v>399.21579942600869</v>
      </c>
      <c r="F9" s="522">
        <v>359.2585834163379</v>
      </c>
      <c r="G9" s="522">
        <v>347.36510570947576</v>
      </c>
      <c r="H9" s="522">
        <v>351.64014919050578</v>
      </c>
      <c r="I9" s="522">
        <v>327.04402112282224</v>
      </c>
      <c r="J9" s="522">
        <v>333.74884757593361</v>
      </c>
      <c r="K9" s="522">
        <v>336.75640662199498</v>
      </c>
      <c r="L9" s="522">
        <v>332.17201273980032</v>
      </c>
      <c r="M9" s="522">
        <v>334.60470152160553</v>
      </c>
      <c r="N9" s="522">
        <v>336.80458012173284</v>
      </c>
      <c r="O9" s="522">
        <v>334.6613993002743</v>
      </c>
      <c r="P9" s="522">
        <v>339.68718641348102</v>
      </c>
      <c r="Q9" s="522">
        <v>329.39704701427053</v>
      </c>
      <c r="R9" s="522">
        <v>324.2439442312666</v>
      </c>
      <c r="S9" s="522">
        <v>320.41288360702981</v>
      </c>
      <c r="T9" s="522">
        <v>318.32254236971767</v>
      </c>
      <c r="U9" s="522">
        <v>322.57883970972847</v>
      </c>
      <c r="V9" s="522">
        <v>325.1794897793643</v>
      </c>
      <c r="W9" s="522">
        <v>330.05397820817291</v>
      </c>
      <c r="X9" s="522">
        <v>343.2171912940421</v>
      </c>
      <c r="Y9" s="522">
        <v>330.84564758942787</v>
      </c>
      <c r="Z9" s="522">
        <v>360.04405477818352</v>
      </c>
      <c r="AA9" s="523">
        <v>345.68923548296817</v>
      </c>
      <c r="AB9" s="523">
        <v>361.52029236343833</v>
      </c>
      <c r="AC9" s="523">
        <v>362.54077946863327</v>
      </c>
      <c r="AD9" s="523">
        <v>376.71985053331764</v>
      </c>
      <c r="AE9" s="523">
        <v>370.82961746159805</v>
      </c>
      <c r="AF9" s="523">
        <v>370.82961746159805</v>
      </c>
      <c r="AG9" s="523">
        <v>370.82961746159805</v>
      </c>
    </row>
    <row r="10" spans="2:33" ht="24" customHeight="1">
      <c r="B10" s="599" t="s">
        <v>211</v>
      </c>
      <c r="C10" s="599"/>
      <c r="D10" s="599"/>
      <c r="E10" s="599"/>
      <c r="F10" s="599"/>
      <c r="G10" s="599"/>
      <c r="H10" s="599"/>
      <c r="I10" s="599"/>
      <c r="J10" s="599"/>
      <c r="K10" s="599"/>
      <c r="L10" s="599"/>
      <c r="M10" s="599"/>
      <c r="N10" s="599"/>
      <c r="O10" s="599"/>
      <c r="P10" s="599"/>
      <c r="Q10" s="599"/>
      <c r="R10" s="599"/>
      <c r="S10" s="599"/>
      <c r="AA10" s="408"/>
      <c r="AB10" s="408"/>
    </row>
    <row r="11" spans="2:33">
      <c r="B11" s="515" t="s">
        <v>212</v>
      </c>
      <c r="C11" s="525"/>
      <c r="D11" s="526"/>
      <c r="E11" s="525"/>
      <c r="F11" s="525"/>
      <c r="G11" s="525"/>
      <c r="H11" s="525"/>
      <c r="I11" s="525"/>
      <c r="J11" s="525"/>
      <c r="K11" s="525"/>
      <c r="L11" s="525"/>
      <c r="M11" s="525"/>
      <c r="N11" s="525"/>
      <c r="O11" s="525"/>
      <c r="P11" s="525"/>
      <c r="Q11" s="525"/>
      <c r="R11" s="525"/>
      <c r="S11" s="525"/>
    </row>
    <row r="12" spans="2:33" ht="18" customHeight="1">
      <c r="B12" s="599" t="s">
        <v>213</v>
      </c>
      <c r="C12" s="599"/>
      <c r="D12" s="599"/>
      <c r="E12" s="599"/>
      <c r="F12" s="599"/>
      <c r="G12" s="599"/>
      <c r="H12" s="599"/>
      <c r="I12" s="599"/>
      <c r="J12" s="599"/>
      <c r="K12" s="599"/>
      <c r="L12" s="599"/>
      <c r="M12" s="599"/>
      <c r="N12" s="599"/>
      <c r="O12" s="599"/>
      <c r="P12" s="599"/>
      <c r="Q12" s="599"/>
      <c r="R12" s="599"/>
      <c r="S12" s="599"/>
    </row>
    <row r="13" spans="2:33" ht="16.5" customHeight="1">
      <c r="B13" s="599" t="s">
        <v>259</v>
      </c>
      <c r="C13" s="599"/>
      <c r="D13" s="599"/>
      <c r="E13" s="599"/>
      <c r="F13" s="599"/>
      <c r="G13" s="599"/>
      <c r="H13" s="599"/>
      <c r="I13" s="599"/>
      <c r="J13" s="599"/>
      <c r="K13" s="599"/>
      <c r="L13" s="599"/>
      <c r="M13" s="599"/>
      <c r="N13" s="599"/>
      <c r="O13" s="599"/>
      <c r="P13" s="599"/>
      <c r="Q13" s="599"/>
      <c r="R13" s="599"/>
      <c r="S13" s="599"/>
    </row>
    <row r="14" spans="2:33" ht="18.75" customHeight="1"/>
    <row r="15" spans="2:33" ht="18.75" customHeight="1"/>
    <row r="16" spans="2:33" ht="18.75" customHeight="1"/>
    <row r="17" spans="2:4" ht="18.75" customHeight="1">
      <c r="B17" s="600" t="s">
        <v>286</v>
      </c>
      <c r="C17" s="600"/>
      <c r="D17" s="531">
        <f>30/46</f>
        <v>0.65217391304347827</v>
      </c>
    </row>
    <row r="18" spans="2:4" ht="18.75" customHeight="1"/>
    <row r="19" spans="2:4" ht="18.75" customHeight="1"/>
    <row r="20" spans="2:4" ht="18.75" customHeight="1"/>
    <row r="21" spans="2:4" ht="18.75" customHeight="1"/>
    <row r="22" spans="2:4" ht="18.75" customHeight="1"/>
    <row r="23" spans="2:4" ht="18.75" customHeight="1"/>
    <row r="24" spans="2:4" ht="18.75" customHeight="1"/>
    <row r="25" spans="2:4" ht="18.75" customHeight="1"/>
  </sheetData>
  <mergeCells count="5">
    <mergeCell ref="B5:B6"/>
    <mergeCell ref="B10:S10"/>
    <mergeCell ref="B12:S12"/>
    <mergeCell ref="B13:S13"/>
    <mergeCell ref="B17:C17"/>
  </mergeCells>
  <pageMargins left="0.70866141732283472" right="0.70866141732283472" top="0.78740157480314965" bottom="0.78740157480314965" header="1.1811023622047245" footer="1.1811023622047245"/>
  <pageSetup paperSize="9" scale="48" orientation="landscape" r:id="rId1"/>
  <drawing r:id="rId2"/>
  <legacyDrawingHF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5"/>
  </sheetPr>
  <dimension ref="A1:AG85"/>
  <sheetViews>
    <sheetView showGridLines="0" topLeftCell="A14" zoomScale="80" zoomScaleNormal="80" workbookViewId="0">
      <selection activeCell="B7" sqref="B7:R7"/>
    </sheetView>
  </sheetViews>
  <sheetFormatPr baseColWidth="10" defaultColWidth="11.42578125" defaultRowHeight="12.75"/>
  <cols>
    <col min="1" max="1" width="21.42578125" style="101" customWidth="1"/>
    <col min="2" max="2" width="13" style="101" customWidth="1"/>
    <col min="3" max="3" width="15.85546875" style="101" customWidth="1"/>
    <col min="4" max="11" width="15.5703125" style="101" customWidth="1"/>
    <col min="12" max="12" width="0.7109375" style="101" customWidth="1"/>
    <col min="13" max="13" width="19.85546875" style="101" customWidth="1"/>
    <col min="14" max="18" width="14.85546875" style="101" customWidth="1"/>
    <col min="19" max="19" width="11.42578125" style="100" customWidth="1"/>
    <col min="20" max="20" width="15.42578125" style="100" customWidth="1"/>
    <col min="21" max="22" width="11.42578125" style="100"/>
    <col min="23" max="16384" width="11.42578125" style="101"/>
  </cols>
  <sheetData>
    <row r="1" spans="1:33" ht="15.95" customHeight="1">
      <c r="A1" s="487" t="s">
        <v>108</v>
      </c>
      <c r="B1" s="327" t="s">
        <v>277</v>
      </c>
      <c r="C1" s="327"/>
      <c r="D1" s="327"/>
      <c r="E1" s="327"/>
      <c r="F1" s="327"/>
      <c r="G1" s="327"/>
      <c r="H1" s="327"/>
      <c r="I1" s="327"/>
      <c r="J1" s="438"/>
      <c r="K1" s="438"/>
      <c r="L1" s="438"/>
      <c r="M1" s="327"/>
      <c r="N1" s="327"/>
      <c r="O1" s="327"/>
      <c r="P1" s="327"/>
      <c r="Q1" s="327"/>
      <c r="R1" s="328"/>
    </row>
    <row r="2" spans="1:33" ht="15.95" customHeight="1">
      <c r="A2" s="487" t="s">
        <v>261</v>
      </c>
      <c r="B2" s="479" t="s">
        <v>278</v>
      </c>
      <c r="C2" s="479"/>
      <c r="D2" s="479"/>
      <c r="E2" s="479"/>
      <c r="F2" s="479"/>
      <c r="G2" s="479"/>
      <c r="H2" s="479"/>
      <c r="I2" s="479"/>
      <c r="J2" s="479"/>
      <c r="K2" s="479"/>
      <c r="L2" s="479"/>
      <c r="M2" s="479"/>
      <c r="N2" s="479"/>
      <c r="O2" s="479"/>
      <c r="P2" s="479"/>
      <c r="Q2" s="479"/>
      <c r="R2" s="480"/>
    </row>
    <row r="3" spans="1:33" ht="15.95" customHeight="1">
      <c r="A3" s="487" t="s">
        <v>109</v>
      </c>
      <c r="B3" s="578"/>
      <c r="C3" s="579"/>
      <c r="D3" s="579"/>
      <c r="E3" s="579"/>
      <c r="F3" s="579"/>
      <c r="G3" s="579"/>
      <c r="H3" s="579"/>
      <c r="I3" s="579"/>
      <c r="J3" s="579"/>
      <c r="K3" s="579"/>
      <c r="L3" s="579"/>
      <c r="M3" s="579"/>
      <c r="N3" s="579"/>
      <c r="O3" s="579"/>
      <c r="P3" s="579"/>
      <c r="Q3" s="579"/>
      <c r="R3" s="579"/>
    </row>
    <row r="4" spans="1:33" ht="15.95" customHeight="1">
      <c r="A4" s="487" t="s">
        <v>110</v>
      </c>
      <c r="B4" s="578" t="s">
        <v>324</v>
      </c>
      <c r="C4" s="579"/>
      <c r="D4" s="579"/>
      <c r="E4" s="579"/>
      <c r="F4" s="579"/>
      <c r="G4" s="579"/>
      <c r="H4" s="579"/>
      <c r="I4" s="579"/>
      <c r="J4" s="579"/>
      <c r="K4" s="579"/>
      <c r="L4" s="579"/>
      <c r="M4" s="579"/>
      <c r="N4" s="579"/>
      <c r="O4" s="579"/>
      <c r="P4" s="579"/>
      <c r="Q4" s="579"/>
      <c r="R4" s="579"/>
      <c r="S4" s="100" t="s">
        <v>284</v>
      </c>
      <c r="AG4" s="101" t="str">
        <f>"Quelle: "&amp;'KLIM-01_Abb-Daten'!B4</f>
        <v>Quelle: Umweltbundesamt, Nationale Treibhausgas-Inventare 1990 bis 2018 (Stand 12/2019) und Zeitnahschätzung für 2019 aus UBA Presse-Mitteilung 15.03.2020</v>
      </c>
    </row>
    <row r="5" spans="1:33" ht="15.75" customHeight="1">
      <c r="A5" s="487" t="s">
        <v>262</v>
      </c>
      <c r="B5" s="578" t="s">
        <v>325</v>
      </c>
      <c r="C5" s="579"/>
      <c r="D5" s="579"/>
      <c r="E5" s="579"/>
      <c r="F5" s="579"/>
      <c r="G5" s="579"/>
      <c r="H5" s="579"/>
      <c r="I5" s="579"/>
      <c r="J5" s="579"/>
      <c r="K5" s="579"/>
      <c r="L5" s="579"/>
      <c r="M5" s="579"/>
      <c r="N5" s="579"/>
      <c r="O5" s="579"/>
      <c r="P5" s="579"/>
      <c r="Q5" s="579"/>
      <c r="R5" s="579"/>
      <c r="S5" s="100" t="s">
        <v>285</v>
      </c>
      <c r="AG5" s="101" t="str">
        <f>"Source: "&amp;'KLIM-01_Abb-Daten'!B5</f>
        <v>Source: German Environment Agency, National Inventory Reports for the German Greenhouse Gas Inventory 1990 to 2018 (as of 12/2019) and estimate for 2019 from UBA Press Release 15th of march 2020</v>
      </c>
    </row>
    <row r="6" spans="1:33" ht="82.5" customHeight="1">
      <c r="A6" s="487" t="s">
        <v>111</v>
      </c>
      <c r="B6" s="582" t="s">
        <v>328</v>
      </c>
      <c r="C6" s="579"/>
      <c r="D6" s="579"/>
      <c r="E6" s="579"/>
      <c r="F6" s="579"/>
      <c r="G6" s="579"/>
      <c r="H6" s="579"/>
      <c r="I6" s="579"/>
      <c r="J6" s="579"/>
      <c r="K6" s="579"/>
      <c r="L6" s="579"/>
      <c r="M6" s="579"/>
      <c r="N6" s="579"/>
      <c r="O6" s="579"/>
      <c r="P6" s="579"/>
      <c r="Q6" s="579"/>
      <c r="R6" s="579"/>
    </row>
    <row r="7" spans="1:33" ht="63" customHeight="1">
      <c r="A7" s="487" t="s">
        <v>263</v>
      </c>
      <c r="B7" s="582" t="s">
        <v>327</v>
      </c>
      <c r="C7" s="579"/>
      <c r="D7" s="579"/>
      <c r="E7" s="579"/>
      <c r="F7" s="579"/>
      <c r="G7" s="579"/>
      <c r="H7" s="579"/>
      <c r="I7" s="579"/>
      <c r="J7" s="579"/>
      <c r="K7" s="579"/>
      <c r="L7" s="579"/>
      <c r="M7" s="579"/>
      <c r="N7" s="579"/>
      <c r="O7" s="579"/>
      <c r="P7" s="579"/>
      <c r="Q7" s="579"/>
      <c r="R7" s="579"/>
    </row>
    <row r="8" spans="1:33">
      <c r="A8" s="487" t="s">
        <v>112</v>
      </c>
      <c r="B8" s="578" t="s">
        <v>186</v>
      </c>
      <c r="C8" s="579"/>
      <c r="D8" s="579"/>
      <c r="E8" s="579"/>
      <c r="F8" s="579"/>
      <c r="G8" s="579"/>
      <c r="H8" s="579"/>
      <c r="I8" s="579"/>
      <c r="J8" s="579"/>
      <c r="K8" s="579"/>
      <c r="L8" s="579"/>
      <c r="M8" s="579"/>
      <c r="N8" s="579"/>
      <c r="O8" s="579"/>
      <c r="P8" s="579"/>
      <c r="Q8" s="579"/>
      <c r="R8" s="579"/>
    </row>
    <row r="9" spans="1:33">
      <c r="A9" s="487" t="s">
        <v>264</v>
      </c>
      <c r="B9" s="574" t="s">
        <v>260</v>
      </c>
      <c r="C9" s="575"/>
      <c r="D9" s="575"/>
      <c r="E9" s="575"/>
      <c r="F9" s="575"/>
      <c r="G9" s="575"/>
      <c r="H9" s="575"/>
      <c r="I9" s="575"/>
      <c r="J9" s="575"/>
      <c r="K9" s="575"/>
      <c r="L9" s="575"/>
      <c r="M9" s="575"/>
      <c r="N9" s="575"/>
      <c r="O9" s="575"/>
      <c r="P9" s="575"/>
      <c r="Q9" s="575"/>
      <c r="R9" s="575"/>
    </row>
    <row r="10" spans="1:33" ht="7.5" customHeight="1"/>
    <row r="11" spans="1:33" ht="7.5" customHeight="1"/>
    <row r="12" spans="1:33" ht="48.75" customHeight="1">
      <c r="A12" s="103"/>
      <c r="B12" s="485"/>
      <c r="C12" s="485" t="s">
        <v>269</v>
      </c>
      <c r="D12" s="486" t="s">
        <v>268</v>
      </c>
      <c r="E12" s="486" t="s">
        <v>267</v>
      </c>
      <c r="F12" s="486" t="s">
        <v>266</v>
      </c>
      <c r="G12" s="486" t="s">
        <v>272</v>
      </c>
      <c r="H12" s="486" t="s">
        <v>265</v>
      </c>
      <c r="I12" s="486" t="s">
        <v>270</v>
      </c>
      <c r="J12" s="486" t="s">
        <v>271</v>
      </c>
      <c r="K12" s="486" t="s">
        <v>276</v>
      </c>
      <c r="L12" s="486"/>
      <c r="M12" s="486" t="s">
        <v>279</v>
      </c>
      <c r="N12" s="486" t="s">
        <v>273</v>
      </c>
      <c r="O12" s="486" t="s">
        <v>274</v>
      </c>
      <c r="P12" s="486" t="s">
        <v>280</v>
      </c>
      <c r="Q12" s="486" t="s">
        <v>281</v>
      </c>
      <c r="R12" s="486" t="s">
        <v>275</v>
      </c>
    </row>
    <row r="13" spans="1:33" ht="48.75" customHeight="1">
      <c r="A13" s="100"/>
      <c r="B13" s="104"/>
      <c r="C13" s="105" t="s">
        <v>37</v>
      </c>
      <c r="D13" s="105" t="s">
        <v>143</v>
      </c>
      <c r="E13" s="105" t="s">
        <v>241</v>
      </c>
      <c r="F13" s="105" t="s">
        <v>238</v>
      </c>
      <c r="G13" s="105" t="s">
        <v>242</v>
      </c>
      <c r="H13" s="105" t="s">
        <v>41</v>
      </c>
      <c r="I13" s="105" t="s">
        <v>42</v>
      </c>
      <c r="J13" s="105" t="s">
        <v>239</v>
      </c>
      <c r="K13" s="105" t="s">
        <v>240</v>
      </c>
      <c r="L13" s="105"/>
      <c r="M13" s="105" t="s">
        <v>187</v>
      </c>
      <c r="N13" s="105" t="s">
        <v>118</v>
      </c>
      <c r="O13" s="105" t="s">
        <v>119</v>
      </c>
      <c r="P13" s="482" t="s">
        <v>120</v>
      </c>
      <c r="Q13" s="482" t="s">
        <v>159</v>
      </c>
      <c r="R13" s="260" t="s">
        <v>89</v>
      </c>
      <c r="U13" s="106"/>
      <c r="V13" s="106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</row>
    <row r="14" spans="1:33" s="500" customFormat="1" ht="18.75" customHeight="1">
      <c r="A14" s="499"/>
      <c r="B14" s="495">
        <v>1990</v>
      </c>
      <c r="C14" s="440">
        <v>427.35307296908923</v>
      </c>
      <c r="D14" s="440">
        <v>164.97812784062879</v>
      </c>
      <c r="E14" s="440">
        <v>65.712478395747681</v>
      </c>
      <c r="F14" s="440">
        <v>131.88854044471199</v>
      </c>
      <c r="G14" s="440">
        <v>283.54147321238622</v>
      </c>
      <c r="H14" s="440">
        <v>79.305198277423429</v>
      </c>
      <c r="I14" s="440">
        <v>38.301930498033599</v>
      </c>
      <c r="J14" s="440">
        <f>K14-SUM(C14:I14)</f>
        <v>60.406961026231784</v>
      </c>
      <c r="K14" s="440">
        <v>1251.4877826642528</v>
      </c>
      <c r="L14" s="440"/>
      <c r="M14" s="440" t="e">
        <v>#N/A</v>
      </c>
      <c r="N14" s="440" t="e">
        <v>#N/A</v>
      </c>
      <c r="O14" s="440" t="e">
        <v>#N/A</v>
      </c>
      <c r="P14" s="465" t="e">
        <v>#N/A</v>
      </c>
      <c r="Q14" s="465" t="e">
        <v>#N/A</v>
      </c>
      <c r="R14" s="465">
        <f>K14</f>
        <v>1251.4877826642528</v>
      </c>
      <c r="S14" s="499"/>
      <c r="T14" s="499"/>
      <c r="U14" s="499"/>
      <c r="V14" s="499"/>
    </row>
    <row r="15" spans="1:33" s="500" customFormat="1" ht="18.75" customHeight="1">
      <c r="A15" s="496"/>
      <c r="B15" s="497"/>
      <c r="C15" s="439">
        <v>413.16401733095216</v>
      </c>
      <c r="D15" s="439">
        <v>167.96140333684758</v>
      </c>
      <c r="E15" s="439">
        <v>65.889468292185768</v>
      </c>
      <c r="F15" s="439">
        <v>133.74352691233995</v>
      </c>
      <c r="G15" s="439">
        <v>258.39433532255515</v>
      </c>
      <c r="H15" s="439">
        <v>71.545189679924334</v>
      </c>
      <c r="I15" s="439">
        <v>39.678085866566619</v>
      </c>
      <c r="J15" s="439">
        <f t="shared" ref="J15:J41" si="0">K15-SUM(C15:I15)</f>
        <v>53.982077147753898</v>
      </c>
      <c r="K15" s="439">
        <v>1204.3581038891252</v>
      </c>
      <c r="L15" s="439"/>
      <c r="M15" s="439" t="e">
        <v>#N/A</v>
      </c>
      <c r="N15" s="439" t="e">
        <v>#N/A</v>
      </c>
      <c r="O15" s="439" t="e">
        <v>#N/A</v>
      </c>
      <c r="P15" s="464" t="e">
        <v>#N/A</v>
      </c>
      <c r="Q15" s="464" t="e">
        <v>#N/A</v>
      </c>
      <c r="R15" s="464">
        <f t="shared" ref="R15:R50" si="1">K15</f>
        <v>1204.3581038891252</v>
      </c>
      <c r="S15" s="499"/>
      <c r="T15" s="499"/>
      <c r="U15" s="499"/>
      <c r="V15" s="499"/>
    </row>
    <row r="16" spans="1:33" s="500" customFormat="1" ht="18.75" customHeight="1">
      <c r="A16" s="496"/>
      <c r="B16" s="495"/>
      <c r="C16" s="440">
        <v>390.61668163610102</v>
      </c>
      <c r="D16" s="440">
        <v>173.81000783643921</v>
      </c>
      <c r="E16" s="440">
        <v>58.60071864584512</v>
      </c>
      <c r="F16" s="440">
        <v>125.15957768285314</v>
      </c>
      <c r="G16" s="440">
        <v>248.06904326224767</v>
      </c>
      <c r="H16" s="440">
        <v>69.34080785783955</v>
      </c>
      <c r="I16" s="440">
        <v>40.252984302148775</v>
      </c>
      <c r="J16" s="440">
        <f t="shared" si="0"/>
        <v>48.253299857088678</v>
      </c>
      <c r="K16" s="440">
        <v>1154.1031210805631</v>
      </c>
      <c r="L16" s="440"/>
      <c r="M16" s="440" t="e">
        <v>#N/A</v>
      </c>
      <c r="N16" s="440" t="e">
        <v>#N/A</v>
      </c>
      <c r="O16" s="440" t="e">
        <v>#N/A</v>
      </c>
      <c r="P16" s="465" t="e">
        <v>#N/A</v>
      </c>
      <c r="Q16" s="465" t="e">
        <v>#N/A</v>
      </c>
      <c r="R16" s="465">
        <f t="shared" si="1"/>
        <v>1154.1031210805631</v>
      </c>
      <c r="S16" s="499"/>
      <c r="T16" s="499"/>
      <c r="U16" s="499"/>
      <c r="V16" s="499"/>
    </row>
    <row r="17" spans="1:22" s="500" customFormat="1" ht="18.75" customHeight="1">
      <c r="A17" s="496"/>
      <c r="B17" s="497"/>
      <c r="C17" s="439">
        <v>379.76526090170995</v>
      </c>
      <c r="D17" s="439">
        <v>178.20458814034276</v>
      </c>
      <c r="E17" s="439">
        <v>56.212184614961743</v>
      </c>
      <c r="F17" s="439">
        <v>135.60686812792329</v>
      </c>
      <c r="G17" s="439">
        <v>238.38849608988875</v>
      </c>
      <c r="H17" s="439">
        <v>68.469066175614529</v>
      </c>
      <c r="I17" s="439">
        <v>40.063973031894932</v>
      </c>
      <c r="J17" s="439">
        <f t="shared" si="0"/>
        <v>48.401005208923607</v>
      </c>
      <c r="K17" s="439">
        <v>1145.1114422912594</v>
      </c>
      <c r="L17" s="439"/>
      <c r="M17" s="439" t="e">
        <v>#N/A</v>
      </c>
      <c r="N17" s="439" t="e">
        <v>#N/A</v>
      </c>
      <c r="O17" s="439" t="e">
        <v>#N/A</v>
      </c>
      <c r="P17" s="464" t="e">
        <v>#N/A</v>
      </c>
      <c r="Q17" s="464" t="e">
        <v>#N/A</v>
      </c>
      <c r="R17" s="464">
        <f t="shared" si="1"/>
        <v>1145.1114422912594</v>
      </c>
      <c r="S17" s="499"/>
      <c r="T17" s="499"/>
      <c r="U17" s="499"/>
      <c r="V17" s="499"/>
    </row>
    <row r="18" spans="1:22" s="500" customFormat="1" ht="18.75" customHeight="1">
      <c r="A18" s="496"/>
      <c r="B18" s="495"/>
      <c r="C18" s="440">
        <v>376.9750075128436</v>
      </c>
      <c r="D18" s="440">
        <v>174.22010965699891</v>
      </c>
      <c r="E18" s="440">
        <v>51.599204949952735</v>
      </c>
      <c r="F18" s="440">
        <v>129.91234523507643</v>
      </c>
      <c r="G18" s="440">
        <v>242.54762893551023</v>
      </c>
      <c r="H18" s="440">
        <v>66.828824165370875</v>
      </c>
      <c r="I18" s="440">
        <v>39.266925656369544</v>
      </c>
      <c r="J18" s="440">
        <f t="shared" si="0"/>
        <v>44.629878838424929</v>
      </c>
      <c r="K18" s="440">
        <v>1125.9799249505475</v>
      </c>
      <c r="L18" s="440"/>
      <c r="M18" s="440" t="e">
        <v>#N/A</v>
      </c>
      <c r="N18" s="440" t="e">
        <v>#N/A</v>
      </c>
      <c r="O18" s="440" t="e">
        <v>#N/A</v>
      </c>
      <c r="P18" s="465" t="e">
        <v>#N/A</v>
      </c>
      <c r="Q18" s="465" t="e">
        <v>#N/A</v>
      </c>
      <c r="R18" s="465">
        <f t="shared" si="1"/>
        <v>1125.9799249505475</v>
      </c>
      <c r="S18" s="499"/>
      <c r="T18" s="499"/>
      <c r="U18" s="499"/>
      <c r="V18" s="499"/>
    </row>
    <row r="19" spans="1:22" s="500" customFormat="1" ht="18.75" customHeight="1">
      <c r="A19" s="496"/>
      <c r="B19" s="497">
        <v>1995</v>
      </c>
      <c r="C19" s="439">
        <v>367.53726900246374</v>
      </c>
      <c r="D19" s="439">
        <v>178.06443514921602</v>
      </c>
      <c r="E19" s="439">
        <v>53.506646662949663</v>
      </c>
      <c r="F19" s="439">
        <v>130.3035372944089</v>
      </c>
      <c r="G19" s="439">
        <v>244.21039332060178</v>
      </c>
      <c r="H19" s="439">
        <v>68.157613694313525</v>
      </c>
      <c r="I19" s="439">
        <v>38.287728134028391</v>
      </c>
      <c r="J19" s="439">
        <f t="shared" si="0"/>
        <v>42.933608149229258</v>
      </c>
      <c r="K19" s="439">
        <v>1123.0012314072112</v>
      </c>
      <c r="L19" s="439"/>
      <c r="M19" s="439" t="e">
        <v>#N/A</v>
      </c>
      <c r="N19" s="439" t="e">
        <v>#N/A</v>
      </c>
      <c r="O19" s="439" t="e">
        <v>#N/A</v>
      </c>
      <c r="P19" s="464" t="e">
        <v>#N/A</v>
      </c>
      <c r="Q19" s="464" t="e">
        <v>#N/A</v>
      </c>
      <c r="R19" s="464">
        <f t="shared" si="1"/>
        <v>1123.0012314072112</v>
      </c>
      <c r="S19" s="499"/>
      <c r="T19" s="499"/>
      <c r="U19" s="499"/>
      <c r="V19" s="499"/>
    </row>
    <row r="20" spans="1:22" s="500" customFormat="1" ht="18.75" customHeight="1">
      <c r="A20" s="496"/>
      <c r="B20" s="495"/>
      <c r="C20" s="440">
        <v>374.56105186313198</v>
      </c>
      <c r="D20" s="440">
        <v>177.92251692463799</v>
      </c>
      <c r="E20" s="440">
        <v>64.265887012043876</v>
      </c>
      <c r="F20" s="440">
        <v>143.64762744038009</v>
      </c>
      <c r="G20" s="440">
        <v>233.01070832686941</v>
      </c>
      <c r="H20" s="440">
        <v>68.548256908284444</v>
      </c>
      <c r="I20" s="440">
        <v>36.833500842610817</v>
      </c>
      <c r="J20" s="440">
        <f t="shared" si="0"/>
        <v>42.072863035192313</v>
      </c>
      <c r="K20" s="440">
        <v>1140.8624123531511</v>
      </c>
      <c r="L20" s="440"/>
      <c r="M20" s="440" t="e">
        <v>#N/A</v>
      </c>
      <c r="N20" s="440" t="e">
        <v>#N/A</v>
      </c>
      <c r="O20" s="440" t="e">
        <v>#N/A</v>
      </c>
      <c r="P20" s="465" t="e">
        <v>#N/A</v>
      </c>
      <c r="Q20" s="465" t="e">
        <v>#N/A</v>
      </c>
      <c r="R20" s="465">
        <f t="shared" si="1"/>
        <v>1140.8624123531511</v>
      </c>
      <c r="S20" s="499"/>
      <c r="T20" s="499"/>
      <c r="U20" s="499"/>
      <c r="V20" s="499"/>
    </row>
    <row r="21" spans="1:22" s="500" customFormat="1" ht="18.75" customHeight="1">
      <c r="A21" s="496"/>
      <c r="B21" s="497"/>
      <c r="C21" s="439">
        <v>353.66029089022237</v>
      </c>
      <c r="D21" s="439">
        <v>178.27399112098317</v>
      </c>
      <c r="E21" s="439">
        <v>55.199805339632888</v>
      </c>
      <c r="F21" s="439">
        <v>139.57958333151171</v>
      </c>
      <c r="G21" s="439">
        <v>237.34072850557271</v>
      </c>
      <c r="H21" s="439">
        <v>67.514760666437454</v>
      </c>
      <c r="I21" s="439">
        <v>33.878113033771427</v>
      </c>
      <c r="J21" s="439">
        <f t="shared" si="0"/>
        <v>40.226964059192369</v>
      </c>
      <c r="K21" s="439">
        <v>1105.6742369473241</v>
      </c>
      <c r="L21" s="439"/>
      <c r="M21" s="439" t="e">
        <v>#N/A</v>
      </c>
      <c r="N21" s="439" t="e">
        <v>#N/A</v>
      </c>
      <c r="O21" s="439" t="e">
        <v>#N/A</v>
      </c>
      <c r="P21" s="464" t="e">
        <v>#N/A</v>
      </c>
      <c r="Q21" s="464" t="e">
        <v>#N/A</v>
      </c>
      <c r="R21" s="464">
        <f t="shared" si="1"/>
        <v>1105.6742369473241</v>
      </c>
      <c r="S21" s="499"/>
      <c r="T21" s="499"/>
      <c r="U21" s="499"/>
      <c r="V21" s="499"/>
    </row>
    <row r="22" spans="1:22" s="500" customFormat="1" ht="18.75" customHeight="1">
      <c r="A22" s="496"/>
      <c r="B22" s="495"/>
      <c r="C22" s="440">
        <v>356.29611085927803</v>
      </c>
      <c r="D22" s="440">
        <v>181.63704044037351</v>
      </c>
      <c r="E22" s="440">
        <v>53.529149199711284</v>
      </c>
      <c r="F22" s="440">
        <v>133.1097334401139</v>
      </c>
      <c r="G22" s="440">
        <v>219.05722798450378</v>
      </c>
      <c r="H22" s="440">
        <v>67.841501170919571</v>
      </c>
      <c r="I22" s="440">
        <v>31.739250316237037</v>
      </c>
      <c r="J22" s="440">
        <f t="shared" si="0"/>
        <v>37.095688195860703</v>
      </c>
      <c r="K22" s="440">
        <v>1080.3057016069979</v>
      </c>
      <c r="L22" s="440"/>
      <c r="M22" s="440" t="e">
        <v>#N/A</v>
      </c>
      <c r="N22" s="440" t="e">
        <v>#N/A</v>
      </c>
      <c r="O22" s="440" t="e">
        <v>#N/A</v>
      </c>
      <c r="P22" s="465" t="e">
        <v>#N/A</v>
      </c>
      <c r="Q22" s="465" t="e">
        <v>#N/A</v>
      </c>
      <c r="R22" s="465">
        <f t="shared" si="1"/>
        <v>1080.3057016069979</v>
      </c>
      <c r="S22" s="499"/>
      <c r="T22" s="499"/>
      <c r="U22" s="499"/>
      <c r="V22" s="499"/>
    </row>
    <row r="23" spans="1:22" s="500" customFormat="1" ht="18.75" customHeight="1">
      <c r="A23" s="496"/>
      <c r="B23" s="497"/>
      <c r="C23" s="439">
        <v>344.68993694700373</v>
      </c>
      <c r="D23" s="439">
        <v>186.70655533252602</v>
      </c>
      <c r="E23" s="439">
        <v>49.414496140134148</v>
      </c>
      <c r="F23" s="439">
        <v>120.96326767913595</v>
      </c>
      <c r="G23" s="439">
        <v>208.5413408551079</v>
      </c>
      <c r="H23" s="439">
        <v>68.318445657926247</v>
      </c>
      <c r="I23" s="439">
        <v>30.096033045041199</v>
      </c>
      <c r="J23" s="439">
        <f t="shared" si="0"/>
        <v>37.727194349214415</v>
      </c>
      <c r="K23" s="439">
        <v>1046.4572700060896</v>
      </c>
      <c r="L23" s="439"/>
      <c r="M23" s="439" t="e">
        <v>#N/A</v>
      </c>
      <c r="N23" s="439" t="e">
        <v>#N/A</v>
      </c>
      <c r="O23" s="439" t="e">
        <v>#N/A</v>
      </c>
      <c r="P23" s="464" t="e">
        <v>#N/A</v>
      </c>
      <c r="Q23" s="464" t="e">
        <v>#N/A</v>
      </c>
      <c r="R23" s="464">
        <f t="shared" si="1"/>
        <v>1046.4572700060896</v>
      </c>
      <c r="S23" s="499"/>
      <c r="T23" s="499"/>
      <c r="U23" s="499"/>
      <c r="V23" s="499"/>
    </row>
    <row r="24" spans="1:22" s="500" customFormat="1" ht="18.75" customHeight="1">
      <c r="A24" s="496"/>
      <c r="B24" s="495">
        <v>2000</v>
      </c>
      <c r="C24" s="440">
        <v>358.02930182073294</v>
      </c>
      <c r="D24" s="440">
        <v>182.67944933202011</v>
      </c>
      <c r="E24" s="440">
        <v>45.706009881381334</v>
      </c>
      <c r="F24" s="440">
        <v>118.91479842778823</v>
      </c>
      <c r="G24" s="440">
        <v>207.89884286455882</v>
      </c>
      <c r="H24" s="440">
        <v>68.264191421136601</v>
      </c>
      <c r="I24" s="440">
        <v>28.527787708504484</v>
      </c>
      <c r="J24" s="440">
        <f t="shared" si="0"/>
        <v>34.643750770728161</v>
      </c>
      <c r="K24" s="440">
        <v>1044.6641322268506</v>
      </c>
      <c r="L24" s="440"/>
      <c r="M24" s="440" t="e">
        <v>#N/A</v>
      </c>
      <c r="N24" s="440" t="e">
        <v>#N/A</v>
      </c>
      <c r="O24" s="440" t="e">
        <v>#N/A</v>
      </c>
      <c r="P24" s="465" t="e">
        <v>#N/A</v>
      </c>
      <c r="Q24" s="465" t="e">
        <v>#N/A</v>
      </c>
      <c r="R24" s="465">
        <f t="shared" si="1"/>
        <v>1044.6641322268506</v>
      </c>
      <c r="S24" s="499"/>
      <c r="T24" s="499"/>
      <c r="U24" s="499"/>
      <c r="V24" s="499"/>
    </row>
    <row r="25" spans="1:22" s="500" customFormat="1" ht="18.75" customHeight="1">
      <c r="A25" s="496"/>
      <c r="B25" s="497"/>
      <c r="C25" s="439">
        <v>371.29020303780288</v>
      </c>
      <c r="D25" s="439">
        <v>178.8875497778179</v>
      </c>
      <c r="E25" s="439">
        <v>52.935029213729628</v>
      </c>
      <c r="F25" s="439">
        <v>132.39698620395694</v>
      </c>
      <c r="G25" s="439">
        <v>197.32982131877537</v>
      </c>
      <c r="H25" s="439">
        <v>67.956853789276579</v>
      </c>
      <c r="I25" s="439">
        <v>26.858681720121389</v>
      </c>
      <c r="J25" s="439">
        <f t="shared" si="0"/>
        <v>32.1367567616212</v>
      </c>
      <c r="K25" s="439">
        <v>1059.7918818231019</v>
      </c>
      <c r="L25" s="439"/>
      <c r="M25" s="439" t="e">
        <v>#N/A</v>
      </c>
      <c r="N25" s="439" t="e">
        <v>#N/A</v>
      </c>
      <c r="O25" s="439" t="e">
        <v>#N/A</v>
      </c>
      <c r="P25" s="464" t="e">
        <v>#N/A</v>
      </c>
      <c r="Q25" s="464" t="e">
        <v>#N/A</v>
      </c>
      <c r="R25" s="464">
        <f t="shared" si="1"/>
        <v>1059.7918818231019</v>
      </c>
      <c r="S25" s="499"/>
      <c r="T25" s="499"/>
      <c r="U25" s="499"/>
      <c r="V25" s="499"/>
    </row>
    <row r="26" spans="1:22" s="500" customFormat="1" ht="18.75" customHeight="1">
      <c r="A26" s="496"/>
      <c r="B26" s="495"/>
      <c r="C26" s="440">
        <v>372.57218667587523</v>
      </c>
      <c r="D26" s="440">
        <v>176.51733309534225</v>
      </c>
      <c r="E26" s="440">
        <v>50.008258849834775</v>
      </c>
      <c r="F26" s="440">
        <v>122.29638897340635</v>
      </c>
      <c r="G26" s="440">
        <v>195.00908244832542</v>
      </c>
      <c r="H26" s="440">
        <v>65.711106141980892</v>
      </c>
      <c r="I26" s="440">
        <v>25.472574392805409</v>
      </c>
      <c r="J26" s="440">
        <f t="shared" si="0"/>
        <v>30.724569374618227</v>
      </c>
      <c r="K26" s="440">
        <v>1038.3114999521886</v>
      </c>
      <c r="L26" s="440"/>
      <c r="M26" s="440" t="e">
        <v>#N/A</v>
      </c>
      <c r="N26" s="440" t="e">
        <v>#N/A</v>
      </c>
      <c r="O26" s="440" t="e">
        <v>#N/A</v>
      </c>
      <c r="P26" s="465" t="e">
        <v>#N/A</v>
      </c>
      <c r="Q26" s="465" t="e">
        <v>#N/A</v>
      </c>
      <c r="R26" s="465">
        <f t="shared" si="1"/>
        <v>1038.3114999521886</v>
      </c>
      <c r="S26" s="499"/>
      <c r="T26" s="499"/>
      <c r="U26" s="499"/>
      <c r="V26" s="499"/>
    </row>
    <row r="27" spans="1:22" s="500" customFormat="1" ht="18.75" customHeight="1">
      <c r="A27" s="496"/>
      <c r="B27" s="497"/>
      <c r="C27" s="439">
        <v>386.86407340021134</v>
      </c>
      <c r="D27" s="439">
        <v>170.07040349692733</v>
      </c>
      <c r="E27" s="439">
        <v>42.046319253019711</v>
      </c>
      <c r="F27" s="439">
        <v>122.8992956515867</v>
      </c>
      <c r="G27" s="439">
        <v>195.70455133481167</v>
      </c>
      <c r="H27" s="439">
        <v>64.752914808972605</v>
      </c>
      <c r="I27" s="439">
        <v>23.960488844390461</v>
      </c>
      <c r="J27" s="439">
        <f t="shared" si="0"/>
        <v>28.647676548499476</v>
      </c>
      <c r="K27" s="439">
        <v>1034.9457233384194</v>
      </c>
      <c r="L27" s="439"/>
      <c r="M27" s="439" t="e">
        <v>#N/A</v>
      </c>
      <c r="N27" s="439" t="e">
        <v>#N/A</v>
      </c>
      <c r="O27" s="439" t="e">
        <v>#N/A</v>
      </c>
      <c r="P27" s="464" t="e">
        <v>#N/A</v>
      </c>
      <c r="Q27" s="464" t="e">
        <v>#N/A</v>
      </c>
      <c r="R27" s="464">
        <f t="shared" si="1"/>
        <v>1034.9457233384194</v>
      </c>
      <c r="S27" s="499"/>
      <c r="T27" s="499"/>
      <c r="U27" s="499"/>
      <c r="V27" s="499"/>
    </row>
    <row r="28" spans="1:22" s="500" customFormat="1" ht="18.75" customHeight="1">
      <c r="A28" s="499"/>
      <c r="B28" s="495"/>
      <c r="C28" s="440">
        <v>384.314479725279</v>
      </c>
      <c r="D28" s="440">
        <v>169.59026081412068</v>
      </c>
      <c r="E28" s="440">
        <v>40.652454414567977</v>
      </c>
      <c r="F28" s="440">
        <v>113.98108151376823</v>
      </c>
      <c r="G28" s="440">
        <v>197.35462199408772</v>
      </c>
      <c r="H28" s="440">
        <v>64.639819452586025</v>
      </c>
      <c r="I28" s="440">
        <v>22.653032439247532</v>
      </c>
      <c r="J28" s="440">
        <f t="shared" si="0"/>
        <v>25.490474350365162</v>
      </c>
      <c r="K28" s="440">
        <v>1018.6762247040223</v>
      </c>
      <c r="L28" s="440"/>
      <c r="M28" s="440" t="e">
        <v>#N/A</v>
      </c>
      <c r="N28" s="440" t="e">
        <v>#N/A</v>
      </c>
      <c r="O28" s="440" t="e">
        <v>#N/A</v>
      </c>
      <c r="P28" s="465" t="e">
        <v>#N/A</v>
      </c>
      <c r="Q28" s="465" t="e">
        <v>#N/A</v>
      </c>
      <c r="R28" s="465">
        <f t="shared" si="1"/>
        <v>1018.6762247040223</v>
      </c>
      <c r="S28" s="499"/>
      <c r="T28" s="499"/>
      <c r="U28" s="499"/>
      <c r="V28" s="499"/>
    </row>
    <row r="29" spans="1:22" s="500" customFormat="1" ht="18.75" customHeight="1">
      <c r="B29" s="497">
        <v>2005</v>
      </c>
      <c r="C29" s="488">
        <v>379.39513976249896</v>
      </c>
      <c r="D29" s="488">
        <v>161.46756881878628</v>
      </c>
      <c r="E29" s="488">
        <v>40.199795829076749</v>
      </c>
      <c r="F29" s="488">
        <v>111.98945132585648</v>
      </c>
      <c r="G29" s="488">
        <v>190.95470988363343</v>
      </c>
      <c r="H29" s="488">
        <v>64.189463363618486</v>
      </c>
      <c r="I29" s="488">
        <v>21.299261144444571</v>
      </c>
      <c r="J29" s="488">
        <f t="shared" si="0"/>
        <v>23.70335906204059</v>
      </c>
      <c r="K29" s="488">
        <v>993.19874918995561</v>
      </c>
      <c r="L29" s="488"/>
      <c r="M29" s="439" t="e">
        <v>#N/A</v>
      </c>
      <c r="N29" s="439" t="e">
        <v>#N/A</v>
      </c>
      <c r="O29" s="439" t="e">
        <v>#N/A</v>
      </c>
      <c r="P29" s="439" t="e">
        <v>#N/A</v>
      </c>
      <c r="Q29" s="439" t="e">
        <v>#N/A</v>
      </c>
      <c r="R29" s="464">
        <f t="shared" si="1"/>
        <v>993.19874918995561</v>
      </c>
      <c r="S29" s="499"/>
      <c r="T29" s="499"/>
      <c r="U29" s="499"/>
      <c r="V29" s="499"/>
    </row>
    <row r="30" spans="1:22" s="500" customFormat="1" ht="18.75" customHeight="1">
      <c r="B30" s="495"/>
      <c r="C30" s="489">
        <v>381.1469816830521</v>
      </c>
      <c r="D30" s="489">
        <v>157.67178698867579</v>
      </c>
      <c r="E30" s="489">
        <v>46.190480900449963</v>
      </c>
      <c r="F30" s="489">
        <v>114.49050440814496</v>
      </c>
      <c r="G30" s="489">
        <v>196.02916980550938</v>
      </c>
      <c r="H30" s="489">
        <v>63.401959068463817</v>
      </c>
      <c r="I30" s="489">
        <v>19.489914086365722</v>
      </c>
      <c r="J30" s="489">
        <f t="shared" si="0"/>
        <v>22.099104512530857</v>
      </c>
      <c r="K30" s="489">
        <v>1000.5199014531926</v>
      </c>
      <c r="L30" s="489"/>
      <c r="M30" s="440" t="e">
        <v>#N/A</v>
      </c>
      <c r="N30" s="440" t="e">
        <v>#N/A</v>
      </c>
      <c r="O30" s="440" t="e">
        <v>#N/A</v>
      </c>
      <c r="P30" s="440" t="e">
        <v>#N/A</v>
      </c>
      <c r="Q30" s="440" t="e">
        <v>#N/A</v>
      </c>
      <c r="R30" s="465">
        <f t="shared" si="1"/>
        <v>1000.5199014531926</v>
      </c>
      <c r="S30" s="499"/>
      <c r="T30" s="499"/>
      <c r="U30" s="499"/>
      <c r="V30" s="499"/>
    </row>
    <row r="31" spans="1:22" s="500" customFormat="1" ht="18.75" customHeight="1">
      <c r="B31" s="497"/>
      <c r="C31" s="488">
        <v>388.45261410532129</v>
      </c>
      <c r="D31" s="488">
        <v>154.51584029152508</v>
      </c>
      <c r="E31" s="488">
        <v>35.406786549494868</v>
      </c>
      <c r="F31" s="488">
        <v>89.313874487150485</v>
      </c>
      <c r="G31" s="488">
        <v>205.0303500054786</v>
      </c>
      <c r="H31" s="488">
        <v>62.926816396094125</v>
      </c>
      <c r="I31" s="488">
        <v>18.179731980450942</v>
      </c>
      <c r="J31" s="488">
        <f t="shared" si="0"/>
        <v>20.012726581159313</v>
      </c>
      <c r="K31" s="488">
        <v>973.83874039667467</v>
      </c>
      <c r="L31" s="488"/>
      <c r="M31" s="439" t="e">
        <v>#N/A</v>
      </c>
      <c r="N31" s="439" t="e">
        <v>#N/A</v>
      </c>
      <c r="O31" s="439" t="e">
        <v>#N/A</v>
      </c>
      <c r="P31" s="439" t="e">
        <v>#N/A</v>
      </c>
      <c r="Q31" s="439" t="e">
        <v>#N/A</v>
      </c>
      <c r="R31" s="464">
        <f t="shared" si="1"/>
        <v>973.83874039667467</v>
      </c>
      <c r="S31" s="499"/>
      <c r="T31" s="499"/>
      <c r="U31" s="499"/>
      <c r="V31" s="499"/>
    </row>
    <row r="32" spans="1:22" s="500" customFormat="1" ht="18.75" customHeight="1">
      <c r="B32" s="495"/>
      <c r="C32" s="489">
        <v>368.46328187879311</v>
      </c>
      <c r="D32" s="489">
        <v>154.23471827004425</v>
      </c>
      <c r="E32" s="489">
        <v>42.182208112166862</v>
      </c>
      <c r="F32" s="489">
        <v>108.19607666715179</v>
      </c>
      <c r="G32" s="489">
        <v>201.50088571723754</v>
      </c>
      <c r="H32" s="489">
        <v>65.071080306018217</v>
      </c>
      <c r="I32" s="489">
        <v>16.948795153845364</v>
      </c>
      <c r="J32" s="489">
        <f t="shared" si="0"/>
        <v>20.075119771613799</v>
      </c>
      <c r="K32" s="489">
        <v>976.67216587687096</v>
      </c>
      <c r="L32" s="489"/>
      <c r="M32" s="440" t="e">
        <v>#N/A</v>
      </c>
      <c r="N32" s="490">
        <v>973.61933896999994</v>
      </c>
      <c r="O32" s="440" t="e">
        <v>#N/A</v>
      </c>
      <c r="P32" s="440" t="e">
        <v>#N/A</v>
      </c>
      <c r="Q32" s="440" t="e">
        <v>#N/A</v>
      </c>
      <c r="R32" s="465">
        <f t="shared" si="1"/>
        <v>976.67216587687096</v>
      </c>
      <c r="S32" s="499"/>
      <c r="T32" s="499"/>
      <c r="U32" s="499"/>
      <c r="V32" s="499"/>
    </row>
    <row r="33" spans="2:22" s="500" customFormat="1" ht="18.75" customHeight="1">
      <c r="B33" s="497"/>
      <c r="C33" s="488">
        <v>344.01521101622018</v>
      </c>
      <c r="D33" s="488">
        <v>153.47286814187149</v>
      </c>
      <c r="E33" s="488">
        <v>37.827100025013522</v>
      </c>
      <c r="F33" s="488">
        <v>99.819101192670757</v>
      </c>
      <c r="G33" s="488">
        <v>175.87001735235714</v>
      </c>
      <c r="H33" s="488">
        <v>64.275869709731609</v>
      </c>
      <c r="I33" s="488">
        <v>15.726392532892232</v>
      </c>
      <c r="J33" s="488">
        <f t="shared" si="0"/>
        <v>18.253579206587347</v>
      </c>
      <c r="K33" s="488">
        <v>909.26013917734417</v>
      </c>
      <c r="L33" s="488"/>
      <c r="M33" s="439" t="e">
        <v>#N/A</v>
      </c>
      <c r="N33" s="491">
        <v>973.61933896999994</v>
      </c>
      <c r="O33" s="439" t="e">
        <v>#N/A</v>
      </c>
      <c r="P33" s="439" t="e">
        <v>#N/A</v>
      </c>
      <c r="Q33" s="439" t="e">
        <v>#N/A</v>
      </c>
      <c r="R33" s="464">
        <f t="shared" si="1"/>
        <v>909.26013917734417</v>
      </c>
      <c r="S33" s="499"/>
      <c r="T33" s="499"/>
      <c r="U33" s="499"/>
      <c r="V33" s="499"/>
    </row>
    <row r="34" spans="2:22" s="500" customFormat="1" ht="18.75" customHeight="1">
      <c r="B34" s="495">
        <v>2010</v>
      </c>
      <c r="C34" s="489">
        <v>356.02976450975132</v>
      </c>
      <c r="D34" s="489">
        <v>154.37577329667226</v>
      </c>
      <c r="E34" s="489">
        <v>40.26247818896389</v>
      </c>
      <c r="F34" s="489">
        <v>107.00149436492995</v>
      </c>
      <c r="G34" s="489">
        <v>188.20467591197067</v>
      </c>
      <c r="H34" s="489">
        <v>63.626162486582459</v>
      </c>
      <c r="I34" s="489">
        <v>14.597713856037494</v>
      </c>
      <c r="J34" s="489">
        <f t="shared" si="0"/>
        <v>18.239931015697948</v>
      </c>
      <c r="K34" s="489">
        <v>942.33799363060587</v>
      </c>
      <c r="L34" s="489"/>
      <c r="M34" s="440" t="e">
        <v>#N/A</v>
      </c>
      <c r="N34" s="490">
        <v>973.61933896999994</v>
      </c>
      <c r="O34" s="440" t="e">
        <v>#N/A</v>
      </c>
      <c r="P34" s="440" t="e">
        <v>#N/A</v>
      </c>
      <c r="Q34" s="440" t="e">
        <v>#N/A</v>
      </c>
      <c r="R34" s="465">
        <f t="shared" si="1"/>
        <v>942.33799363060587</v>
      </c>
      <c r="S34" s="499"/>
      <c r="T34" s="499"/>
      <c r="U34" s="499"/>
      <c r="V34" s="499"/>
    </row>
    <row r="35" spans="2:22" s="500" customFormat="1" ht="18.75" customHeight="1">
      <c r="B35" s="497"/>
      <c r="C35" s="488">
        <v>353.6964647280073</v>
      </c>
      <c r="D35" s="488">
        <v>156.51381268156948</v>
      </c>
      <c r="E35" s="488">
        <v>36.148519224563863</v>
      </c>
      <c r="F35" s="488">
        <v>90.935906167431298</v>
      </c>
      <c r="G35" s="488">
        <v>185.13497570919526</v>
      </c>
      <c r="H35" s="488">
        <v>65.264773971061373</v>
      </c>
      <c r="I35" s="488">
        <v>13.818034100988468</v>
      </c>
      <c r="J35" s="488">
        <f t="shared" si="0"/>
        <v>17.922157600167907</v>
      </c>
      <c r="K35" s="488">
        <v>919.43464418298493</v>
      </c>
      <c r="L35" s="488"/>
      <c r="M35" s="439" t="e">
        <v>#N/A</v>
      </c>
      <c r="N35" s="491">
        <v>973.61933896999994</v>
      </c>
      <c r="O35" s="439" t="e">
        <v>#N/A</v>
      </c>
      <c r="P35" s="439" t="e">
        <v>#N/A</v>
      </c>
      <c r="Q35" s="439" t="e">
        <v>#N/A</v>
      </c>
      <c r="R35" s="464">
        <f t="shared" si="1"/>
        <v>919.43464418298493</v>
      </c>
      <c r="S35" s="499"/>
      <c r="T35" s="499"/>
      <c r="U35" s="499"/>
      <c r="V35" s="499"/>
    </row>
    <row r="36" spans="2:22" s="500" customFormat="1" ht="18.75" customHeight="1">
      <c r="B36" s="495"/>
      <c r="C36" s="489">
        <v>363.82891853100466</v>
      </c>
      <c r="D36" s="489">
        <v>155.08388246643938</v>
      </c>
      <c r="E36" s="489">
        <v>34.594940640634789</v>
      </c>
      <c r="F36" s="489">
        <v>95.04161658019666</v>
      </c>
      <c r="G36" s="489">
        <v>179.38154637375334</v>
      </c>
      <c r="H36" s="489">
        <v>64.886405599064631</v>
      </c>
      <c r="I36" s="489">
        <v>13.045977087066609</v>
      </c>
      <c r="J36" s="489">
        <f t="shared" si="0"/>
        <v>18.28411464402177</v>
      </c>
      <c r="K36" s="489">
        <v>924.14740192218176</v>
      </c>
      <c r="L36" s="489"/>
      <c r="M36" s="440" t="e">
        <v>#N/A</v>
      </c>
      <c r="N36" s="489">
        <v>973.61933896999994</v>
      </c>
      <c r="O36" s="440" t="e">
        <v>#N/A</v>
      </c>
      <c r="P36" s="440" t="e">
        <v>#N/A</v>
      </c>
      <c r="Q36" s="440" t="e">
        <v>#N/A</v>
      </c>
      <c r="R36" s="465">
        <f t="shared" si="1"/>
        <v>924.14740192218176</v>
      </c>
      <c r="S36" s="499"/>
      <c r="T36" s="499"/>
      <c r="U36" s="499"/>
      <c r="V36" s="499"/>
    </row>
    <row r="37" spans="2:22" s="500" customFormat="1" ht="18.75" customHeight="1">
      <c r="B37" s="497"/>
      <c r="C37" s="488">
        <v>366.78270485601161</v>
      </c>
      <c r="D37" s="488">
        <v>159.445863144078</v>
      </c>
      <c r="E37" s="488">
        <v>37.834163631264033</v>
      </c>
      <c r="F37" s="488">
        <v>101.08625146263579</v>
      </c>
      <c r="G37" s="488">
        <v>179.87528343451319</v>
      </c>
      <c r="H37" s="488">
        <v>66.106187062026464</v>
      </c>
      <c r="I37" s="488">
        <v>12.286804359173663</v>
      </c>
      <c r="J37" s="488">
        <f t="shared" si="0"/>
        <v>18.153001570578454</v>
      </c>
      <c r="K37" s="488">
        <v>941.57025952028118</v>
      </c>
      <c r="L37" s="488"/>
      <c r="M37" s="439" t="e">
        <v>#N/A</v>
      </c>
      <c r="N37" s="491" t="e">
        <v>#N/A</v>
      </c>
      <c r="O37" s="439" t="e">
        <v>#N/A</v>
      </c>
      <c r="P37" s="439" t="e">
        <v>#N/A</v>
      </c>
      <c r="Q37" s="439" t="e">
        <v>#N/A</v>
      </c>
      <c r="R37" s="464">
        <f t="shared" si="1"/>
        <v>941.57025952028118</v>
      </c>
      <c r="S37" s="499"/>
      <c r="T37" s="499"/>
      <c r="U37" s="499"/>
      <c r="V37" s="499"/>
    </row>
    <row r="38" spans="2:22" s="500" customFormat="1" ht="18.75" customHeight="1">
      <c r="B38" s="495"/>
      <c r="C38" s="489">
        <v>347.93262201767413</v>
      </c>
      <c r="D38" s="489">
        <v>160.4394839384569</v>
      </c>
      <c r="E38" s="489">
        <v>34.640276095346856</v>
      </c>
      <c r="F38" s="489">
        <v>83.550607774516024</v>
      </c>
      <c r="G38" s="489">
        <v>179.5766361621169</v>
      </c>
      <c r="H38" s="489">
        <v>67.472482898636969</v>
      </c>
      <c r="I38" s="489">
        <v>11.687733232017278</v>
      </c>
      <c r="J38" s="489">
        <f t="shared" si="0"/>
        <v>17.088896566025255</v>
      </c>
      <c r="K38" s="489">
        <v>902.38873868479027</v>
      </c>
      <c r="L38" s="489"/>
      <c r="M38" s="440" t="e">
        <v>#N/A</v>
      </c>
      <c r="N38" s="489" t="e">
        <v>#N/A</v>
      </c>
      <c r="O38" s="440" t="e">
        <v>#N/A</v>
      </c>
      <c r="P38" s="440" t="e">
        <v>#N/A</v>
      </c>
      <c r="Q38" s="440" t="e">
        <v>#N/A</v>
      </c>
      <c r="R38" s="465">
        <f t="shared" si="1"/>
        <v>902.38873868479027</v>
      </c>
      <c r="S38" s="499"/>
      <c r="T38" s="499"/>
      <c r="U38" s="499"/>
      <c r="V38" s="499"/>
    </row>
    <row r="39" spans="2:22" s="500" customFormat="1" ht="18.75" customHeight="1">
      <c r="B39" s="497">
        <v>2015</v>
      </c>
      <c r="C39" s="488">
        <v>335.71915811649689</v>
      </c>
      <c r="D39" s="488">
        <v>163.05638667038014</v>
      </c>
      <c r="E39" s="488">
        <v>35.69663196191771</v>
      </c>
      <c r="F39" s="488">
        <v>87.86637324868272</v>
      </c>
      <c r="G39" s="488">
        <v>187.24467560605811</v>
      </c>
      <c r="H39" s="488">
        <v>67.965903328228748</v>
      </c>
      <c r="I39" s="488">
        <v>11.183218465573518</v>
      </c>
      <c r="J39" s="488">
        <f t="shared" si="0"/>
        <v>17.587688495569296</v>
      </c>
      <c r="K39" s="488">
        <v>906.32003589290707</v>
      </c>
      <c r="L39" s="488"/>
      <c r="M39" s="439">
        <f>SUM(C39:I39)</f>
        <v>888.73234739733778</v>
      </c>
      <c r="N39" s="491" t="e">
        <v>#N/A</v>
      </c>
      <c r="O39" s="439" t="e">
        <v>#N/A</v>
      </c>
      <c r="P39" s="439" t="e">
        <v>#N/A</v>
      </c>
      <c r="Q39" s="439" t="e">
        <v>#N/A</v>
      </c>
      <c r="R39" s="464">
        <f t="shared" si="1"/>
        <v>906.32003589290707</v>
      </c>
      <c r="S39" s="499"/>
      <c r="T39" s="499"/>
      <c r="U39" s="499"/>
      <c r="V39" s="499"/>
    </row>
    <row r="40" spans="2:22" s="500" customFormat="1" ht="18.75" customHeight="1">
      <c r="B40" s="495"/>
      <c r="C40" s="489">
        <v>332.57316414160641</v>
      </c>
      <c r="D40" s="489">
        <v>166.41061613346434</v>
      </c>
      <c r="E40" s="489">
        <v>34.88058181336897</v>
      </c>
      <c r="F40" s="489">
        <v>89.281494036691669</v>
      </c>
      <c r="G40" s="489">
        <v>191.47880563721728</v>
      </c>
      <c r="H40" s="489">
        <v>66.491114448442431</v>
      </c>
      <c r="I40" s="489">
        <v>10.73536267822959</v>
      </c>
      <c r="J40" s="489">
        <f t="shared" si="0"/>
        <v>17.201340465455814</v>
      </c>
      <c r="K40" s="489">
        <v>909.05247935447653</v>
      </c>
      <c r="L40" s="489"/>
      <c r="M40" s="440" t="e">
        <v>#N/A</v>
      </c>
      <c r="N40" s="489" t="e">
        <v>#N/A</v>
      </c>
      <c r="O40" s="440" t="e">
        <v>#N/A</v>
      </c>
      <c r="P40" s="440" t="e">
        <v>#N/A</v>
      </c>
      <c r="Q40" s="440" t="e">
        <v>#N/A</v>
      </c>
      <c r="R40" s="465">
        <f t="shared" ref="R40:R41" si="2">K40</f>
        <v>909.05247935447653</v>
      </c>
      <c r="S40" s="499"/>
      <c r="T40" s="499"/>
      <c r="U40" s="499"/>
      <c r="V40" s="499"/>
    </row>
    <row r="41" spans="2:22" s="500" customFormat="1" ht="18.75" customHeight="1">
      <c r="B41" s="497"/>
      <c r="C41" s="488">
        <v>311.543116967071</v>
      </c>
      <c r="D41" s="488">
        <v>169.18118310929202</v>
      </c>
      <c r="E41" s="488">
        <v>34.883012919568635</v>
      </c>
      <c r="F41" s="488">
        <v>87.656738330479897</v>
      </c>
      <c r="G41" s="488">
        <v>197.65143253132484</v>
      </c>
      <c r="H41" s="488">
        <v>66.070319633210232</v>
      </c>
      <c r="I41" s="488">
        <v>10.222234785516882</v>
      </c>
      <c r="J41" s="488">
        <f t="shared" si="0"/>
        <v>17.088242180345901</v>
      </c>
      <c r="K41" s="488">
        <v>894.29628045680954</v>
      </c>
      <c r="L41" s="488"/>
      <c r="M41" s="439" t="e">
        <v>#N/A</v>
      </c>
      <c r="N41" s="491" t="e">
        <v>#N/A</v>
      </c>
      <c r="O41" s="491" t="e">
        <v>#N/A</v>
      </c>
      <c r="P41" s="439" t="e">
        <v>#N/A</v>
      </c>
      <c r="Q41" s="439" t="e">
        <v>#N/A</v>
      </c>
      <c r="R41" s="464">
        <f t="shared" si="2"/>
        <v>894.29628045680954</v>
      </c>
      <c r="S41" s="499"/>
      <c r="T41" s="499"/>
      <c r="U41" s="499"/>
      <c r="V41" s="499"/>
    </row>
    <row r="42" spans="2:22" s="500" customFormat="1" ht="18.75" customHeight="1">
      <c r="B42" s="495"/>
      <c r="C42" s="489">
        <v>295.1917601202278</v>
      </c>
      <c r="D42" s="489">
        <v>163.62006152590052</v>
      </c>
      <c r="E42" s="489">
        <v>32.12715564781498</v>
      </c>
      <c r="F42" s="489">
        <v>83.694424847353957</v>
      </c>
      <c r="G42" s="489">
        <v>194.91540607023433</v>
      </c>
      <c r="H42" s="489">
        <v>63.564887302106243</v>
      </c>
      <c r="I42" s="489">
        <v>9.7284279766461381</v>
      </c>
      <c r="J42" s="489">
        <f>K42-SUM(C42:I42)</f>
        <v>15.526557077469306</v>
      </c>
      <c r="K42" s="489">
        <v>858.36868056775324</v>
      </c>
      <c r="L42" s="489"/>
      <c r="M42" s="440" t="e">
        <v>#N/A</v>
      </c>
      <c r="N42" s="489" t="e">
        <v>#N/A</v>
      </c>
      <c r="O42" s="440" t="e">
        <v>#N/A</v>
      </c>
      <c r="P42" s="440" t="e">
        <v>#N/A</v>
      </c>
      <c r="Q42" s="440" t="e">
        <v>#N/A</v>
      </c>
      <c r="R42" s="465">
        <f t="shared" ref="R42:R43" si="3">K42</f>
        <v>858.36868056775324</v>
      </c>
      <c r="S42" s="499"/>
      <c r="T42" s="499"/>
      <c r="U42" s="499"/>
      <c r="V42" s="499"/>
    </row>
    <row r="43" spans="2:22" s="500" customFormat="1" ht="18.75" customHeight="1">
      <c r="B43" s="497">
        <v>2019</v>
      </c>
      <c r="C43" s="488">
        <v>245.818049932197</v>
      </c>
      <c r="D43" s="488">
        <v>164.87926524463199</v>
      </c>
      <c r="E43" s="488">
        <v>33.270174529454501</v>
      </c>
      <c r="F43" s="488">
        <v>87.512250420278605</v>
      </c>
      <c r="G43" s="488">
        <v>187.636755847914</v>
      </c>
      <c r="H43" s="488">
        <v>61.872558798402601</v>
      </c>
      <c r="I43" s="488">
        <v>9.2735737866433201</v>
      </c>
      <c r="J43" s="488">
        <f>K43-SUM(C43:I43)</f>
        <v>14.356817390381138</v>
      </c>
      <c r="K43" s="488">
        <v>804.61944594990302</v>
      </c>
      <c r="L43" s="488"/>
      <c r="M43" s="439" t="e">
        <v>#N/A</v>
      </c>
      <c r="N43" s="491" t="e">
        <v>#N/A</v>
      </c>
      <c r="O43" s="491" t="e">
        <v>#N/A</v>
      </c>
      <c r="P43" s="439" t="e">
        <v>#N/A</v>
      </c>
      <c r="Q43" s="439" t="e">
        <v>#N/A</v>
      </c>
      <c r="R43" s="464">
        <f t="shared" si="3"/>
        <v>804.61944594990302</v>
      </c>
      <c r="S43" s="499"/>
      <c r="T43" s="499"/>
      <c r="U43" s="499"/>
      <c r="V43" s="499"/>
    </row>
    <row r="44" spans="2:22" s="500" customFormat="1" ht="24" customHeight="1">
      <c r="B44" s="495" t="s">
        <v>252</v>
      </c>
      <c r="C44" s="489" t="e">
        <v>#N/A</v>
      </c>
      <c r="D44" s="489" t="e">
        <v>#N/A</v>
      </c>
      <c r="E44" s="489" t="e">
        <v>#N/A</v>
      </c>
      <c r="F44" s="489" t="e">
        <v>#N/A</v>
      </c>
      <c r="G44" s="489" t="e">
        <v>#N/A</v>
      </c>
      <c r="H44" s="489" t="e">
        <v>#N/A</v>
      </c>
      <c r="I44" s="489" t="e">
        <v>#N/A</v>
      </c>
      <c r="J44" s="489" t="e">
        <v>#N/A</v>
      </c>
      <c r="K44" s="489" t="e">
        <v>#N/A</v>
      </c>
      <c r="L44" s="489"/>
      <c r="M44" s="440" t="e">
        <v>#N/A</v>
      </c>
      <c r="N44" s="489" t="e">
        <v>#N/A</v>
      </c>
      <c r="O44" s="440">
        <f>$R$14*(1-0.4)</f>
        <v>750.89266959855161</v>
      </c>
      <c r="P44" s="440" t="e">
        <v>#N/A</v>
      </c>
      <c r="Q44" s="440" t="e">
        <v>#N/A</v>
      </c>
      <c r="R44" s="465" t="e">
        <f t="shared" si="1"/>
        <v>#N/A</v>
      </c>
      <c r="S44" s="499"/>
      <c r="T44" s="499"/>
      <c r="U44" s="499"/>
      <c r="V44" s="499"/>
    </row>
    <row r="45" spans="2:22" s="500" customFormat="1" ht="18.75" customHeight="1">
      <c r="B45" s="497"/>
      <c r="C45" s="488" t="e">
        <v>#N/A</v>
      </c>
      <c r="D45" s="488" t="e">
        <v>#N/A</v>
      </c>
      <c r="E45" s="488" t="e">
        <v>#N/A</v>
      </c>
      <c r="F45" s="488" t="e">
        <v>#N/A</v>
      </c>
      <c r="G45" s="488" t="e">
        <v>#N/A</v>
      </c>
      <c r="H45" s="488" t="e">
        <v>#N/A</v>
      </c>
      <c r="I45" s="488" t="e">
        <v>#N/A</v>
      </c>
      <c r="J45" s="488" t="e">
        <v>#N/A</v>
      </c>
      <c r="K45" s="488" t="e">
        <v>#N/A</v>
      </c>
      <c r="L45" s="488"/>
      <c r="M45" s="439" t="e">
        <v>#N/A</v>
      </c>
      <c r="N45" s="491" t="e">
        <v>#N/A</v>
      </c>
      <c r="O45" s="439" t="e">
        <v>#N/A</v>
      </c>
      <c r="P45" s="439" t="e">
        <v>#N/A</v>
      </c>
      <c r="Q45" s="439" t="e">
        <v>#N/A</v>
      </c>
      <c r="R45" s="464" t="e">
        <f t="shared" si="1"/>
        <v>#N/A</v>
      </c>
      <c r="S45" s="499"/>
      <c r="T45" s="499"/>
      <c r="U45" s="499"/>
      <c r="V45" s="499"/>
    </row>
    <row r="46" spans="2:22" s="500" customFormat="1" ht="24" customHeight="1">
      <c r="B46" s="495" t="s">
        <v>253</v>
      </c>
      <c r="C46" s="489" t="e">
        <v>#N/A</v>
      </c>
      <c r="D46" s="489" t="e">
        <v>#N/A</v>
      </c>
      <c r="E46" s="489" t="e">
        <v>#N/A</v>
      </c>
      <c r="F46" s="489" t="e">
        <v>#N/A</v>
      </c>
      <c r="G46" s="489" t="e">
        <v>#N/A</v>
      </c>
      <c r="H46" s="489" t="e">
        <v>#N/A</v>
      </c>
      <c r="I46" s="489" t="e">
        <v>#N/A</v>
      </c>
      <c r="J46" s="489" t="e">
        <v>#N/A</v>
      </c>
      <c r="K46" s="489" t="e">
        <v>#N/A</v>
      </c>
      <c r="L46" s="489"/>
      <c r="M46" s="440" t="e">
        <v>#N/A</v>
      </c>
      <c r="N46" s="489" t="e">
        <v>#N/A</v>
      </c>
      <c r="O46" s="440">
        <f>$R$14*(1-0.55)</f>
        <v>563.16950219891373</v>
      </c>
      <c r="P46" s="440" t="e">
        <v>#N/A</v>
      </c>
      <c r="Q46" s="440" t="e">
        <v>#N/A</v>
      </c>
      <c r="R46" s="465" t="e">
        <f t="shared" si="1"/>
        <v>#N/A</v>
      </c>
      <c r="S46" s="499"/>
      <c r="T46" s="499"/>
      <c r="U46" s="499"/>
      <c r="V46" s="499"/>
    </row>
    <row r="47" spans="2:22" s="500" customFormat="1" ht="18.75" customHeight="1">
      <c r="B47" s="497"/>
      <c r="C47" s="488" t="e">
        <v>#N/A</v>
      </c>
      <c r="D47" s="488" t="e">
        <v>#N/A</v>
      </c>
      <c r="E47" s="488" t="e">
        <v>#N/A</v>
      </c>
      <c r="F47" s="488" t="e">
        <v>#N/A</v>
      </c>
      <c r="G47" s="488" t="e">
        <v>#N/A</v>
      </c>
      <c r="H47" s="488" t="e">
        <v>#N/A</v>
      </c>
      <c r="I47" s="488" t="e">
        <v>#N/A</v>
      </c>
      <c r="J47" s="488" t="e">
        <v>#N/A</v>
      </c>
      <c r="K47" s="488" t="e">
        <v>#N/A</v>
      </c>
      <c r="L47" s="488"/>
      <c r="M47" s="439" t="e">
        <v>#N/A</v>
      </c>
      <c r="N47" s="491" t="e">
        <v>#N/A</v>
      </c>
      <c r="O47" s="439" t="e">
        <v>#N/A</v>
      </c>
      <c r="P47" s="439" t="e">
        <v>#N/A</v>
      </c>
      <c r="Q47" s="439" t="e">
        <v>#N/A</v>
      </c>
      <c r="R47" s="464" t="e">
        <f t="shared" si="1"/>
        <v>#N/A</v>
      </c>
      <c r="S47" s="499"/>
      <c r="T47" s="499"/>
      <c r="U47" s="499"/>
      <c r="V47" s="499"/>
    </row>
    <row r="48" spans="2:22" s="500" customFormat="1" ht="24.75" customHeight="1">
      <c r="B48" s="495" t="s">
        <v>254</v>
      </c>
      <c r="C48" s="489" t="e">
        <v>#N/A</v>
      </c>
      <c r="D48" s="489" t="e">
        <v>#N/A</v>
      </c>
      <c r="E48" s="489" t="e">
        <v>#N/A</v>
      </c>
      <c r="F48" s="489" t="e">
        <v>#N/A</v>
      </c>
      <c r="G48" s="489" t="e">
        <v>#N/A</v>
      </c>
      <c r="H48" s="489" t="e">
        <v>#N/A</v>
      </c>
      <c r="I48" s="489" t="e">
        <v>#N/A</v>
      </c>
      <c r="J48" s="489" t="e">
        <v>#N/A</v>
      </c>
      <c r="K48" s="489" t="e">
        <v>#N/A</v>
      </c>
      <c r="L48" s="489"/>
      <c r="M48" s="440" t="e">
        <v>#N/A</v>
      </c>
      <c r="N48" s="489" t="e">
        <v>#N/A</v>
      </c>
      <c r="O48" s="440">
        <f>$R$14*(1-0.7)</f>
        <v>375.44633479927592</v>
      </c>
      <c r="P48" s="440" t="e">
        <v>#N/A</v>
      </c>
      <c r="Q48" s="440" t="e">
        <v>#N/A</v>
      </c>
      <c r="R48" s="465" t="e">
        <f t="shared" si="1"/>
        <v>#N/A</v>
      </c>
      <c r="S48" s="499"/>
      <c r="T48" s="499"/>
      <c r="U48" s="499"/>
      <c r="V48" s="499"/>
    </row>
    <row r="49" spans="2:22" s="500" customFormat="1" ht="18.75" customHeight="1">
      <c r="B49" s="497" t="s">
        <v>121</v>
      </c>
      <c r="C49" s="488" t="e">
        <v>#N/A</v>
      </c>
      <c r="D49" s="488" t="e">
        <v>#N/A</v>
      </c>
      <c r="E49" s="488" t="e">
        <v>#N/A</v>
      </c>
      <c r="F49" s="488" t="e">
        <v>#N/A</v>
      </c>
      <c r="G49" s="488" t="e">
        <v>#N/A</v>
      </c>
      <c r="H49" s="488" t="e">
        <v>#N/A</v>
      </c>
      <c r="I49" s="488" t="e">
        <v>#N/A</v>
      </c>
      <c r="J49" s="488" t="e">
        <v>#N/A</v>
      </c>
      <c r="K49" s="488" t="e">
        <v>#N/A</v>
      </c>
      <c r="L49" s="488"/>
      <c r="M49" s="439" t="e">
        <v>#N/A</v>
      </c>
      <c r="N49" s="491" t="e">
        <v>#N/A</v>
      </c>
      <c r="O49" s="439" t="e">
        <v>#N/A</v>
      </c>
      <c r="P49" s="439" t="e">
        <v>#N/A</v>
      </c>
      <c r="Q49" s="439" t="e">
        <v>#N/A</v>
      </c>
      <c r="R49" s="464" t="e">
        <f t="shared" si="1"/>
        <v>#N/A</v>
      </c>
      <c r="S49" s="499"/>
      <c r="T49" s="499"/>
      <c r="U49" s="499"/>
      <c r="V49" s="499"/>
    </row>
    <row r="50" spans="2:22" s="500" customFormat="1" ht="23.25" customHeight="1">
      <c r="B50" s="498" t="s">
        <v>255</v>
      </c>
      <c r="C50" s="493" t="e">
        <v>#N/A</v>
      </c>
      <c r="D50" s="493" t="e">
        <v>#N/A</v>
      </c>
      <c r="E50" s="493" t="e">
        <v>#N/A</v>
      </c>
      <c r="F50" s="493" t="e">
        <v>#N/A</v>
      </c>
      <c r="G50" s="493" t="e">
        <v>#N/A</v>
      </c>
      <c r="H50" s="493" t="e">
        <v>#N/A</v>
      </c>
      <c r="I50" s="493" t="e">
        <v>#N/A</v>
      </c>
      <c r="J50" s="493" t="e">
        <v>#N/A</v>
      </c>
      <c r="K50" s="493" t="e">
        <v>#N/A</v>
      </c>
      <c r="L50" s="493"/>
      <c r="M50" s="492" t="e">
        <v>#N/A</v>
      </c>
      <c r="N50" s="493" t="e">
        <v>#N/A</v>
      </c>
      <c r="O50" s="492" t="e">
        <v>#N/A</v>
      </c>
      <c r="P50" s="492"/>
      <c r="Q50" s="492">
        <f>$R$14*(1-0.95)</f>
        <v>62.574389133212698</v>
      </c>
      <c r="R50" s="494" t="e">
        <f t="shared" si="1"/>
        <v>#N/A</v>
      </c>
      <c r="S50" s="499"/>
      <c r="T50" s="499"/>
      <c r="U50" s="499"/>
      <c r="V50" s="499"/>
    </row>
    <row r="51" spans="2:22" ht="7.5" customHeight="1">
      <c r="P51" s="411"/>
      <c r="R51" s="128"/>
    </row>
    <row r="52" spans="2:22" s="483" customFormat="1" ht="30.75" customHeight="1">
      <c r="V52" s="484"/>
    </row>
    <row r="53" spans="2:22">
      <c r="B53" s="329"/>
      <c r="C53" s="330"/>
      <c r="D53" s="330"/>
      <c r="E53" s="330"/>
      <c r="F53" s="330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30"/>
      <c r="R53" s="330"/>
    </row>
    <row r="54" spans="2:22">
      <c r="B54" s="329"/>
      <c r="C54" s="330"/>
      <c r="D54" s="330"/>
      <c r="E54" s="330"/>
      <c r="F54" s="330"/>
      <c r="G54" s="330"/>
      <c r="H54" s="330"/>
      <c r="I54" s="330"/>
      <c r="J54" s="330">
        <v>1000</v>
      </c>
      <c r="K54" s="330"/>
      <c r="L54" s="330"/>
      <c r="M54" s="330"/>
      <c r="N54" s="330"/>
      <c r="O54" s="330"/>
      <c r="P54" s="330"/>
      <c r="Q54" s="330"/>
      <c r="R54" s="330"/>
    </row>
    <row r="55" spans="2:22">
      <c r="B55" s="329"/>
      <c r="C55" s="330"/>
      <c r="D55" s="330"/>
      <c r="E55" s="330"/>
      <c r="F55" s="330"/>
      <c r="G55" s="330"/>
      <c r="H55" s="330"/>
      <c r="I55" s="330"/>
      <c r="J55" s="330"/>
      <c r="K55" s="330"/>
      <c r="L55" s="330"/>
      <c r="M55" s="330"/>
      <c r="N55" s="330"/>
      <c r="O55" s="330"/>
      <c r="P55" s="330"/>
      <c r="Q55" s="330"/>
      <c r="R55" s="330"/>
    </row>
    <row r="56" spans="2:22">
      <c r="B56" s="329"/>
      <c r="C56" s="330"/>
      <c r="D56" s="330"/>
      <c r="E56" s="330"/>
      <c r="F56" s="330"/>
      <c r="G56" s="330"/>
      <c r="H56" s="330"/>
      <c r="I56" s="330"/>
      <c r="J56" s="330"/>
      <c r="K56" s="330"/>
      <c r="L56" s="330"/>
      <c r="M56" s="330"/>
      <c r="N56" s="330"/>
      <c r="O56" s="330"/>
      <c r="P56" s="330"/>
      <c r="Q56" s="330"/>
      <c r="R56" s="330"/>
    </row>
    <row r="57" spans="2:22">
      <c r="B57" s="329"/>
      <c r="C57" s="330"/>
      <c r="D57" s="330"/>
      <c r="E57" s="330"/>
      <c r="F57" s="330"/>
      <c r="G57" s="330"/>
      <c r="H57" s="330"/>
      <c r="I57" s="330"/>
      <c r="J57" s="330"/>
      <c r="K57" s="330"/>
      <c r="L57" s="330"/>
      <c r="M57" s="330"/>
      <c r="N57" s="330"/>
      <c r="O57" s="330"/>
      <c r="P57" s="330"/>
      <c r="Q57" s="330"/>
      <c r="R57" s="330"/>
    </row>
    <row r="58" spans="2:22">
      <c r="B58" s="329"/>
      <c r="C58" s="330"/>
      <c r="D58" s="330"/>
      <c r="E58" s="330"/>
      <c r="F58" s="330"/>
      <c r="G58" s="330"/>
      <c r="H58" s="330"/>
      <c r="I58" s="330"/>
      <c r="J58" s="330"/>
      <c r="K58" s="330"/>
      <c r="L58" s="330"/>
      <c r="M58" s="330"/>
      <c r="N58" s="330"/>
      <c r="O58" s="330"/>
      <c r="P58" s="330"/>
      <c r="Q58" s="330"/>
      <c r="R58" s="330"/>
    </row>
    <row r="59" spans="2:22">
      <c r="B59" s="329"/>
      <c r="C59" s="330"/>
      <c r="D59" s="330"/>
      <c r="E59" s="330"/>
      <c r="F59" s="330"/>
      <c r="G59" s="330"/>
      <c r="H59" s="330"/>
      <c r="I59" s="330"/>
      <c r="J59" s="330"/>
      <c r="K59" s="330"/>
      <c r="L59" s="330"/>
      <c r="M59" s="330"/>
      <c r="N59" s="330"/>
      <c r="O59" s="330"/>
      <c r="P59" s="330"/>
      <c r="Q59" s="330"/>
      <c r="R59" s="330"/>
    </row>
    <row r="60" spans="2:22">
      <c r="B60" s="329"/>
      <c r="C60" s="330"/>
      <c r="D60" s="330"/>
      <c r="E60" s="330"/>
      <c r="F60" s="330"/>
      <c r="G60" s="330"/>
      <c r="H60" s="330"/>
      <c r="I60" s="330"/>
      <c r="J60" s="330"/>
      <c r="K60" s="330"/>
      <c r="L60" s="330"/>
      <c r="M60" s="330"/>
      <c r="N60" s="330"/>
      <c r="O60" s="330"/>
      <c r="P60" s="330"/>
      <c r="Q60" s="330"/>
      <c r="R60" s="330"/>
    </row>
    <row r="61" spans="2:22">
      <c r="B61" s="329"/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  <c r="O61" s="330"/>
      <c r="P61" s="330"/>
      <c r="Q61" s="330"/>
      <c r="R61" s="330"/>
    </row>
    <row r="62" spans="2:22">
      <c r="B62" s="329"/>
      <c r="C62" s="330"/>
      <c r="D62" s="330"/>
      <c r="E62" s="330"/>
      <c r="F62" s="330"/>
      <c r="G62" s="330"/>
      <c r="H62" s="330"/>
      <c r="I62" s="330"/>
      <c r="J62" s="330"/>
      <c r="K62" s="330"/>
      <c r="L62" s="330"/>
      <c r="M62" s="330"/>
      <c r="N62" s="330"/>
      <c r="O62" s="330"/>
      <c r="P62" s="330"/>
      <c r="Q62" s="330"/>
      <c r="R62" s="330"/>
    </row>
    <row r="63" spans="2:22">
      <c r="B63" s="329"/>
      <c r="C63" s="330"/>
      <c r="D63" s="330"/>
      <c r="E63" s="330"/>
      <c r="F63" s="330"/>
      <c r="G63" s="330"/>
      <c r="H63" s="330"/>
      <c r="I63" s="330"/>
      <c r="J63" s="330"/>
      <c r="K63" s="330"/>
      <c r="L63" s="330"/>
      <c r="M63" s="330"/>
      <c r="N63" s="330"/>
      <c r="O63" s="330"/>
      <c r="P63" s="330"/>
      <c r="Q63" s="330"/>
      <c r="R63" s="330"/>
    </row>
    <row r="64" spans="2:22">
      <c r="B64" s="329"/>
      <c r="C64" s="330"/>
      <c r="D64" s="330"/>
      <c r="E64" s="330"/>
      <c r="F64" s="330"/>
      <c r="G64" s="330"/>
      <c r="H64" s="330"/>
      <c r="I64" s="330"/>
      <c r="J64" s="330"/>
      <c r="K64" s="330"/>
      <c r="L64" s="330"/>
      <c r="M64" s="330"/>
      <c r="N64" s="330"/>
      <c r="O64" s="330"/>
      <c r="P64" s="330"/>
      <c r="Q64" s="330"/>
      <c r="R64" s="330"/>
    </row>
    <row r="65" spans="2:18">
      <c r="B65" s="329"/>
      <c r="C65" s="330"/>
      <c r="D65" s="330"/>
      <c r="E65" s="330"/>
      <c r="F65" s="330"/>
      <c r="G65" s="330"/>
      <c r="H65" s="330"/>
      <c r="I65" s="330"/>
      <c r="J65" s="330"/>
      <c r="K65" s="330"/>
      <c r="L65" s="330"/>
      <c r="M65" s="330"/>
      <c r="N65" s="330"/>
      <c r="O65" s="330"/>
      <c r="P65" s="330"/>
      <c r="Q65" s="330"/>
      <c r="R65" s="330"/>
    </row>
    <row r="66" spans="2:18">
      <c r="B66" s="329"/>
      <c r="C66" s="330"/>
      <c r="D66" s="330"/>
      <c r="E66" s="330"/>
      <c r="F66" s="330"/>
      <c r="G66" s="330"/>
      <c r="H66" s="330"/>
      <c r="I66" s="330"/>
      <c r="J66" s="330"/>
      <c r="K66" s="330"/>
      <c r="L66" s="330"/>
      <c r="M66" s="330"/>
      <c r="N66" s="330"/>
      <c r="O66" s="330"/>
      <c r="P66" s="330"/>
      <c r="Q66" s="330"/>
      <c r="R66" s="330"/>
    </row>
    <row r="67" spans="2:18">
      <c r="B67" s="329"/>
      <c r="C67" s="330"/>
      <c r="D67" s="330"/>
      <c r="E67" s="330"/>
      <c r="F67" s="330"/>
      <c r="G67" s="330"/>
      <c r="H67" s="330"/>
      <c r="I67" s="330"/>
      <c r="J67" s="330"/>
      <c r="K67" s="330"/>
      <c r="L67" s="330"/>
      <c r="M67" s="330"/>
      <c r="N67" s="330"/>
      <c r="O67" s="330"/>
      <c r="P67" s="330"/>
      <c r="Q67" s="330"/>
      <c r="R67" s="330"/>
    </row>
    <row r="68" spans="2:18">
      <c r="B68" s="329"/>
      <c r="C68" s="330"/>
      <c r="D68" s="330"/>
      <c r="E68" s="330"/>
      <c r="F68" s="330"/>
      <c r="G68" s="330"/>
      <c r="H68" s="330"/>
      <c r="I68" s="330"/>
      <c r="J68" s="330"/>
      <c r="K68" s="330"/>
      <c r="L68" s="330"/>
      <c r="M68" s="330"/>
      <c r="N68" s="330"/>
      <c r="O68" s="330"/>
      <c r="P68" s="330"/>
      <c r="Q68" s="330"/>
      <c r="R68" s="330"/>
    </row>
    <row r="69" spans="2:18">
      <c r="B69" s="329"/>
      <c r="C69" s="330"/>
      <c r="D69" s="330"/>
      <c r="E69" s="330"/>
      <c r="F69" s="330"/>
      <c r="G69" s="330"/>
      <c r="H69" s="330"/>
      <c r="I69" s="330"/>
      <c r="J69" s="330"/>
      <c r="K69" s="330"/>
      <c r="L69" s="330"/>
      <c r="M69" s="330"/>
      <c r="N69" s="330"/>
      <c r="O69" s="330"/>
      <c r="P69" s="330"/>
      <c r="Q69" s="330"/>
      <c r="R69" s="330"/>
    </row>
    <row r="70" spans="2:18">
      <c r="B70" s="329"/>
      <c r="C70" s="330"/>
      <c r="D70" s="330"/>
      <c r="E70" s="330"/>
      <c r="F70" s="330"/>
      <c r="G70" s="330"/>
      <c r="H70" s="330"/>
      <c r="I70" s="330"/>
      <c r="J70" s="330"/>
      <c r="K70" s="330"/>
      <c r="L70" s="330"/>
      <c r="M70" s="330"/>
      <c r="N70" s="330"/>
      <c r="O70" s="330"/>
      <c r="P70" s="330"/>
      <c r="Q70" s="330"/>
      <c r="R70" s="330"/>
    </row>
    <row r="71" spans="2:18">
      <c r="B71" s="329"/>
      <c r="C71" s="330"/>
      <c r="D71" s="330"/>
      <c r="E71" s="330"/>
      <c r="F71" s="330"/>
      <c r="G71" s="330"/>
      <c r="H71" s="330"/>
      <c r="I71" s="330"/>
      <c r="J71" s="330"/>
      <c r="K71" s="330"/>
      <c r="L71" s="330"/>
      <c r="M71" s="330"/>
      <c r="N71" s="330"/>
      <c r="O71" s="330"/>
      <c r="P71" s="330"/>
      <c r="Q71" s="330"/>
      <c r="R71" s="330"/>
    </row>
    <row r="72" spans="2:18">
      <c r="B72" s="329"/>
      <c r="C72" s="330"/>
      <c r="D72" s="330"/>
      <c r="E72" s="330"/>
      <c r="F72" s="330"/>
      <c r="G72" s="330"/>
      <c r="H72" s="330"/>
      <c r="I72" s="330"/>
      <c r="J72" s="330"/>
      <c r="K72" s="330"/>
      <c r="L72" s="330"/>
      <c r="M72" s="330"/>
      <c r="N72" s="330"/>
      <c r="O72" s="330"/>
      <c r="P72" s="330"/>
      <c r="Q72" s="330"/>
      <c r="R72" s="330"/>
    </row>
    <row r="73" spans="2:18">
      <c r="B73" s="329"/>
      <c r="C73" s="330"/>
      <c r="D73" s="330"/>
      <c r="E73" s="330"/>
      <c r="F73" s="330"/>
      <c r="G73" s="330"/>
      <c r="H73" s="330"/>
      <c r="I73" s="330"/>
      <c r="J73" s="330"/>
      <c r="K73" s="330"/>
      <c r="L73" s="330"/>
      <c r="M73" s="330"/>
      <c r="N73" s="330"/>
      <c r="O73" s="330"/>
      <c r="P73" s="330"/>
      <c r="Q73" s="330"/>
      <c r="R73" s="330"/>
    </row>
    <row r="74" spans="2:18">
      <c r="B74" s="329"/>
      <c r="C74" s="330"/>
      <c r="D74" s="330"/>
      <c r="E74" s="330"/>
      <c r="F74" s="330"/>
      <c r="G74" s="330"/>
      <c r="H74" s="330"/>
      <c r="I74" s="330"/>
      <c r="J74" s="330"/>
      <c r="K74" s="330"/>
      <c r="L74" s="330"/>
      <c r="M74" s="330"/>
      <c r="N74" s="330"/>
      <c r="O74" s="330"/>
      <c r="P74" s="330"/>
      <c r="Q74" s="330"/>
      <c r="R74" s="330"/>
    </row>
    <row r="75" spans="2:18">
      <c r="B75" s="329"/>
      <c r="C75" s="330"/>
      <c r="D75" s="330"/>
      <c r="E75" s="330"/>
      <c r="F75" s="330"/>
      <c r="G75" s="330"/>
      <c r="H75" s="330"/>
      <c r="I75" s="330"/>
      <c r="J75" s="330"/>
      <c r="K75" s="330"/>
      <c r="L75" s="330"/>
      <c r="M75" s="330"/>
      <c r="N75" s="330"/>
      <c r="O75" s="330"/>
      <c r="P75" s="330"/>
      <c r="Q75" s="330"/>
      <c r="R75" s="330"/>
    </row>
    <row r="76" spans="2:18">
      <c r="B76" s="329"/>
      <c r="C76" s="330"/>
      <c r="D76" s="330"/>
      <c r="E76" s="330"/>
      <c r="F76" s="330"/>
      <c r="G76" s="330"/>
      <c r="H76" s="330"/>
      <c r="I76" s="330"/>
      <c r="J76" s="330"/>
      <c r="K76" s="330"/>
      <c r="L76" s="330"/>
      <c r="M76" s="330"/>
      <c r="N76" s="330"/>
      <c r="O76" s="330"/>
      <c r="P76" s="330"/>
      <c r="Q76" s="330"/>
      <c r="R76" s="330"/>
    </row>
    <row r="77" spans="2:18">
      <c r="B77" s="329"/>
      <c r="C77" s="330"/>
      <c r="D77" s="330"/>
      <c r="E77" s="330"/>
      <c r="F77" s="330"/>
      <c r="G77" s="330"/>
      <c r="H77" s="330"/>
      <c r="I77" s="330"/>
      <c r="J77" s="330"/>
      <c r="K77" s="330"/>
      <c r="L77" s="330"/>
      <c r="M77" s="330"/>
      <c r="N77" s="330"/>
      <c r="O77" s="330"/>
      <c r="P77" s="330"/>
      <c r="Q77" s="330"/>
      <c r="R77" s="330"/>
    </row>
    <row r="78" spans="2:18">
      <c r="B78" s="329"/>
      <c r="C78" s="330"/>
      <c r="D78" s="330"/>
      <c r="E78" s="330"/>
      <c r="F78" s="330"/>
      <c r="G78" s="330"/>
      <c r="H78" s="330"/>
      <c r="I78" s="330"/>
      <c r="J78" s="330"/>
      <c r="K78" s="330"/>
      <c r="L78" s="330"/>
      <c r="M78" s="330"/>
      <c r="N78" s="330"/>
      <c r="O78" s="330"/>
      <c r="P78" s="330"/>
      <c r="Q78" s="330"/>
      <c r="R78" s="330"/>
    </row>
    <row r="79" spans="2:18">
      <c r="B79" s="329"/>
      <c r="C79" s="330"/>
      <c r="D79" s="330"/>
      <c r="E79" s="330"/>
      <c r="F79" s="330"/>
      <c r="G79" s="330"/>
      <c r="H79" s="330"/>
      <c r="I79" s="330"/>
      <c r="J79" s="330"/>
      <c r="K79" s="330"/>
      <c r="L79" s="330"/>
      <c r="M79" s="330"/>
      <c r="N79" s="330"/>
      <c r="O79" s="330"/>
      <c r="P79" s="330"/>
      <c r="Q79" s="330"/>
      <c r="R79" s="330"/>
    </row>
    <row r="80" spans="2:18">
      <c r="B80" s="329"/>
      <c r="C80" s="330"/>
      <c r="D80" s="330"/>
      <c r="E80" s="330"/>
      <c r="F80" s="330"/>
      <c r="G80" s="330"/>
      <c r="H80" s="330"/>
      <c r="I80" s="330"/>
      <c r="J80" s="330"/>
      <c r="K80" s="330"/>
      <c r="L80" s="330"/>
      <c r="M80" s="330"/>
      <c r="N80" s="330"/>
      <c r="O80" s="330"/>
      <c r="P80" s="330"/>
      <c r="Q80" s="330"/>
      <c r="R80" s="330"/>
    </row>
    <row r="81" spans="2:18">
      <c r="B81" s="329"/>
      <c r="C81" s="330"/>
      <c r="D81" s="330"/>
      <c r="E81" s="330"/>
      <c r="F81" s="330"/>
      <c r="G81" s="330"/>
      <c r="H81" s="330"/>
      <c r="I81" s="330"/>
      <c r="J81" s="330"/>
      <c r="K81" s="330"/>
      <c r="L81" s="330"/>
      <c r="M81" s="330"/>
      <c r="N81" s="330"/>
      <c r="O81" s="330"/>
      <c r="P81" s="330"/>
      <c r="Q81" s="330"/>
      <c r="R81" s="330"/>
    </row>
    <row r="82" spans="2:18">
      <c r="B82" s="329"/>
      <c r="C82" s="330"/>
      <c r="D82" s="330"/>
      <c r="E82" s="330"/>
      <c r="F82" s="330"/>
      <c r="G82" s="330"/>
      <c r="H82" s="330"/>
      <c r="I82" s="330"/>
      <c r="J82" s="330"/>
      <c r="K82" s="330"/>
      <c r="L82" s="330"/>
      <c r="M82" s="330"/>
      <c r="N82" s="330"/>
      <c r="O82" s="330"/>
      <c r="P82" s="330"/>
      <c r="Q82" s="330"/>
      <c r="R82" s="330"/>
    </row>
    <row r="83" spans="2:18">
      <c r="B83" s="329"/>
      <c r="C83" s="330"/>
      <c r="D83" s="330"/>
      <c r="E83" s="330"/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</row>
    <row r="84" spans="2:18">
      <c r="B84" s="329"/>
      <c r="C84" s="330"/>
      <c r="D84" s="330"/>
      <c r="E84" s="330"/>
      <c r="F84" s="330"/>
      <c r="G84" s="330"/>
      <c r="H84" s="330"/>
      <c r="I84" s="330"/>
      <c r="J84" s="330"/>
      <c r="K84" s="330"/>
      <c r="L84" s="330"/>
      <c r="M84" s="330"/>
      <c r="N84" s="330"/>
      <c r="O84" s="330"/>
      <c r="P84" s="330"/>
      <c r="Q84" s="330"/>
      <c r="R84" s="330"/>
    </row>
    <row r="85" spans="2:18">
      <c r="B85" s="329"/>
      <c r="C85" s="330"/>
      <c r="D85" s="330"/>
      <c r="E85" s="330"/>
      <c r="F85" s="330"/>
      <c r="G85" s="330"/>
      <c r="H85" s="330"/>
      <c r="I85" s="330"/>
      <c r="J85" s="330"/>
      <c r="K85" s="330"/>
      <c r="L85" s="330"/>
      <c r="M85" s="330"/>
      <c r="N85" s="330"/>
      <c r="O85" s="330"/>
      <c r="P85" s="330"/>
      <c r="Q85" s="330"/>
      <c r="R85" s="330"/>
    </row>
  </sheetData>
  <sheetProtection selectLockedCells="1"/>
  <mergeCells count="7">
    <mergeCell ref="B9:R9"/>
    <mergeCell ref="B3:R3"/>
    <mergeCell ref="B4:R4"/>
    <mergeCell ref="B6:R6"/>
    <mergeCell ref="B8:R8"/>
    <mergeCell ref="B5:R5"/>
    <mergeCell ref="B7:R7"/>
  </mergeCells>
  <conditionalFormatting sqref="U13:AG13">
    <cfRule type="cellIs" dxfId="0" priority="1" operator="greaterThan">
      <formula>0</formula>
    </cfRule>
  </conditionalFormatting>
  <pageMargins left="0.78740157480314965" right="0.78740157480314965" top="0.98425196850393704" bottom="0.98425196850393704" header="0.51181102362204722" footer="0.51181102362204722"/>
  <pageSetup paperSize="9" scale="44" orientation="landscape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6"/>
    <pageSetUpPr fitToPage="1"/>
  </sheetPr>
  <dimension ref="A1:Y29"/>
  <sheetViews>
    <sheetView showGridLines="0" zoomScale="130" zoomScaleNormal="130" workbookViewId="0">
      <selection activeCell="P10" sqref="P10"/>
    </sheetView>
  </sheetViews>
  <sheetFormatPr baseColWidth="10" defaultColWidth="11.42578125" defaultRowHeight="12.75"/>
  <cols>
    <col min="1" max="1" width="3.28515625" style="259" customWidth="1"/>
    <col min="2" max="2" width="5.7109375" style="131" customWidth="1"/>
    <col min="3" max="3" width="4.28515625" style="131" customWidth="1"/>
    <col min="4" max="4" width="1.7109375" style="131" customWidth="1"/>
    <col min="5" max="5" width="14" style="131" customWidth="1"/>
    <col min="6" max="6" width="1.7109375" style="131" customWidth="1"/>
    <col min="7" max="7" width="14" style="131" customWidth="1"/>
    <col min="8" max="8" width="1.7109375" style="131" customWidth="1"/>
    <col min="9" max="9" width="14" style="131" customWidth="1"/>
    <col min="10" max="10" width="1.7109375" style="131" customWidth="1"/>
    <col min="11" max="11" width="18.28515625" style="131" customWidth="1"/>
    <col min="12" max="12" width="1.7109375" style="131" customWidth="1"/>
    <col min="13" max="13" width="14" style="131" customWidth="1"/>
    <col min="14" max="14" width="20.42578125" style="131" customWidth="1"/>
    <col min="15" max="15" width="4" style="131" customWidth="1"/>
    <col min="16" max="16" width="15.140625" style="131" customWidth="1"/>
    <col min="17" max="17" width="2.5703125" style="132" customWidth="1"/>
    <col min="18" max="20" width="11.7109375" style="132" customWidth="1"/>
    <col min="21" max="21" width="4" style="132" customWidth="1"/>
    <col min="22" max="23" width="11.7109375" style="132" customWidth="1"/>
    <col min="24" max="24" width="19.140625" style="132" customWidth="1"/>
    <col min="25" max="25" width="2.5703125" style="132" customWidth="1"/>
    <col min="26" max="16384" width="11.42578125" style="132"/>
  </cols>
  <sheetData>
    <row r="1" spans="1:25" ht="20.25" customHeight="1">
      <c r="A1" s="544"/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6"/>
    </row>
    <row r="2" spans="1:25" ht="20.25" customHeight="1">
      <c r="A2" s="547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548"/>
      <c r="Q2" s="569" t="s">
        <v>104</v>
      </c>
      <c r="R2" s="570"/>
      <c r="S2" s="570"/>
      <c r="T2" s="570"/>
      <c r="U2" s="570"/>
      <c r="V2" s="570"/>
      <c r="W2" s="570"/>
      <c r="X2" s="570"/>
      <c r="Y2" s="571"/>
    </row>
    <row r="3" spans="1:25" ht="18.75" customHeight="1">
      <c r="A3" s="547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548"/>
      <c r="Q3" s="136"/>
      <c r="R3" s="137"/>
      <c r="S3" s="138"/>
      <c r="T3" s="137"/>
      <c r="U3" s="137"/>
      <c r="V3" s="138"/>
      <c r="W3" s="137"/>
      <c r="X3" s="137"/>
      <c r="Y3" s="139"/>
    </row>
    <row r="4" spans="1:25" ht="15.95" customHeight="1">
      <c r="A4" s="547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N4" s="548"/>
      <c r="Q4" s="136"/>
      <c r="R4" s="137"/>
      <c r="S4" s="137"/>
      <c r="T4" s="137"/>
      <c r="U4" s="137"/>
      <c r="V4" s="137"/>
      <c r="W4" s="137"/>
      <c r="X4" s="137"/>
      <c r="Y4" s="139"/>
    </row>
    <row r="5" spans="1:25" ht="7.5" customHeight="1">
      <c r="A5" s="547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548"/>
      <c r="Q5" s="141"/>
      <c r="R5" s="142"/>
      <c r="S5" s="142"/>
      <c r="T5" s="142"/>
      <c r="U5" s="142"/>
      <c r="V5" s="142"/>
      <c r="W5" s="142"/>
      <c r="X5" s="142"/>
      <c r="Y5" s="143"/>
    </row>
    <row r="6" spans="1:25" ht="16.5" customHeight="1">
      <c r="A6" s="547"/>
      <c r="C6" s="144"/>
      <c r="N6" s="548"/>
      <c r="Q6" s="141"/>
      <c r="R6" s="142"/>
      <c r="S6" s="142"/>
      <c r="T6" s="142"/>
      <c r="U6" s="142"/>
      <c r="V6" s="142"/>
      <c r="W6" s="142"/>
      <c r="X6" s="142"/>
      <c r="Y6" s="143"/>
    </row>
    <row r="7" spans="1:25" ht="16.5" customHeight="1">
      <c r="A7" s="547"/>
      <c r="C7" s="144"/>
      <c r="N7" s="548"/>
      <c r="Q7" s="141"/>
      <c r="R7" s="142"/>
      <c r="S7" s="142"/>
      <c r="T7" s="142"/>
      <c r="U7" s="142"/>
      <c r="V7" s="142"/>
      <c r="W7" s="142"/>
      <c r="X7" s="142"/>
      <c r="Y7" s="143"/>
    </row>
    <row r="8" spans="1:25" ht="16.5" customHeight="1">
      <c r="A8" s="547"/>
      <c r="C8" s="144"/>
      <c r="N8" s="548"/>
      <c r="Q8" s="141"/>
      <c r="R8" s="142"/>
      <c r="S8" s="142"/>
      <c r="T8" s="142"/>
      <c r="U8" s="142"/>
      <c r="V8" s="142"/>
      <c r="W8" s="142"/>
      <c r="X8" s="142"/>
      <c r="Y8" s="143"/>
    </row>
    <row r="9" spans="1:25" ht="16.5" customHeight="1">
      <c r="A9" s="547"/>
      <c r="C9" s="144"/>
      <c r="N9" s="548"/>
      <c r="Q9" s="141"/>
      <c r="R9" s="142"/>
      <c r="S9" s="142"/>
      <c r="T9" s="142"/>
      <c r="U9" s="142"/>
      <c r="V9" s="142"/>
      <c r="W9" s="142"/>
      <c r="X9" s="142"/>
      <c r="Y9" s="143"/>
    </row>
    <row r="10" spans="1:25" ht="16.5" customHeight="1">
      <c r="A10" s="547"/>
      <c r="C10" s="144"/>
      <c r="N10" s="548"/>
      <c r="Q10" s="141"/>
      <c r="R10" s="142"/>
      <c r="S10" s="142"/>
      <c r="T10" s="142"/>
      <c r="U10" s="142"/>
      <c r="V10" s="142"/>
      <c r="W10" s="142"/>
      <c r="X10" s="142"/>
      <c r="Y10" s="143"/>
    </row>
    <row r="11" spans="1:25" ht="16.5" customHeight="1">
      <c r="A11" s="547"/>
      <c r="C11" s="144"/>
      <c r="N11" s="548"/>
      <c r="Q11" s="141"/>
      <c r="R11" s="145" t="s">
        <v>105</v>
      </c>
      <c r="S11" s="142"/>
      <c r="T11" s="142"/>
      <c r="U11" s="142"/>
      <c r="V11" s="142"/>
      <c r="W11" s="142"/>
      <c r="X11" s="142"/>
      <c r="Y11" s="143"/>
    </row>
    <row r="12" spans="1:25" ht="16.5" customHeight="1">
      <c r="A12" s="547"/>
      <c r="C12" s="144"/>
      <c r="N12" s="548"/>
      <c r="Q12" s="141"/>
      <c r="R12" s="142"/>
      <c r="S12" s="142"/>
      <c r="T12" s="142"/>
      <c r="U12" s="142"/>
      <c r="V12" s="142"/>
      <c r="W12" s="142"/>
      <c r="X12" s="142"/>
      <c r="Y12" s="143"/>
    </row>
    <row r="13" spans="1:25" ht="17.25" customHeight="1">
      <c r="A13" s="547"/>
      <c r="C13" s="144"/>
      <c r="N13" s="548"/>
      <c r="Q13" s="141"/>
      <c r="R13" s="145" t="s">
        <v>106</v>
      </c>
      <c r="S13" s="142"/>
      <c r="T13" s="142"/>
      <c r="U13" s="142"/>
      <c r="V13" s="142"/>
      <c r="W13" s="142"/>
      <c r="X13" s="142"/>
      <c r="Y13" s="143"/>
    </row>
    <row r="14" spans="1:25" ht="16.5" customHeight="1">
      <c r="A14" s="547"/>
      <c r="C14" s="144"/>
      <c r="N14" s="548"/>
      <c r="Q14" s="141"/>
      <c r="R14" s="142"/>
      <c r="S14" s="142"/>
      <c r="T14" s="142"/>
      <c r="U14" s="142"/>
      <c r="V14" s="142"/>
      <c r="W14" s="142"/>
      <c r="X14" s="142"/>
      <c r="Y14" s="143"/>
    </row>
    <row r="15" spans="1:25" ht="16.5" customHeight="1">
      <c r="A15" s="547"/>
      <c r="B15" s="147"/>
      <c r="C15" s="146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549"/>
      <c r="O15" s="147"/>
      <c r="P15" s="147"/>
      <c r="Q15" s="141"/>
      <c r="R15" s="142"/>
      <c r="S15" s="145" t="s">
        <v>107</v>
      </c>
      <c r="T15" s="142"/>
      <c r="U15" s="142"/>
      <c r="V15" s="145" t="s">
        <v>107</v>
      </c>
      <c r="W15" s="142"/>
      <c r="X15" s="142"/>
      <c r="Y15" s="143"/>
    </row>
    <row r="16" spans="1:25" ht="16.5" customHeight="1">
      <c r="A16" s="547"/>
      <c r="B16" s="147"/>
      <c r="C16" s="146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549"/>
      <c r="O16" s="147"/>
      <c r="P16" s="147"/>
      <c r="Q16" s="141"/>
      <c r="R16" s="142"/>
      <c r="S16" s="142"/>
      <c r="T16" s="142"/>
      <c r="U16" s="142"/>
      <c r="V16" s="142"/>
      <c r="W16" s="142"/>
      <c r="X16" s="142"/>
      <c r="Y16" s="143"/>
    </row>
    <row r="17" spans="1:25" ht="16.5" customHeight="1">
      <c r="A17" s="547"/>
      <c r="B17" s="147"/>
      <c r="C17" s="146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549"/>
      <c r="O17" s="147"/>
      <c r="P17" s="147"/>
      <c r="Q17" s="141"/>
      <c r="R17" s="142"/>
      <c r="S17" s="142"/>
      <c r="T17" s="142"/>
      <c r="U17" s="142"/>
      <c r="V17" s="142"/>
      <c r="W17" s="142"/>
      <c r="X17" s="142"/>
      <c r="Y17" s="143"/>
    </row>
    <row r="18" spans="1:25" ht="22.5" customHeight="1">
      <c r="A18" s="547"/>
      <c r="B18" s="147"/>
      <c r="C18" s="146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549"/>
      <c r="O18" s="147"/>
      <c r="P18" s="147"/>
      <c r="Q18" s="141"/>
      <c r="R18" s="142"/>
      <c r="S18" s="142"/>
      <c r="T18" s="142"/>
      <c r="U18" s="142"/>
      <c r="V18" s="142"/>
      <c r="W18" s="142"/>
      <c r="X18" s="142"/>
      <c r="Y18" s="143"/>
    </row>
    <row r="19" spans="1:25" ht="79.5" customHeight="1">
      <c r="A19" s="547"/>
      <c r="B19" s="150"/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550"/>
      <c r="O19" s="147"/>
      <c r="P19" s="147"/>
      <c r="Q19" s="151"/>
      <c r="R19" s="152"/>
      <c r="S19" s="152"/>
      <c r="T19" s="152"/>
      <c r="U19" s="152"/>
      <c r="V19" s="152"/>
      <c r="W19" s="152"/>
      <c r="X19" s="152"/>
      <c r="Y19" s="153"/>
    </row>
    <row r="20" spans="1:25" ht="20.25" customHeight="1">
      <c r="A20" s="5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549"/>
      <c r="O20" s="147"/>
      <c r="P20" s="147"/>
    </row>
    <row r="21" spans="1:25" ht="6.75" customHeight="1">
      <c r="A21" s="551"/>
      <c r="B21" s="552"/>
      <c r="C21" s="552"/>
      <c r="D21" s="552"/>
      <c r="E21" s="552"/>
      <c r="F21" s="552"/>
      <c r="G21" s="552"/>
      <c r="H21" s="552"/>
      <c r="I21" s="552"/>
      <c r="J21" s="552"/>
      <c r="K21" s="552"/>
      <c r="L21" s="552"/>
      <c r="M21" s="552"/>
      <c r="N21" s="553"/>
      <c r="O21" s="147"/>
      <c r="P21" s="147"/>
    </row>
    <row r="22" spans="1:25" ht="6" customHeight="1">
      <c r="B22" s="156"/>
      <c r="C22" s="156"/>
      <c r="D22" s="156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</row>
    <row r="23" spans="1:25" ht="4.5" customHeight="1">
      <c r="B23" s="156"/>
      <c r="C23" s="156"/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</row>
    <row r="24" spans="1:25" ht="6" customHeight="1">
      <c r="B24" s="156"/>
      <c r="C24" s="156"/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</row>
    <row r="25" spans="1:25" ht="6.75" customHeight="1"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</row>
    <row r="26" spans="1:25" ht="4.5" customHeight="1">
      <c r="B26" s="147"/>
      <c r="C26" s="147"/>
      <c r="D26" s="147"/>
      <c r="E26" s="147"/>
      <c r="F26" s="147"/>
      <c r="G26" s="147"/>
      <c r="H26" s="158"/>
      <c r="I26" s="158"/>
      <c r="J26" s="158"/>
      <c r="K26" s="158"/>
      <c r="L26" s="158"/>
      <c r="M26" s="147"/>
      <c r="N26" s="147"/>
      <c r="O26" s="147"/>
      <c r="P26" s="147"/>
    </row>
    <row r="27" spans="1:25" ht="18" customHeight="1">
      <c r="B27" s="159"/>
      <c r="C27" s="159"/>
      <c r="D27" s="159"/>
      <c r="E27" s="159"/>
      <c r="F27" s="159"/>
      <c r="G27" s="158"/>
      <c r="H27" s="158"/>
      <c r="I27" s="158"/>
      <c r="J27" s="158"/>
      <c r="K27" s="158"/>
      <c r="L27" s="158"/>
      <c r="M27" s="147"/>
      <c r="N27" s="147"/>
      <c r="O27" s="147"/>
      <c r="P27" s="147"/>
    </row>
    <row r="28" spans="1:25">
      <c r="B28" s="159"/>
      <c r="C28" s="159"/>
      <c r="D28" s="159"/>
      <c r="E28" s="159"/>
      <c r="F28" s="159"/>
      <c r="G28" s="158"/>
      <c r="H28" s="158"/>
      <c r="I28" s="158"/>
      <c r="J28" s="158"/>
      <c r="K28" s="158"/>
      <c r="L28" s="158"/>
      <c r="M28" s="147"/>
      <c r="N28" s="147"/>
      <c r="O28" s="147"/>
      <c r="P28" s="147"/>
    </row>
    <row r="29" spans="1:25">
      <c r="B29" s="159"/>
      <c r="C29" s="159"/>
      <c r="D29" s="159"/>
      <c r="E29" s="159"/>
      <c r="F29" s="159"/>
      <c r="G29" s="158"/>
      <c r="H29" s="158"/>
      <c r="I29" s="158"/>
      <c r="J29" s="158"/>
      <c r="K29" s="158"/>
      <c r="L29" s="158"/>
      <c r="M29" s="147"/>
      <c r="N29" s="147"/>
      <c r="O29" s="147"/>
      <c r="P29" s="147"/>
    </row>
  </sheetData>
  <sheetProtection selectLockedCells="1"/>
  <mergeCells count="1">
    <mergeCell ref="Q2:Y2"/>
  </mergeCells>
  <printOptions horizontalCentered="1"/>
  <pageMargins left="0" right="0" top="0.78740157480314965" bottom="0.78740157480314965" header="0.31496062992125984" footer="0.31496062992125984"/>
  <pageSetup paperSize="9" scale="66" orientation="landscape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8"/>
    <pageSetUpPr fitToPage="1"/>
  </sheetPr>
  <dimension ref="A1:Y29"/>
  <sheetViews>
    <sheetView showGridLines="0" tabSelected="1" zoomScale="130" zoomScaleNormal="130" workbookViewId="0">
      <selection activeCell="P19" sqref="P19"/>
    </sheetView>
  </sheetViews>
  <sheetFormatPr baseColWidth="10" defaultColWidth="11.42578125" defaultRowHeight="12.75"/>
  <cols>
    <col min="1" max="1" width="3.28515625" style="259" customWidth="1"/>
    <col min="2" max="2" width="5.7109375" style="131" customWidth="1"/>
    <col min="3" max="3" width="4.28515625" style="131" customWidth="1"/>
    <col min="4" max="4" width="1.7109375" style="131" customWidth="1"/>
    <col min="5" max="5" width="14" style="131" customWidth="1"/>
    <col min="6" max="6" width="1.7109375" style="131" customWidth="1"/>
    <col min="7" max="7" width="14" style="131" customWidth="1"/>
    <col min="8" max="8" width="1.7109375" style="131" customWidth="1"/>
    <col min="9" max="9" width="14" style="131" customWidth="1"/>
    <col min="10" max="10" width="1.7109375" style="131" customWidth="1"/>
    <col min="11" max="11" width="18.28515625" style="131" customWidth="1"/>
    <col min="12" max="12" width="1.7109375" style="131" customWidth="1"/>
    <col min="13" max="13" width="14" style="131" customWidth="1"/>
    <col min="14" max="14" width="20.42578125" style="131" customWidth="1"/>
    <col min="15" max="15" width="4" style="131" customWidth="1"/>
    <col min="16" max="16" width="15.140625" style="131" customWidth="1"/>
    <col min="17" max="17" width="2.5703125" style="132" customWidth="1"/>
    <col min="18" max="20" width="11.7109375" style="132" customWidth="1"/>
    <col min="21" max="21" width="4" style="132" customWidth="1"/>
    <col min="22" max="23" width="11.7109375" style="132" customWidth="1"/>
    <col min="24" max="24" width="19.140625" style="132" customWidth="1"/>
    <col min="25" max="25" width="2.5703125" style="132" customWidth="1"/>
    <col min="26" max="16384" width="11.42578125" style="132"/>
  </cols>
  <sheetData>
    <row r="1" spans="1:25" ht="20.25" customHeight="1">
      <c r="A1" s="544"/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6"/>
    </row>
    <row r="2" spans="1:25" ht="20.25" customHeight="1">
      <c r="A2" s="547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548"/>
      <c r="Q2" s="569" t="s">
        <v>104</v>
      </c>
      <c r="R2" s="570"/>
      <c r="S2" s="570"/>
      <c r="T2" s="570"/>
      <c r="U2" s="570"/>
      <c r="V2" s="570"/>
      <c r="W2" s="570"/>
      <c r="X2" s="570"/>
      <c r="Y2" s="571"/>
    </row>
    <row r="3" spans="1:25" ht="18.75" customHeight="1">
      <c r="A3" s="547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548"/>
      <c r="Q3" s="136"/>
      <c r="R3" s="137"/>
      <c r="S3" s="138"/>
      <c r="T3" s="137"/>
      <c r="U3" s="137"/>
      <c r="V3" s="138"/>
      <c r="W3" s="137"/>
      <c r="X3" s="137"/>
      <c r="Y3" s="139"/>
    </row>
    <row r="4" spans="1:25" ht="15.95" customHeight="1">
      <c r="A4" s="547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N4" s="548"/>
      <c r="Q4" s="136"/>
      <c r="R4" s="137"/>
      <c r="S4" s="137"/>
      <c r="T4" s="137"/>
      <c r="U4" s="137"/>
      <c r="V4" s="137"/>
      <c r="W4" s="137"/>
      <c r="X4" s="137"/>
      <c r="Y4" s="139"/>
    </row>
    <row r="5" spans="1:25" ht="7.5" customHeight="1">
      <c r="A5" s="547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548"/>
      <c r="Q5" s="141"/>
      <c r="R5" s="142"/>
      <c r="S5" s="142"/>
      <c r="T5" s="142"/>
      <c r="U5" s="142"/>
      <c r="V5" s="142"/>
      <c r="W5" s="142"/>
      <c r="X5" s="142"/>
      <c r="Y5" s="143"/>
    </row>
    <row r="6" spans="1:25" ht="16.5" customHeight="1">
      <c r="A6" s="547"/>
      <c r="C6" s="144"/>
      <c r="N6" s="548"/>
      <c r="Q6" s="141"/>
      <c r="R6" s="142"/>
      <c r="S6" s="142"/>
      <c r="T6" s="142"/>
      <c r="U6" s="142"/>
      <c r="V6" s="142"/>
      <c r="W6" s="142"/>
      <c r="X6" s="142"/>
      <c r="Y6" s="143"/>
    </row>
    <row r="7" spans="1:25" ht="16.5" customHeight="1">
      <c r="A7" s="547"/>
      <c r="C7" s="144"/>
      <c r="N7" s="548"/>
      <c r="Q7" s="141"/>
      <c r="R7" s="142"/>
      <c r="S7" s="142"/>
      <c r="T7" s="142"/>
      <c r="U7" s="142"/>
      <c r="V7" s="142"/>
      <c r="W7" s="142"/>
      <c r="X7" s="142"/>
      <c r="Y7" s="143"/>
    </row>
    <row r="8" spans="1:25" ht="16.5" customHeight="1">
      <c r="A8" s="547"/>
      <c r="C8" s="144"/>
      <c r="N8" s="548"/>
      <c r="Q8" s="141"/>
      <c r="R8" s="142"/>
      <c r="S8" s="142"/>
      <c r="T8" s="142"/>
      <c r="U8" s="142"/>
      <c r="V8" s="142"/>
      <c r="W8" s="142"/>
      <c r="X8" s="142"/>
      <c r="Y8" s="143"/>
    </row>
    <row r="9" spans="1:25" ht="16.5" customHeight="1">
      <c r="A9" s="547"/>
      <c r="C9" s="144"/>
      <c r="N9" s="548"/>
      <c r="Q9" s="141"/>
      <c r="R9" s="142"/>
      <c r="S9" s="142"/>
      <c r="T9" s="142"/>
      <c r="U9" s="142"/>
      <c r="V9" s="142"/>
      <c r="W9" s="142"/>
      <c r="X9" s="142"/>
      <c r="Y9" s="143"/>
    </row>
    <row r="10" spans="1:25" ht="16.5" customHeight="1">
      <c r="A10" s="547"/>
      <c r="C10" s="144"/>
      <c r="N10" s="548"/>
      <c r="Q10" s="141"/>
      <c r="R10" s="142"/>
      <c r="S10" s="142"/>
      <c r="T10" s="142"/>
      <c r="U10" s="142"/>
      <c r="V10" s="142"/>
      <c r="W10" s="142"/>
      <c r="X10" s="142"/>
      <c r="Y10" s="143"/>
    </row>
    <row r="11" spans="1:25" ht="16.5" customHeight="1">
      <c r="A11" s="547"/>
      <c r="C11" s="144"/>
      <c r="N11" s="548"/>
      <c r="Q11" s="141"/>
      <c r="R11" s="145" t="s">
        <v>105</v>
      </c>
      <c r="S11" s="142"/>
      <c r="T11" s="142"/>
      <c r="U11" s="142"/>
      <c r="V11" s="142"/>
      <c r="W11" s="142"/>
      <c r="X11" s="142"/>
      <c r="Y11" s="143"/>
    </row>
    <row r="12" spans="1:25" ht="16.5" customHeight="1">
      <c r="A12" s="547"/>
      <c r="C12" s="144"/>
      <c r="N12" s="548"/>
      <c r="Q12" s="141"/>
      <c r="R12" s="142"/>
      <c r="S12" s="142"/>
      <c r="T12" s="142"/>
      <c r="U12" s="142"/>
      <c r="V12" s="142"/>
      <c r="W12" s="142"/>
      <c r="X12" s="142"/>
      <c r="Y12" s="143"/>
    </row>
    <row r="13" spans="1:25" ht="17.25" customHeight="1">
      <c r="A13" s="547"/>
      <c r="C13" s="144"/>
      <c r="N13" s="548"/>
      <c r="Q13" s="141"/>
      <c r="R13" s="145" t="s">
        <v>106</v>
      </c>
      <c r="S13" s="142"/>
      <c r="T13" s="142"/>
      <c r="U13" s="142"/>
      <c r="V13" s="142"/>
      <c r="W13" s="142"/>
      <c r="X13" s="142"/>
      <c r="Y13" s="143"/>
    </row>
    <row r="14" spans="1:25" ht="16.5" customHeight="1">
      <c r="A14" s="547"/>
      <c r="C14" s="144"/>
      <c r="N14" s="548"/>
      <c r="Q14" s="141"/>
      <c r="R14" s="142"/>
      <c r="S14" s="142"/>
      <c r="T14" s="142"/>
      <c r="U14" s="142"/>
      <c r="V14" s="142"/>
      <c r="W14" s="142"/>
      <c r="X14" s="142"/>
      <c r="Y14" s="143"/>
    </row>
    <row r="15" spans="1:25" ht="16.5" customHeight="1">
      <c r="A15" s="547"/>
      <c r="B15" s="147"/>
      <c r="C15" s="146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549"/>
      <c r="O15" s="147"/>
      <c r="P15" s="147"/>
      <c r="Q15" s="141"/>
      <c r="R15" s="142"/>
      <c r="S15" s="145" t="s">
        <v>107</v>
      </c>
      <c r="T15" s="142"/>
      <c r="U15" s="142"/>
      <c r="V15" s="145" t="s">
        <v>107</v>
      </c>
      <c r="W15" s="142"/>
      <c r="X15" s="142"/>
      <c r="Y15" s="143"/>
    </row>
    <row r="16" spans="1:25" ht="16.5" customHeight="1">
      <c r="A16" s="547"/>
      <c r="B16" s="147"/>
      <c r="C16" s="146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549"/>
      <c r="O16" s="147"/>
      <c r="P16" s="147"/>
      <c r="Q16" s="141"/>
      <c r="R16" s="142"/>
      <c r="S16" s="142"/>
      <c r="T16" s="142"/>
      <c r="U16" s="142"/>
      <c r="V16" s="142"/>
      <c r="W16" s="142"/>
      <c r="X16" s="142"/>
      <c r="Y16" s="143"/>
    </row>
    <row r="17" spans="1:25" ht="16.5" customHeight="1">
      <c r="A17" s="547"/>
      <c r="B17" s="147"/>
      <c r="C17" s="146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549"/>
      <c r="O17" s="147"/>
      <c r="P17" s="147"/>
      <c r="Q17" s="141"/>
      <c r="R17" s="142"/>
      <c r="S17" s="142"/>
      <c r="T17" s="142"/>
      <c r="U17" s="142"/>
      <c r="V17" s="142"/>
      <c r="W17" s="142"/>
      <c r="X17" s="142"/>
      <c r="Y17" s="143"/>
    </row>
    <row r="18" spans="1:25" ht="22.5" customHeight="1">
      <c r="A18" s="547"/>
      <c r="B18" s="147"/>
      <c r="C18" s="146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549"/>
      <c r="O18" s="147"/>
      <c r="P18" s="147"/>
      <c r="Q18" s="141"/>
      <c r="R18" s="142"/>
      <c r="S18" s="142"/>
      <c r="T18" s="142"/>
      <c r="U18" s="142"/>
      <c r="V18" s="142"/>
      <c r="W18" s="142"/>
      <c r="X18" s="142"/>
      <c r="Y18" s="143"/>
    </row>
    <row r="19" spans="1:25" ht="79.5" customHeight="1">
      <c r="A19" s="547"/>
      <c r="B19" s="150"/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550"/>
      <c r="O19" s="147"/>
      <c r="P19" s="147"/>
      <c r="Q19" s="151"/>
      <c r="R19" s="152"/>
      <c r="S19" s="152"/>
      <c r="T19" s="152"/>
      <c r="U19" s="152"/>
      <c r="V19" s="152"/>
      <c r="W19" s="152"/>
      <c r="X19" s="152"/>
      <c r="Y19" s="153"/>
    </row>
    <row r="20" spans="1:25" ht="19.5" customHeight="1">
      <c r="A20" s="5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549"/>
      <c r="O20" s="147"/>
      <c r="P20" s="147"/>
    </row>
    <row r="21" spans="1:25" ht="6.75" customHeight="1">
      <c r="A21" s="551"/>
      <c r="B21" s="552"/>
      <c r="C21" s="552"/>
      <c r="D21" s="552"/>
      <c r="E21" s="552"/>
      <c r="F21" s="552"/>
      <c r="G21" s="552"/>
      <c r="H21" s="552"/>
      <c r="I21" s="552"/>
      <c r="J21" s="552"/>
      <c r="K21" s="552"/>
      <c r="L21" s="552"/>
      <c r="M21" s="552"/>
      <c r="N21" s="553"/>
      <c r="O21" s="147"/>
      <c r="P21" s="147"/>
    </row>
    <row r="22" spans="1:25" ht="6" customHeight="1">
      <c r="B22" s="156"/>
      <c r="C22" s="156"/>
      <c r="D22" s="156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</row>
    <row r="23" spans="1:25" ht="4.5" customHeight="1">
      <c r="B23" s="156"/>
      <c r="C23" s="156"/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</row>
    <row r="24" spans="1:25" ht="6" customHeight="1">
      <c r="B24" s="156"/>
      <c r="C24" s="156"/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</row>
    <row r="25" spans="1:25" ht="6.75" customHeight="1"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</row>
    <row r="26" spans="1:25" ht="4.5" customHeight="1">
      <c r="B26" s="147"/>
      <c r="C26" s="147"/>
      <c r="D26" s="147"/>
      <c r="E26" s="147"/>
      <c r="F26" s="147"/>
      <c r="G26" s="147"/>
      <c r="H26" s="158"/>
      <c r="I26" s="158"/>
      <c r="J26" s="158"/>
      <c r="K26" s="158"/>
      <c r="L26" s="158"/>
      <c r="M26" s="147"/>
      <c r="N26" s="147"/>
      <c r="O26" s="147"/>
      <c r="P26" s="147"/>
    </row>
    <row r="27" spans="1:25" ht="18" customHeight="1">
      <c r="B27" s="159"/>
      <c r="C27" s="159"/>
      <c r="D27" s="159"/>
      <c r="E27" s="159"/>
      <c r="F27" s="159"/>
      <c r="G27" s="158"/>
      <c r="H27" s="158"/>
      <c r="I27" s="158"/>
      <c r="J27" s="158"/>
      <c r="K27" s="158"/>
      <c r="L27" s="158"/>
      <c r="M27" s="147"/>
      <c r="N27" s="147"/>
      <c r="O27" s="147"/>
      <c r="P27" s="147"/>
    </row>
    <row r="28" spans="1:25">
      <c r="B28" s="159"/>
      <c r="C28" s="159"/>
      <c r="D28" s="159"/>
      <c r="E28" s="159"/>
      <c r="F28" s="159"/>
      <c r="G28" s="158"/>
      <c r="H28" s="158"/>
      <c r="I28" s="158"/>
      <c r="J28" s="158"/>
      <c r="K28" s="158"/>
      <c r="L28" s="158"/>
      <c r="M28" s="147"/>
      <c r="N28" s="147"/>
      <c r="O28" s="147"/>
      <c r="P28" s="147"/>
    </row>
    <row r="29" spans="1:25">
      <c r="B29" s="159"/>
      <c r="C29" s="159"/>
      <c r="D29" s="159"/>
      <c r="E29" s="159"/>
      <c r="F29" s="159"/>
      <c r="G29" s="158"/>
      <c r="H29" s="158"/>
      <c r="I29" s="158"/>
      <c r="J29" s="158"/>
      <c r="K29" s="158"/>
      <c r="L29" s="158"/>
      <c r="M29" s="147"/>
      <c r="N29" s="147"/>
      <c r="O29" s="147"/>
      <c r="P29" s="147"/>
    </row>
  </sheetData>
  <sheetProtection selectLockedCells="1"/>
  <mergeCells count="1">
    <mergeCell ref="Q2:Y2"/>
  </mergeCells>
  <printOptions horizontalCentered="1"/>
  <pageMargins left="0" right="0" top="0.78740157480314965" bottom="0.78740157480314965" header="0.31496062992125984" footer="0.31496062992125984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37</vt:i4>
      </vt:variant>
      <vt:variant>
        <vt:lpstr>Benannte Bereiche</vt:lpstr>
      </vt:variant>
      <vt:variant>
        <vt:i4>39</vt:i4>
      </vt:variant>
    </vt:vector>
  </HeadingPairs>
  <TitlesOfParts>
    <vt:vector size="76" baseType="lpstr">
      <vt:lpstr>Deckblatt_Cover</vt:lpstr>
      <vt:lpstr>1-3_Daten kt_Vorb</vt:lpstr>
      <vt:lpstr>1-3_Daten Mt_Vorb</vt:lpstr>
      <vt:lpstr>1-3_Daten %_Vorb</vt:lpstr>
      <vt:lpstr>1-3_2_Abb_Daten</vt:lpstr>
      <vt:lpstr>1-3_2-Abb</vt:lpstr>
      <vt:lpstr>1-3_3-Tab</vt:lpstr>
      <vt:lpstr>1-3_4-Tab</vt:lpstr>
      <vt:lpstr>1-3_5-Abb_Daten</vt:lpstr>
      <vt:lpstr>1-3_5-Abb</vt:lpstr>
      <vt:lpstr>1-3_6-Abb_Daten</vt:lpstr>
      <vt:lpstr>1-3_6-Abb</vt:lpstr>
      <vt:lpstr>1-3_7-Tab</vt:lpstr>
      <vt:lpstr>1-3_8-Tab</vt:lpstr>
      <vt:lpstr>1-3-1_3-Tab</vt:lpstr>
      <vt:lpstr>1-3-1_4-Abb_Daten</vt:lpstr>
      <vt:lpstr>1-3-1_4-Abb</vt:lpstr>
      <vt:lpstr>1-3-1_5-Abb_Daten</vt:lpstr>
      <vt:lpstr>1-3-1_5-Abb</vt:lpstr>
      <vt:lpstr>1-3-2_2-Abb_Daten</vt:lpstr>
      <vt:lpstr>1-3-2_2-Abb</vt:lpstr>
      <vt:lpstr>1-3-3_2-Abb_Daten</vt:lpstr>
      <vt:lpstr>1-3-3_2-Abb</vt:lpstr>
      <vt:lpstr>1-3-4_2-Abb-Daten</vt:lpstr>
      <vt:lpstr>1-3-4_2-Abb</vt:lpstr>
      <vt:lpstr>1-3-4_4-Abb-Daten</vt:lpstr>
      <vt:lpstr>1-3-4_4-Abb</vt:lpstr>
      <vt:lpstr>1-3-5_2-Tab</vt:lpstr>
      <vt:lpstr>1-3-5_3-Tab</vt:lpstr>
      <vt:lpstr>10-2-Abb_Daten</vt:lpstr>
      <vt:lpstr>10-2_Abb</vt:lpstr>
      <vt:lpstr>10-2_3_Tab</vt:lpstr>
      <vt:lpstr>10-2_4_Tab</vt:lpstr>
      <vt:lpstr>## KIS - Indikator ##</vt:lpstr>
      <vt:lpstr>KLIM-01_Abb-Daten</vt:lpstr>
      <vt:lpstr>KLIM-01_Abb</vt:lpstr>
      <vt:lpstr>KLIM-01_Abb ENGLISCH</vt:lpstr>
      <vt:lpstr>'1-3-5_2-Tab'!dfgsd</vt:lpstr>
      <vt:lpstr>'1-3-5_3-Tab'!dfgsd</vt:lpstr>
      <vt:lpstr>'1-3_3-Tab'!p</vt:lpstr>
      <vt:lpstr>'1-3_4-Tab'!pr</vt:lpstr>
      <vt:lpstr>'1-3_3-Tab'!Print</vt:lpstr>
      <vt:lpstr>'1-3_4-Tab'!Print</vt:lpstr>
      <vt:lpstr>'1-3_7-Tab'!Print</vt:lpstr>
      <vt:lpstr>'1-3_8-Tab'!Print</vt:lpstr>
      <vt:lpstr>'1-3_3-Tab'!Print__</vt:lpstr>
      <vt:lpstr>'1-3_4-Tab'!Print__</vt:lpstr>
      <vt:lpstr>'1-3_7-Tab'!Print__</vt:lpstr>
      <vt:lpstr>'1-3_8-Tab'!Print__</vt:lpstr>
      <vt:lpstr>'10-2_3_Tab'!Print_Area</vt:lpstr>
      <vt:lpstr>'10-2_4_Tab'!Print_Area</vt:lpstr>
      <vt:lpstr>'10-2_Abb'!Print_Area</vt:lpstr>
      <vt:lpstr>'1-3_2-Abb'!Print_Area</vt:lpstr>
      <vt:lpstr>'1-3_3-Tab'!Print_Area</vt:lpstr>
      <vt:lpstr>'1-3_4-Tab'!Print_Area</vt:lpstr>
      <vt:lpstr>'1-3_5-Abb'!Print_Area</vt:lpstr>
      <vt:lpstr>'1-3_6-Abb'!Print_Area</vt:lpstr>
      <vt:lpstr>'1-3_7-Tab'!Print_Area</vt:lpstr>
      <vt:lpstr>'1-3_8-Tab'!Print_Area</vt:lpstr>
      <vt:lpstr>'1-3_Daten Mt_Vorb'!Print_Area</vt:lpstr>
      <vt:lpstr>'1-3-1_3-Tab'!Print_Area</vt:lpstr>
      <vt:lpstr>'1-3-1_4-Abb'!Print_Area</vt:lpstr>
      <vt:lpstr>'1-3-1_5-Abb'!Print_Area</vt:lpstr>
      <vt:lpstr>'1-3-2_2-Abb'!Print_Area</vt:lpstr>
      <vt:lpstr>'1-3-3_2-Abb'!Print_Area</vt:lpstr>
      <vt:lpstr>'1-3-4_2-Abb'!Print_Area</vt:lpstr>
      <vt:lpstr>'1-3-4_4-Abb'!Print_Area</vt:lpstr>
      <vt:lpstr>'1-3-5_2-Tab'!Print_Area</vt:lpstr>
      <vt:lpstr>'1-3-5_3-Tab'!Print_Area</vt:lpstr>
      <vt:lpstr>Deckblatt_Cover!Print_Area</vt:lpstr>
      <vt:lpstr>'KLIM-01_Abb'!Print_Area</vt:lpstr>
      <vt:lpstr>'KLIM-01_Abb ENGLISCH'!Print_Area</vt:lpstr>
      <vt:lpstr>'1-3_8-Tab'!pro</vt:lpstr>
      <vt:lpstr>'1-3_7-Tab'!rei</vt:lpstr>
      <vt:lpstr>Titel_de</vt:lpstr>
      <vt:lpstr>Titel_en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Mesap Analyst Bericht</dc:subject>
  <dc:creator>Patrick Gniffke</dc:creator>
  <cp:lastModifiedBy>Wilke, Sibylle</cp:lastModifiedBy>
  <cp:lastPrinted>2019-04-26T08:35:54Z</cp:lastPrinted>
  <dcterms:created xsi:type="dcterms:W3CDTF">2001-04-27T09:16:19Z</dcterms:created>
  <dcterms:modified xsi:type="dcterms:W3CDTF">2020-03-25T15:28:09Z</dcterms:modified>
</cp:coreProperties>
</file>