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P-08\Deskto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5" i="1" l="1"/>
  <c r="A202" i="1"/>
  <c r="A200" i="1"/>
  <c r="A196" i="1"/>
  <c r="C192" i="1"/>
  <c r="C189" i="1"/>
  <c r="B189" i="1"/>
  <c r="C188" i="1"/>
  <c r="B188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78" i="1"/>
  <c r="B177" i="1"/>
  <c r="B174" i="1"/>
  <c r="B173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44" i="1"/>
  <c r="B144" i="1"/>
  <c r="C137" i="1"/>
  <c r="B137" i="1"/>
  <c r="C136" i="1"/>
  <c r="B136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11" i="1"/>
  <c r="B105" i="1"/>
  <c r="B104" i="1"/>
  <c r="B10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83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5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C11" i="1"/>
  <c r="C12" i="1"/>
  <c r="C13" i="1"/>
  <c r="C14" i="1"/>
  <c r="C15" i="1"/>
  <c r="C16" i="1"/>
  <c r="C17" i="1"/>
  <c r="C18" i="1"/>
  <c r="C19" i="1"/>
  <c r="C20" i="1"/>
  <c r="C10" i="1"/>
  <c r="B11" i="1"/>
  <c r="B12" i="1"/>
  <c r="B13" i="1"/>
  <c r="B14" i="1"/>
  <c r="B15" i="1"/>
  <c r="B16" i="1"/>
  <c r="B17" i="1"/>
  <c r="B18" i="1"/>
  <c r="B19" i="1"/>
  <c r="B20" i="1"/>
  <c r="B10" i="1"/>
  <c r="C5" i="1"/>
  <c r="B4" i="1"/>
  <c r="B3" i="1"/>
</calcChain>
</file>

<file path=xl/sharedStrings.xml><?xml version="1.0" encoding="utf-8"?>
<sst xmlns="http://schemas.openxmlformats.org/spreadsheetml/2006/main" count="131" uniqueCount="126">
  <si>
    <t>n</t>
    <phoneticPr fontId="4" type="noConversion"/>
  </si>
  <si>
    <t>p</t>
    <phoneticPr fontId="4" type="noConversion"/>
  </si>
  <si>
    <t>P(x=4)</t>
    <phoneticPr fontId="4" type="noConversion"/>
  </si>
  <si>
    <t>P(x&lt;=4)</t>
    <phoneticPr fontId="4" type="noConversion"/>
  </si>
  <si>
    <t>P(x&gt;=4)</t>
    <phoneticPr fontId="4" type="noConversion"/>
  </si>
  <si>
    <t>1-P(x&lt;=3)</t>
    <phoneticPr fontId="4" type="noConversion"/>
  </si>
  <si>
    <t>n</t>
    <phoneticPr fontId="4" type="noConversion"/>
  </si>
  <si>
    <t>p</t>
    <phoneticPr fontId="4" type="noConversion"/>
  </si>
  <si>
    <t>k</t>
    <phoneticPr fontId="4" type="noConversion"/>
  </si>
  <si>
    <t>P(x=k)</t>
    <phoneticPr fontId="4" type="noConversion"/>
  </si>
  <si>
    <t>P(x&lt;=k)</t>
    <phoneticPr fontId="4" type="noConversion"/>
  </si>
  <si>
    <t>이항분포</t>
    <phoneticPr fontId="4" type="noConversion"/>
  </si>
  <si>
    <t>이항분포 자동계산</t>
    <phoneticPr fontId="4" type="noConversion"/>
  </si>
  <si>
    <t>그래프그리기</t>
    <phoneticPr fontId="4" type="noConversion"/>
  </si>
  <si>
    <t>삽입-막대그래프</t>
    <phoneticPr fontId="4" type="noConversion"/>
  </si>
  <si>
    <t>동전던지기</t>
    <phoneticPr fontId="4" type="noConversion"/>
  </si>
  <si>
    <t>n</t>
    <phoneticPr fontId="4" type="noConversion"/>
  </si>
  <si>
    <t>이산 단일</t>
    <phoneticPr fontId="4" type="noConversion"/>
  </si>
  <si>
    <t>E-07은 소수점 위치를 7개 옮겨서 0.000000953…. 즉, 아주 작은 0에 가까운 수</t>
    <phoneticPr fontId="4" type="noConversion"/>
  </si>
  <si>
    <t>N이 클 수록 정규분포(대칭)에 가까워 진다.</t>
    <phoneticPr fontId="4" type="noConversion"/>
  </si>
  <si>
    <t>이항분포는 이산확률분포임에도 불구하고, n을 많이 얻을 수록 정규분포에 근사한다.</t>
    <phoneticPr fontId="4" type="noConversion"/>
  </si>
  <si>
    <t>n</t>
    <phoneticPr fontId="4" type="noConversion"/>
  </si>
  <si>
    <t>x</t>
    <phoneticPr fontId="4" type="noConversion"/>
  </si>
  <si>
    <t>P(p=0.1)</t>
    <phoneticPr fontId="4" type="noConversion"/>
  </si>
  <si>
    <t>n이 커지면 분산이 커진다.</t>
    <phoneticPr fontId="4" type="noConversion"/>
  </si>
  <si>
    <t>비대칭분포 그래프의 형태</t>
    <phoneticPr fontId="4" type="noConversion"/>
  </si>
  <si>
    <t>성공확률이 작으면 앞에 나올 확률 높고</t>
    <phoneticPr fontId="4" type="noConversion"/>
  </si>
  <si>
    <t>성공확률 높으면 뒤쪽에 결과가 있을 확률 높음</t>
    <phoneticPr fontId="4" type="noConversion"/>
  </si>
  <si>
    <t>포아송분포</t>
    <phoneticPr fontId="4" type="noConversion"/>
  </si>
  <si>
    <t>M</t>
    <phoneticPr fontId="4" type="noConversion"/>
  </si>
  <si>
    <t>P(x=4)</t>
    <phoneticPr fontId="4" type="noConversion"/>
  </si>
  <si>
    <t>P(x&lt;=4)</t>
    <phoneticPr fontId="4" type="noConversion"/>
  </si>
  <si>
    <t>P(X&gt;=4)</t>
    <phoneticPr fontId="4" type="noConversion"/>
  </si>
  <si>
    <t>0,1구분 주의</t>
    <phoneticPr fontId="4" type="noConversion"/>
  </si>
  <si>
    <t xml:space="preserve">포아송분포에서 k값이 정해져있지 않고 계쏙 늘어날 수 있음 </t>
    <phoneticPr fontId="4" type="noConversion"/>
  </si>
  <si>
    <t>m</t>
    <phoneticPr fontId="4" type="noConversion"/>
  </si>
  <si>
    <t>k</t>
    <phoneticPr fontId="4" type="noConversion"/>
  </si>
  <si>
    <t>누적</t>
    <phoneticPr fontId="4" type="noConversion"/>
  </si>
  <si>
    <t>단일</t>
    <phoneticPr fontId="4" type="noConversion"/>
  </si>
  <si>
    <t>거의 1에 가까워짐</t>
    <phoneticPr fontId="4" type="noConversion"/>
  </si>
  <si>
    <t>어느 순간 발생 10,11부터 확률이 0</t>
    <phoneticPr fontId="4" type="noConversion"/>
  </si>
  <si>
    <t>m가 3밖에 안되면 10 이후부터는 거의 나타날 확률 무존재</t>
    <phoneticPr fontId="4" type="noConversion"/>
  </si>
  <si>
    <t>정규분포</t>
    <phoneticPr fontId="4" type="noConversion"/>
  </si>
  <si>
    <t>x</t>
    <phoneticPr fontId="4" type="noConversion"/>
  </si>
  <si>
    <t>영어 수학 우수한 것 평균과 표준편차 정확하게 알아야 상대점수 파악 가능</t>
    <phoneticPr fontId="4" type="noConversion"/>
  </si>
  <si>
    <t>평균</t>
    <phoneticPr fontId="4" type="noConversion"/>
  </si>
  <si>
    <t>c=1</t>
    <phoneticPr fontId="4" type="noConversion"/>
  </si>
  <si>
    <t>표준편차</t>
    <phoneticPr fontId="4" type="noConversion"/>
  </si>
  <si>
    <t>누적비율</t>
    <phoneticPr fontId="4" type="noConversion"/>
  </si>
  <si>
    <t>1-누적비율</t>
    <phoneticPr fontId="4" type="noConversion"/>
  </si>
  <si>
    <t>영어</t>
    <phoneticPr fontId="4" type="noConversion"/>
  </si>
  <si>
    <t>수학</t>
    <phoneticPr fontId="4" type="noConversion"/>
  </si>
  <si>
    <t xml:space="preserve">정규에서는 c가 0인것 안나옴 </t>
    <phoneticPr fontId="4" type="noConversion"/>
  </si>
  <si>
    <t>내 위에 어느 정도 사람이 있는지(나의 상위)</t>
    <phoneticPr fontId="4" type="noConversion"/>
  </si>
  <si>
    <t>내 밑에 어느 정도 사람이 있는지(나의 하위)</t>
    <phoneticPr fontId="4" type="noConversion"/>
  </si>
  <si>
    <t xml:space="preserve">#정규분포는 평균과 표준편차를 알아야 상대적인 위치를 알 수 있다. </t>
    <phoneticPr fontId="4" type="noConversion"/>
  </si>
  <si>
    <t>실제 각각의 확률들을 그래프로 보기 위해서 c가 0인 것이 필요함.</t>
    <phoneticPr fontId="4" type="noConversion"/>
  </si>
  <si>
    <t>확률값은 누적으로 1</t>
    <phoneticPr fontId="4" type="noConversion"/>
  </si>
  <si>
    <t>각각의 확률값을 확인하고 싶을 때 0</t>
    <phoneticPr fontId="4" type="noConversion"/>
  </si>
  <si>
    <t>x</t>
    <phoneticPr fontId="4" type="noConversion"/>
  </si>
  <si>
    <t>영어</t>
    <phoneticPr fontId="4" type="noConversion"/>
  </si>
  <si>
    <t>수학</t>
    <phoneticPr fontId="4" type="noConversion"/>
  </si>
  <si>
    <t>정규분포의 맹점(평균, 상대분포 모두 알아야 함)</t>
    <phoneticPr fontId="4" type="noConversion"/>
  </si>
  <si>
    <t>누적 그래프는 끝이 1로 끝나고, 확률밀도함수는 0으로 끝난다.</t>
    <phoneticPr fontId="4" type="noConversion"/>
  </si>
  <si>
    <t>표준화 정규분포</t>
    <phoneticPr fontId="4" type="noConversion"/>
  </si>
  <si>
    <t>z=x-M/o</t>
    <phoneticPr fontId="4" type="noConversion"/>
  </si>
  <si>
    <t>평균과 표준편차가 0,1이므로 나의 상대적 위치를 빨리 알 수 있음.</t>
    <phoneticPr fontId="4" type="noConversion"/>
  </si>
  <si>
    <t xml:space="preserve">#표준화된 값이란 : STANDARDIZE(x,m,o) </t>
    <phoneticPr fontId="4" type="noConversion"/>
  </si>
  <si>
    <t>m</t>
    <phoneticPr fontId="4" type="noConversion"/>
  </si>
  <si>
    <t>o</t>
    <phoneticPr fontId="4" type="noConversion"/>
  </si>
  <si>
    <t>x(나의점수)</t>
    <phoneticPr fontId="4" type="noConversion"/>
  </si>
  <si>
    <t>수학</t>
    <phoneticPr fontId="4" type="noConversion"/>
  </si>
  <si>
    <t>누적확률</t>
    <phoneticPr fontId="4" type="noConversion"/>
  </si>
  <si>
    <t>영어</t>
    <phoneticPr fontId="4" type="noConversion"/>
  </si>
  <si>
    <t>수학</t>
    <phoneticPr fontId="4" type="noConversion"/>
  </si>
  <si>
    <t>표준화시킴</t>
    <phoneticPr fontId="4" type="noConversion"/>
  </si>
  <si>
    <t>c=1</t>
    <phoneticPr fontId="4" type="noConversion"/>
  </si>
  <si>
    <t>여기 오류 있음 왜???</t>
    <phoneticPr fontId="4" type="noConversion"/>
  </si>
  <si>
    <t>50점 이하의 확률과 70점 이상의 확률</t>
    <phoneticPr fontId="4" type="noConversion"/>
  </si>
  <si>
    <t>m</t>
    <phoneticPr fontId="4" type="noConversion"/>
  </si>
  <si>
    <t>표준정규분포/정규분포로도 구할 수 있음</t>
    <phoneticPr fontId="4" type="noConversion"/>
  </si>
  <si>
    <t>영어</t>
    <phoneticPr fontId="4" type="noConversion"/>
  </si>
  <si>
    <t>x1</t>
    <phoneticPr fontId="4" type="noConversion"/>
  </si>
  <si>
    <t>x2</t>
    <phoneticPr fontId="4" type="noConversion"/>
  </si>
  <si>
    <t>표준화(Z값)</t>
    <phoneticPr fontId="4" type="noConversion"/>
  </si>
  <si>
    <t>50이하일 확률</t>
    <phoneticPr fontId="4" type="noConversion"/>
  </si>
  <si>
    <t>70이하일 확률</t>
    <phoneticPr fontId="4" type="noConversion"/>
  </si>
  <si>
    <t>알고싶은 것은 70 이상의 확률 = 1- 70이하일 확률</t>
    <phoneticPr fontId="4" type="noConversion"/>
  </si>
  <si>
    <t>#반대일 때 그래프 생각해보기 -1.666   1.6666</t>
    <phoneticPr fontId="4" type="noConversion"/>
  </si>
  <si>
    <t>95% 신뢰구간일 때 Z값(임계값)은 -1.96,1.96이다</t>
    <phoneticPr fontId="4" type="noConversion"/>
  </si>
  <si>
    <t>#값 확인해봐</t>
    <phoneticPr fontId="4" type="noConversion"/>
  </si>
  <si>
    <t xml:space="preserve">90%신뢰구간 </t>
    <phoneticPr fontId="4" type="noConversion"/>
  </si>
  <si>
    <t>0.95를 넣는 건 하얀 곳이 90이고 양쪽을 10 씩 나눠가지므로</t>
    <phoneticPr fontId="4" type="noConversion"/>
  </si>
  <si>
    <t>95% 신뢰구간</t>
    <phoneticPr fontId="4" type="noConversion"/>
  </si>
  <si>
    <t>(-1.64)</t>
    <phoneticPr fontId="4" type="noConversion"/>
  </si>
  <si>
    <t>하얀 곳이 95이고 양쪽이 5를 나눠가지므로</t>
    <phoneticPr fontId="4" type="noConversion"/>
  </si>
  <si>
    <t>0.975넣음</t>
    <phoneticPr fontId="4" type="noConversion"/>
  </si>
  <si>
    <t>0.95넣음</t>
    <phoneticPr fontId="4" type="noConversion"/>
  </si>
  <si>
    <t>99%신뢰구간</t>
    <phoneticPr fontId="4" type="noConversion"/>
  </si>
  <si>
    <t>0.995넣음</t>
    <phoneticPr fontId="4" type="noConversion"/>
  </si>
  <si>
    <t>유의수준일 떄 ##라는 조건이 붙을 때 넣어야할 z값은 다음과 같다.</t>
    <phoneticPr fontId="4" type="noConversion"/>
  </si>
  <si>
    <t>#INV는 역함수로 z의 위치 찾아줌</t>
    <phoneticPr fontId="4" type="noConversion"/>
  </si>
  <si>
    <t>분산은 표준정규보다 크다 n/n-2 이므로, 자유도가 커지면 커질 수록 1에 가까워진다.</t>
    <phoneticPr fontId="4" type="noConversion"/>
  </si>
  <si>
    <t>T분포</t>
    <phoneticPr fontId="4" type="noConversion"/>
  </si>
  <si>
    <t>자유도가 커지면 커질 수록 표준정규분포와 비슷하다.</t>
    <phoneticPr fontId="4" type="noConversion"/>
  </si>
  <si>
    <t>#0을 중심으로 대칭이므로 대칭 값 -1.96, 1.96  이런 식으로 찾을 수 있음&lt;장점&gt;</t>
    <phoneticPr fontId="4" type="noConversion"/>
  </si>
  <si>
    <t>카이제곱분포</t>
    <phoneticPr fontId="4" type="noConversion"/>
  </si>
  <si>
    <t>표준정규 작거나 같은</t>
    <phoneticPr fontId="4" type="noConversion"/>
  </si>
  <si>
    <t>실제 T분포표는 크거나 값은 확률이다 !=(엑셀에는 누적작거나 같은 확률이다. 꼭 주의해서 계산하기)</t>
    <phoneticPr fontId="4" type="noConversion"/>
  </si>
  <si>
    <t>표본문산인 s제곱의 분포를 알기 위해 만들어짐</t>
    <phoneticPr fontId="4" type="noConversion"/>
  </si>
  <si>
    <t>무조건 0보다 크거나 같으며, 비대칭이다.( 반대쪽에 -붙일 수 없음)</t>
    <phoneticPr fontId="4" type="noConversion"/>
  </si>
  <si>
    <t>크거나 같은 확률에 해당하는 INV값이 헷갈리니까 꼭 주의해서 풀기!!</t>
    <phoneticPr fontId="4" type="noConversion"/>
  </si>
  <si>
    <t>00001111111 이 부분이 나오니까, 색칠 범위가 넓은데z값은 작고</t>
    <phoneticPr fontId="4" type="noConversion"/>
  </si>
  <si>
    <t>000000011 색칠범위가 좁은데 z값은 크다.</t>
    <phoneticPr fontId="4" type="noConversion"/>
  </si>
  <si>
    <t>F분포 ㅣ: 분산의 비 자유도가 2개 카이제곱/카이제곱 자유도가 두 개 들어간다.</t>
    <phoneticPr fontId="4" type="noConversion"/>
  </si>
  <si>
    <t>오늘 정리</t>
    <phoneticPr fontId="4" type="noConversion"/>
  </si>
  <si>
    <t>이항</t>
    <phoneticPr fontId="4" type="noConversion"/>
  </si>
  <si>
    <t>포아송</t>
    <phoneticPr fontId="4" type="noConversion"/>
  </si>
  <si>
    <t>n과 p가 주어졌을 때 확률분포 구하기, n값이 커지면 커질수록 분산이 커짐, p값이 작을 때는 왜도가 오른쪽으로 비대칭이다. P값이 클 때는 왜도가 왼쪽으로 비대칭이다. P가 0.5일 때는 대칭인 형태</t>
    <phoneticPr fontId="4" type="noConversion"/>
  </si>
  <si>
    <t xml:space="preserve">k값이 무한대로 클 수는 있지만, 어느정도 수준이 되면 누적확률이 1에 가까워진다(확률이 워낙 작기 때문에) </t>
    <phoneticPr fontId="4" type="noConversion"/>
  </si>
  <si>
    <t>#이항은 max(K)가 n값으로 정해져 있지만, 포아송 계속 커질 수 있지만, 어느 이상으로는 의미 없음</t>
    <phoneticPr fontId="4" type="noConversion"/>
  </si>
  <si>
    <t>표준화시키고 표준화분포</t>
    <phoneticPr fontId="4" type="noConversion"/>
  </si>
  <si>
    <t>STANDARDIZE</t>
    <phoneticPr fontId="4" type="noConversion"/>
  </si>
  <si>
    <t>그냥 정규분포로도 구할 수 있음</t>
    <phoneticPr fontId="4" type="noConversion"/>
  </si>
  <si>
    <t xml:space="preserve">신뢰구간에 따라 임계값z값 90(1.64) 95(1.96), 99(2.58) </t>
    <phoneticPr fontId="4" type="noConversion"/>
  </si>
  <si>
    <t>이 이야기는 99%인 경우 커져서 거의 확률이 없어짐.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</si>
</sst>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1">
      <alignment vertical="center"/>
    </xf>
    <xf numFmtId="0" fontId="2" fillId="3" borderId="0" xfId="2">
      <alignment vertical="center"/>
    </xf>
    <xf numFmtId="0" fontId="2" fillId="3" borderId="2" xfId="2" applyBorder="1">
      <alignment vertical="center"/>
    </xf>
    <xf numFmtId="0" fontId="3" fillId="0" borderId="1" xfId="3">
      <alignment vertical="center"/>
    </xf>
  </cellXfs>
  <cellStyles count="4">
    <cellStyle name="나쁨" xfId="1" builtinId="27"/>
    <cellStyle name="보통" xfId="2" builtinId="28"/>
    <cellStyle name="연결된 셀" xfId="3" builtinId="24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이산 단일  </a:t>
            </a:r>
            <a:r>
              <a:rPr lang="en-US" altLang="ko-KR"/>
              <a:t>- 0.5</a:t>
            </a:r>
            <a:r>
              <a:rPr lang="ko-KR" altLang="en-US"/>
              <a:t>이므로 대칭 </a:t>
            </a:r>
            <a:r>
              <a:rPr lang="en-US" altLang="ko-KR"/>
              <a:t>!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Sheet1!$B$10:$B$20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4-4299-BB2E-5995609E6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861488"/>
        <c:axId val="283856496"/>
      </c:barChart>
      <c:catAx>
        <c:axId val="28386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3856496"/>
        <c:crosses val="autoZero"/>
        <c:auto val="1"/>
        <c:lblAlgn val="ctr"/>
        <c:lblOffset val="100"/>
        <c:noMultiLvlLbl val="0"/>
      </c:catAx>
      <c:valAx>
        <c:axId val="283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386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이산 누적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Sheet1!$C$10:$C$20</c:f>
              <c:numCache>
                <c:formatCode>General</c:formatCode>
                <c:ptCount val="11"/>
                <c:pt idx="0">
                  <c:v>9.765625E-4</c:v>
                </c:pt>
                <c:pt idx="1">
                  <c:v>1.0742187500000003E-2</c:v>
                </c:pt>
                <c:pt idx="2">
                  <c:v>5.46875E-2</c:v>
                </c:pt>
                <c:pt idx="3">
                  <c:v>0.17187500000000006</c:v>
                </c:pt>
                <c:pt idx="4">
                  <c:v>0.376953125</c:v>
                </c:pt>
                <c:pt idx="5">
                  <c:v>0.623046875</c:v>
                </c:pt>
                <c:pt idx="6">
                  <c:v>0.828125</c:v>
                </c:pt>
                <c:pt idx="7">
                  <c:v>0.9453125</c:v>
                </c:pt>
                <c:pt idx="8">
                  <c:v>0.9892578125</c:v>
                </c:pt>
                <c:pt idx="9">
                  <c:v>0.9990234375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B-4914-868A-0BDA08E09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713792"/>
        <c:axId val="343730848"/>
      </c:barChart>
      <c:catAx>
        <c:axId val="3437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730848"/>
        <c:crosses val="autoZero"/>
        <c:auto val="1"/>
        <c:lblAlgn val="ctr"/>
        <c:lblOffset val="100"/>
        <c:noMultiLvlLbl val="0"/>
      </c:catAx>
      <c:valAx>
        <c:axId val="3437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71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Sheet1!$B$25:$B$75</c:f>
              <c:numCache>
                <c:formatCode>General</c:formatCode>
                <c:ptCount val="5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3-40D7-BE68-B34D35B27D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Sheet1!$C$25:$C$75</c:f>
              <c:numCache>
                <c:formatCode>General</c:formatCode>
                <c:ptCount val="51"/>
                <c:pt idx="0">
                  <c:v>9.5367431640625E-7</c:v>
                </c:pt>
                <c:pt idx="1">
                  <c:v>1.9073486328125034E-5</c:v>
                </c:pt>
                <c:pt idx="2">
                  <c:v>1.8119812011718755E-4</c:v>
                </c:pt>
                <c:pt idx="3">
                  <c:v>1.0871887207031263E-3</c:v>
                </c:pt>
                <c:pt idx="4">
                  <c:v>4.6205520629882752E-3</c:v>
                </c:pt>
                <c:pt idx="5">
                  <c:v>1.4785766601562502E-2</c:v>
                </c:pt>
                <c:pt idx="6">
                  <c:v>3.6964416503906257E-2</c:v>
                </c:pt>
                <c:pt idx="7">
                  <c:v>7.3928833007812458E-2</c:v>
                </c:pt>
                <c:pt idx="8">
                  <c:v>0.12013435363769531</c:v>
                </c:pt>
                <c:pt idx="9">
                  <c:v>0.16017913818359369</c:v>
                </c:pt>
                <c:pt idx="10">
                  <c:v>0.17619705200195307</c:v>
                </c:pt>
                <c:pt idx="11">
                  <c:v>0.16017913818359369</c:v>
                </c:pt>
                <c:pt idx="12">
                  <c:v>0.12013435363769531</c:v>
                </c:pt>
                <c:pt idx="13">
                  <c:v>7.3928833007812472E-2</c:v>
                </c:pt>
                <c:pt idx="14">
                  <c:v>3.6964416503906257E-2</c:v>
                </c:pt>
                <c:pt idx="15">
                  <c:v>1.4785766601562502E-2</c:v>
                </c:pt>
                <c:pt idx="16">
                  <c:v>4.6205520629882752E-3</c:v>
                </c:pt>
                <c:pt idx="17">
                  <c:v>1.0871887207031261E-3</c:v>
                </c:pt>
                <c:pt idx="18">
                  <c:v>1.8119812011718753E-4</c:v>
                </c:pt>
                <c:pt idx="19">
                  <c:v>1.9073486328125E-5</c:v>
                </c:pt>
                <c:pt idx="20">
                  <c:v>9.5367431640625E-7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3-40D7-BE68-B34D35B27DE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Sheet1!$D$25:$D$75</c:f>
              <c:numCache>
                <c:formatCode>General</c:formatCode>
                <c:ptCount val="51"/>
                <c:pt idx="0">
                  <c:v>9.3132257461547934E-10</c:v>
                </c:pt>
                <c:pt idx="1">
                  <c:v>2.7939677238464359E-8</c:v>
                </c:pt>
                <c:pt idx="2">
                  <c:v>4.0512531995773342E-7</c:v>
                </c:pt>
                <c:pt idx="3">
                  <c:v>3.781169652938836E-6</c:v>
                </c:pt>
                <c:pt idx="4">
                  <c:v>2.5522895157337233E-5</c:v>
                </c:pt>
                <c:pt idx="5">
                  <c:v>1.3271905481815344E-4</c:v>
                </c:pt>
                <c:pt idx="6">
                  <c:v>5.5299606174230467E-4</c:v>
                </c:pt>
                <c:pt idx="7">
                  <c:v>1.8959864974021896E-3</c:v>
                </c:pt>
                <c:pt idx="8">
                  <c:v>5.4509611800313048E-3</c:v>
                </c:pt>
                <c:pt idx="9">
                  <c:v>1.3324571773409849E-2</c:v>
                </c:pt>
                <c:pt idx="10">
                  <c:v>2.7981600724160692E-2</c:v>
                </c:pt>
                <c:pt idx="11">
                  <c:v>5.0875637680292116E-2</c:v>
                </c:pt>
                <c:pt idx="12">
                  <c:v>8.0553092993795886E-2</c:v>
                </c:pt>
                <c:pt idx="13">
                  <c:v>0.1115350518375635</c:v>
                </c:pt>
                <c:pt idx="14">
                  <c:v>0.13543542008847004</c:v>
                </c:pt>
                <c:pt idx="15">
                  <c:v>0.14446444809436798</c:v>
                </c:pt>
                <c:pt idx="16">
                  <c:v>0.13543542008847004</c:v>
                </c:pt>
                <c:pt idx="17">
                  <c:v>0.1115350518375635</c:v>
                </c:pt>
                <c:pt idx="18">
                  <c:v>8.0553092993795886E-2</c:v>
                </c:pt>
                <c:pt idx="19">
                  <c:v>5.0875637680292116E-2</c:v>
                </c:pt>
                <c:pt idx="20">
                  <c:v>2.7981600724160689E-2</c:v>
                </c:pt>
                <c:pt idx="21">
                  <c:v>1.3324571773409843E-2</c:v>
                </c:pt>
                <c:pt idx="22">
                  <c:v>5.4509611800313022E-3</c:v>
                </c:pt>
                <c:pt idx="23">
                  <c:v>1.8959864974021896E-3</c:v>
                </c:pt>
                <c:pt idx="24">
                  <c:v>5.5299606174230467E-4</c:v>
                </c:pt>
                <c:pt idx="25">
                  <c:v>1.3271905481815344E-4</c:v>
                </c:pt>
                <c:pt idx="26">
                  <c:v>2.5522895157337233E-5</c:v>
                </c:pt>
                <c:pt idx="27">
                  <c:v>3.781169652938836E-6</c:v>
                </c:pt>
                <c:pt idx="28">
                  <c:v>4.0512531995773411E-7</c:v>
                </c:pt>
                <c:pt idx="29">
                  <c:v>2.7939677238464359E-8</c:v>
                </c:pt>
                <c:pt idx="30">
                  <c:v>9.3132257461547934E-10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3-40D7-BE68-B34D35B27DE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Sheet1!$E$25:$E$75</c:f>
              <c:numCache>
                <c:formatCode>General</c:formatCode>
                <c:ptCount val="51"/>
                <c:pt idx="0">
                  <c:v>9.0949470177292824E-13</c:v>
                </c:pt>
                <c:pt idx="1">
                  <c:v>3.6379788070917149E-11</c:v>
                </c:pt>
                <c:pt idx="2">
                  <c:v>7.0940586738288651E-10</c:v>
                </c:pt>
                <c:pt idx="3">
                  <c:v>8.9858076535164896E-9</c:v>
                </c:pt>
                <c:pt idx="4">
                  <c:v>8.3118720795027925E-8</c:v>
                </c:pt>
                <c:pt idx="5">
                  <c:v>5.9845478972420139E-7</c:v>
                </c:pt>
                <c:pt idx="6">
                  <c:v>3.4909862733911799E-6</c:v>
                </c:pt>
                <c:pt idx="7">
                  <c:v>1.6956219042185785E-5</c:v>
                </c:pt>
                <c:pt idx="8">
                  <c:v>6.9944403549015798E-5</c:v>
                </c:pt>
                <c:pt idx="9">
                  <c:v>2.4869121261872281E-4</c:v>
                </c:pt>
                <c:pt idx="10">
                  <c:v>7.7094275911804278E-4</c:v>
                </c:pt>
                <c:pt idx="11">
                  <c:v>2.1025711612310239E-3</c:v>
                </c:pt>
                <c:pt idx="12">
                  <c:v>5.0812136396416489E-3</c:v>
                </c:pt>
                <c:pt idx="13">
                  <c:v>1.094415245461278E-2</c:v>
                </c:pt>
                <c:pt idx="14">
                  <c:v>2.1106579733896052E-2</c:v>
                </c:pt>
                <c:pt idx="15">
                  <c:v>3.6584738205419853E-2</c:v>
                </c:pt>
                <c:pt idx="16">
                  <c:v>5.7163653445968521E-2</c:v>
                </c:pt>
                <c:pt idx="17">
                  <c:v>8.07016283943085E-2</c:v>
                </c:pt>
                <c:pt idx="18">
                  <c:v>0.10311874739272751</c:v>
                </c:pt>
                <c:pt idx="19">
                  <c:v>0.11940065487578974</c:v>
                </c:pt>
                <c:pt idx="20">
                  <c:v>0.12537068761957929</c:v>
                </c:pt>
                <c:pt idx="21">
                  <c:v>0.11940065487578974</c:v>
                </c:pt>
                <c:pt idx="22">
                  <c:v>0.10311874739272751</c:v>
                </c:pt>
                <c:pt idx="23">
                  <c:v>8.07016283943085E-2</c:v>
                </c:pt>
                <c:pt idx="24">
                  <c:v>5.7163653445968521E-2</c:v>
                </c:pt>
                <c:pt idx="25">
                  <c:v>3.6584738205419853E-2</c:v>
                </c:pt>
                <c:pt idx="26">
                  <c:v>2.1106579733896052E-2</c:v>
                </c:pt>
                <c:pt idx="27">
                  <c:v>1.094415245461278E-2</c:v>
                </c:pt>
                <c:pt idx="28">
                  <c:v>5.0812136396416489E-3</c:v>
                </c:pt>
                <c:pt idx="29">
                  <c:v>2.1025711612310239E-3</c:v>
                </c:pt>
                <c:pt idx="30">
                  <c:v>7.7094275911804278E-4</c:v>
                </c:pt>
                <c:pt idx="31">
                  <c:v>2.4869121261872286E-4</c:v>
                </c:pt>
                <c:pt idx="32">
                  <c:v>6.9944403549015798E-5</c:v>
                </c:pt>
                <c:pt idx="33">
                  <c:v>1.6956219042185755E-5</c:v>
                </c:pt>
                <c:pt idx="34">
                  <c:v>3.490986273391174E-6</c:v>
                </c:pt>
                <c:pt idx="35">
                  <c:v>5.9845478972420139E-7</c:v>
                </c:pt>
                <c:pt idx="36">
                  <c:v>8.3118720795027925E-8</c:v>
                </c:pt>
                <c:pt idx="37">
                  <c:v>8.9858076535164896E-9</c:v>
                </c:pt>
                <c:pt idx="38">
                  <c:v>7.0940586738288651E-10</c:v>
                </c:pt>
                <c:pt idx="39">
                  <c:v>3.6379788070917149E-11</c:v>
                </c:pt>
                <c:pt idx="40">
                  <c:v>9.0949470177292824E-13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E3-40D7-BE68-B34D35B27DE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Sheet1!$F$25:$F$75</c:f>
              <c:numCache>
                <c:formatCode>General</c:formatCode>
                <c:ptCount val="51"/>
                <c:pt idx="0">
                  <c:v>8.8817841970012444E-16</c:v>
                </c:pt>
                <c:pt idx="1">
                  <c:v>4.4408920985006533E-14</c:v>
                </c:pt>
                <c:pt idx="2">
                  <c:v>1.0880185641326522E-12</c:v>
                </c:pt>
                <c:pt idx="3">
                  <c:v>1.7408297026122522E-11</c:v>
                </c:pt>
                <c:pt idx="4">
                  <c:v>2.0454749005693866E-10</c:v>
                </c:pt>
                <c:pt idx="5">
                  <c:v>1.8818369085238295E-9</c:v>
                </c:pt>
                <c:pt idx="6">
                  <c:v>1.411377681392873E-8</c:v>
                </c:pt>
                <c:pt idx="7">
                  <c:v>8.8715168544695043E-8</c:v>
                </c:pt>
                <c:pt idx="8">
                  <c:v>4.7684403092773685E-7</c:v>
                </c:pt>
                <c:pt idx="9">
                  <c:v>2.225272144329444E-6</c:v>
                </c:pt>
                <c:pt idx="10">
                  <c:v>9.1236157917506673E-6</c:v>
                </c:pt>
                <c:pt idx="11">
                  <c:v>3.3176784697275137E-5</c:v>
                </c:pt>
                <c:pt idx="12">
                  <c:v>1.0782455026614464E-4</c:v>
                </c:pt>
                <c:pt idx="13">
                  <c:v>3.1517945462411457E-4</c:v>
                </c:pt>
                <c:pt idx="14">
                  <c:v>8.3297427293515961E-4</c:v>
                </c:pt>
                <c:pt idx="15">
                  <c:v>1.9991382550443907E-3</c:v>
                </c:pt>
                <c:pt idx="16">
                  <c:v>4.3731149329095925E-3</c:v>
                </c:pt>
                <c:pt idx="17">
                  <c:v>8.7462298658191901E-3</c:v>
                </c:pt>
                <c:pt idx="18">
                  <c:v>1.6034754754001845E-2</c:v>
                </c:pt>
                <c:pt idx="19">
                  <c:v>2.7005902743582024E-2</c:v>
                </c:pt>
                <c:pt idx="20">
                  <c:v>4.1859149252552186E-2</c:v>
                </c:pt>
                <c:pt idx="21">
                  <c:v>5.9798784646503088E-2</c:v>
                </c:pt>
                <c:pt idx="22">
                  <c:v>7.882567067039048E-2</c:v>
                </c:pt>
                <c:pt idx="23">
                  <c:v>9.5961686033518831E-2</c:v>
                </c:pt>
                <c:pt idx="24">
                  <c:v>0.10795689678770866</c:v>
                </c:pt>
                <c:pt idx="25">
                  <c:v>0.11227517265921706</c:v>
                </c:pt>
                <c:pt idx="26">
                  <c:v>0.10795689678770866</c:v>
                </c:pt>
                <c:pt idx="27">
                  <c:v>9.5961686033518831E-2</c:v>
                </c:pt>
                <c:pt idx="28">
                  <c:v>7.882567067039048E-2</c:v>
                </c:pt>
                <c:pt idx="29">
                  <c:v>5.9798784646503088E-2</c:v>
                </c:pt>
                <c:pt idx="30">
                  <c:v>4.1859149252552186E-2</c:v>
                </c:pt>
                <c:pt idx="31">
                  <c:v>2.7005902743582024E-2</c:v>
                </c:pt>
                <c:pt idx="32">
                  <c:v>1.6034754754001845E-2</c:v>
                </c:pt>
                <c:pt idx="33">
                  <c:v>8.7462298658191901E-3</c:v>
                </c:pt>
                <c:pt idx="34">
                  <c:v>4.3731149329095925E-3</c:v>
                </c:pt>
                <c:pt idx="35">
                  <c:v>1.9991382550443907E-3</c:v>
                </c:pt>
                <c:pt idx="36">
                  <c:v>8.3297427293516015E-4</c:v>
                </c:pt>
                <c:pt idx="37">
                  <c:v>3.1517945462411457E-4</c:v>
                </c:pt>
                <c:pt idx="38">
                  <c:v>1.0782455026614464E-4</c:v>
                </c:pt>
                <c:pt idx="39">
                  <c:v>3.3176784697275137E-5</c:v>
                </c:pt>
                <c:pt idx="40">
                  <c:v>9.1236157917506673E-6</c:v>
                </c:pt>
                <c:pt idx="41">
                  <c:v>2.225272144329444E-6</c:v>
                </c:pt>
                <c:pt idx="42">
                  <c:v>4.7684403092773685E-7</c:v>
                </c:pt>
                <c:pt idx="43">
                  <c:v>8.8715168544695043E-8</c:v>
                </c:pt>
                <c:pt idx="44">
                  <c:v>1.411377681392873E-8</c:v>
                </c:pt>
                <c:pt idx="45">
                  <c:v>1.8818369085238295E-9</c:v>
                </c:pt>
                <c:pt idx="46">
                  <c:v>2.0454749005693866E-10</c:v>
                </c:pt>
                <c:pt idx="47">
                  <c:v>1.7408297026122522E-11</c:v>
                </c:pt>
                <c:pt idx="48">
                  <c:v>1.088018564132656E-12</c:v>
                </c:pt>
                <c:pt idx="49">
                  <c:v>4.4408920985006533E-14</c:v>
                </c:pt>
                <c:pt idx="50">
                  <c:v>8.8817841970012444E-16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E3-40D7-BE68-B34D35B27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725856"/>
        <c:axId val="343724608"/>
      </c:lineChart>
      <c:catAx>
        <c:axId val="3437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724608"/>
        <c:crosses val="autoZero"/>
        <c:auto val="1"/>
        <c:lblAlgn val="ctr"/>
        <c:lblOffset val="100"/>
        <c:noMultiLvlLbl val="0"/>
      </c:catAx>
      <c:valAx>
        <c:axId val="343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7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Sheet1!$B$83:$B$98</c:f>
              <c:numCache>
                <c:formatCode>General</c:formatCode>
                <c:ptCount val="16"/>
                <c:pt idx="0">
                  <c:v>0.20589113209464899</c:v>
                </c:pt>
                <c:pt idx="1">
                  <c:v>0.343151886824415</c:v>
                </c:pt>
                <c:pt idx="2">
                  <c:v>0.26689591197454504</c:v>
                </c:pt>
                <c:pt idx="3">
                  <c:v>0.12850543909885501</c:v>
                </c:pt>
                <c:pt idx="4">
                  <c:v>4.2835146366285E-2</c:v>
                </c:pt>
                <c:pt idx="5">
                  <c:v>1.0470813556202989E-2</c:v>
                </c:pt>
                <c:pt idx="6">
                  <c:v>1.939039547445001E-3</c:v>
                </c:pt>
                <c:pt idx="7">
                  <c:v>2.7700564963500002E-4</c:v>
                </c:pt>
                <c:pt idx="8">
                  <c:v>3.0778405515000034E-5</c:v>
                </c:pt>
                <c:pt idx="9">
                  <c:v>2.6598622049999972E-6</c:v>
                </c:pt>
                <c:pt idx="10">
                  <c:v>1.773241469999999E-7</c:v>
                </c:pt>
                <c:pt idx="11">
                  <c:v>8.9557650000000203E-9</c:v>
                </c:pt>
                <c:pt idx="12">
                  <c:v>3.3169500000000198E-10</c:v>
                </c:pt>
                <c:pt idx="13">
                  <c:v>8.5050000000000248E-12</c:v>
                </c:pt>
                <c:pt idx="14">
                  <c:v>1.3500000000000046E-13</c:v>
                </c:pt>
                <c:pt idx="15">
                  <c:v>1.0000000000000013E-15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8-4043-956D-25C9F2BF17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Sheet1!$C$83:$C$98</c:f>
              <c:numCache>
                <c:formatCode>General</c:formatCode>
                <c:ptCount val="16"/>
                <c:pt idx="0">
                  <c:v>4.7475615099429993E-3</c:v>
                </c:pt>
                <c:pt idx="1">
                  <c:v>3.052003827820501E-2</c:v>
                </c:pt>
                <c:pt idx="2">
                  <c:v>9.1560114834615028E-2</c:v>
                </c:pt>
                <c:pt idx="3">
                  <c:v>0.17004021326428495</c:v>
                </c:pt>
                <c:pt idx="4">
                  <c:v>0.218623131339795</c:v>
                </c:pt>
                <c:pt idx="5">
                  <c:v>0.20613038097752098</c:v>
                </c:pt>
                <c:pt idx="6">
                  <c:v>0.14723598641251498</c:v>
                </c:pt>
                <c:pt idx="7">
                  <c:v>8.1130033329345E-2</c:v>
                </c:pt>
                <c:pt idx="8">
                  <c:v>3.4770014284004995E-2</c:v>
                </c:pt>
                <c:pt idx="9">
                  <c:v>1.1590004761335005E-2</c:v>
                </c:pt>
                <c:pt idx="10">
                  <c:v>2.9802869386290004E-3</c:v>
                </c:pt>
                <c:pt idx="11">
                  <c:v>5.8057537765499967E-4</c:v>
                </c:pt>
                <c:pt idx="12">
                  <c:v>8.2939339665000106E-5</c:v>
                </c:pt>
                <c:pt idx="13">
                  <c:v>8.2027918350000286E-6</c:v>
                </c:pt>
                <c:pt idx="14">
                  <c:v>5.0221174500000008E-7</c:v>
                </c:pt>
                <c:pt idx="15">
                  <c:v>1.434890699999997E-8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8-4043-956D-25C9F2BF171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Sheet1!$D$83:$D$98</c:f>
              <c:numCache>
                <c:formatCode>General</c:formatCode>
                <c:ptCount val="16"/>
                <c:pt idx="0">
                  <c:v>3.0517578125000014E-5</c:v>
                </c:pt>
                <c:pt idx="1">
                  <c:v>4.5776367187500022E-4</c:v>
                </c:pt>
                <c:pt idx="2">
                  <c:v>3.2043457031250035E-3</c:v>
                </c:pt>
                <c:pt idx="3">
                  <c:v>1.3885498046874986E-2</c:v>
                </c:pt>
                <c:pt idx="4">
                  <c:v>4.1656494140625021E-2</c:v>
                </c:pt>
                <c:pt idx="5">
                  <c:v>9.1644287109375042E-2</c:v>
                </c:pt>
                <c:pt idx="6">
                  <c:v>0.152740478515625</c:v>
                </c:pt>
                <c:pt idx="7">
                  <c:v>0.19638061523437506</c:v>
                </c:pt>
                <c:pt idx="8">
                  <c:v>0.19638061523437506</c:v>
                </c:pt>
                <c:pt idx="9">
                  <c:v>0.152740478515625</c:v>
                </c:pt>
                <c:pt idx="10">
                  <c:v>9.1644287109375042E-2</c:v>
                </c:pt>
                <c:pt idx="11">
                  <c:v>4.1656494140625021E-2</c:v>
                </c:pt>
                <c:pt idx="12">
                  <c:v>1.3885498046874986E-2</c:v>
                </c:pt>
                <c:pt idx="13">
                  <c:v>3.2043457031250035E-3</c:v>
                </c:pt>
                <c:pt idx="14">
                  <c:v>4.5776367187500022E-4</c:v>
                </c:pt>
                <c:pt idx="15">
                  <c:v>3.0517578125000014E-5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8-4043-956D-25C9F2BF171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Sheet1!$E$83:$E$98</c:f>
              <c:numCache>
                <c:formatCode>General</c:formatCode>
                <c:ptCount val="16"/>
                <c:pt idx="0">
                  <c:v>1.434890700000002E-8</c:v>
                </c:pt>
                <c:pt idx="1">
                  <c:v>5.0221174500000008E-7</c:v>
                </c:pt>
                <c:pt idx="2">
                  <c:v>8.2027918350000286E-6</c:v>
                </c:pt>
                <c:pt idx="3">
                  <c:v>8.2939339665000255E-5</c:v>
                </c:pt>
                <c:pt idx="4">
                  <c:v>5.8057537765500173E-4</c:v>
                </c:pt>
                <c:pt idx="5">
                  <c:v>2.9802869386290056E-3</c:v>
                </c:pt>
                <c:pt idx="6">
                  <c:v>1.1590004761335015E-2</c:v>
                </c:pt>
                <c:pt idx="7">
                  <c:v>3.4770014284004995E-2</c:v>
                </c:pt>
                <c:pt idx="8">
                  <c:v>8.1130033329345014E-2</c:v>
                </c:pt>
                <c:pt idx="9">
                  <c:v>0.14723598641251504</c:v>
                </c:pt>
                <c:pt idx="10">
                  <c:v>0.20613038097752104</c:v>
                </c:pt>
                <c:pt idx="11">
                  <c:v>0.21862313133979494</c:v>
                </c:pt>
                <c:pt idx="12">
                  <c:v>0.17004021326428495</c:v>
                </c:pt>
                <c:pt idx="13">
                  <c:v>9.1560114834614986E-2</c:v>
                </c:pt>
                <c:pt idx="14">
                  <c:v>3.0520038278204983E-2</c:v>
                </c:pt>
                <c:pt idx="15">
                  <c:v>4.7475615099429949E-3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88-4043-956D-25C9F2BF171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Sheet1!$F$83:$F$98</c:f>
              <c:numCache>
                <c:formatCode>General</c:formatCode>
                <c:ptCount val="16"/>
                <c:pt idx="0">
                  <c:v>9.9999999999999416E-16</c:v>
                </c:pt>
                <c:pt idx="1">
                  <c:v>1.349999999999995E-13</c:v>
                </c:pt>
                <c:pt idx="2">
                  <c:v>8.5049999999999651E-12</c:v>
                </c:pt>
                <c:pt idx="3">
                  <c:v>3.3169499999999965E-10</c:v>
                </c:pt>
                <c:pt idx="4">
                  <c:v>8.9557649999999889E-9</c:v>
                </c:pt>
                <c:pt idx="5">
                  <c:v>1.7732414699999927E-7</c:v>
                </c:pt>
                <c:pt idx="6">
                  <c:v>2.6598622049999921E-6</c:v>
                </c:pt>
                <c:pt idx="7">
                  <c:v>3.0778405514999925E-5</c:v>
                </c:pt>
                <c:pt idx="8">
                  <c:v>2.7700564963500002E-4</c:v>
                </c:pt>
                <c:pt idx="9">
                  <c:v>1.9390395474449976E-3</c:v>
                </c:pt>
                <c:pt idx="10">
                  <c:v>1.0470813556202989E-2</c:v>
                </c:pt>
                <c:pt idx="11">
                  <c:v>4.2835146366284965E-2</c:v>
                </c:pt>
                <c:pt idx="12">
                  <c:v>0.12850543909885495</c:v>
                </c:pt>
                <c:pt idx="13">
                  <c:v>0.26689591197454499</c:v>
                </c:pt>
                <c:pt idx="14">
                  <c:v>0.34315188682441505</c:v>
                </c:pt>
                <c:pt idx="15">
                  <c:v>0.20589113209464907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88-4043-956D-25C9F2BF1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742912"/>
        <c:axId val="343738336"/>
      </c:lineChart>
      <c:catAx>
        <c:axId val="3437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738336"/>
        <c:crosses val="autoZero"/>
        <c:auto val="1"/>
        <c:lblAlgn val="ctr"/>
        <c:lblOffset val="100"/>
        <c:noMultiLvlLbl val="0"/>
      </c:catAx>
      <c:valAx>
        <c:axId val="3437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7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단일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Sheet1!$B$111:$B$127</c:f>
              <c:numCache>
                <c:formatCode>General</c:formatCode>
                <c:ptCount val="17"/>
                <c:pt idx="0">
                  <c:v>4.9787068367863944E-2</c:v>
                </c:pt>
                <c:pt idx="1">
                  <c:v>0.14936120510359185</c:v>
                </c:pt>
                <c:pt idx="2">
                  <c:v>0.22404180765538775</c:v>
                </c:pt>
                <c:pt idx="3">
                  <c:v>0.22404180765538778</c:v>
                </c:pt>
                <c:pt idx="4">
                  <c:v>0.16803135574154085</c:v>
                </c:pt>
                <c:pt idx="5">
                  <c:v>0.10081881344492449</c:v>
                </c:pt>
                <c:pt idx="6">
                  <c:v>5.0409406722462261E-2</c:v>
                </c:pt>
                <c:pt idx="7">
                  <c:v>2.1604031452483807E-2</c:v>
                </c:pt>
                <c:pt idx="8">
                  <c:v>8.1015117946814375E-3</c:v>
                </c:pt>
                <c:pt idx="9">
                  <c:v>2.7005039315604771E-3</c:v>
                </c:pt>
                <c:pt idx="10">
                  <c:v>8.1015117946814244E-4</c:v>
                </c:pt>
                <c:pt idx="11">
                  <c:v>2.2095032167312987E-4</c:v>
                </c:pt>
                <c:pt idx="12">
                  <c:v>5.5237580418282596E-5</c:v>
                </c:pt>
                <c:pt idx="13">
                  <c:v>1.2747133942680586E-5</c:v>
                </c:pt>
                <c:pt idx="14">
                  <c:v>2.7315287020029766E-6</c:v>
                </c:pt>
                <c:pt idx="15">
                  <c:v>5.4630574040059675E-7</c:v>
                </c:pt>
                <c:pt idx="16">
                  <c:v>1.0243232632511179E-7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F-4EF9-8D80-2BA6538D1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409280"/>
        <c:axId val="291407200"/>
      </c:barChart>
      <c:catAx>
        <c:axId val="29140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407200"/>
        <c:crosses val="autoZero"/>
        <c:auto val="1"/>
        <c:lblAlgn val="ctr"/>
        <c:lblOffset val="100"/>
        <c:noMultiLvlLbl val="0"/>
      </c:catAx>
      <c:valAx>
        <c:axId val="2914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40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Sheet1!$B$144:$B$157</c:f>
              <c:numCache>
                <c:formatCode>General</c:formatCode>
                <c:ptCount val="14"/>
                <c:pt idx="0">
                  <c:v>1.2824331044510701E-23</c:v>
                </c:pt>
                <c:pt idx="1">
                  <c:v>6.6961779888816341E-23</c:v>
                </c:pt>
                <c:pt idx="2">
                  <c:v>3.4005997775083209E-22</c:v>
                </c:pt>
                <c:pt idx="3">
                  <c:v>1.6796558990500017E-21</c:v>
                </c:pt>
                <c:pt idx="4">
                  <c:v>8.0690309529071523E-21</c:v>
                </c:pt>
                <c:pt idx="5">
                  <c:v>3.770150678975747E-20</c:v>
                </c:pt>
                <c:pt idx="6">
                  <c:v>1.7132955952781528E-19</c:v>
                </c:pt>
                <c:pt idx="7">
                  <c:v>7.5725500668547881E-19</c:v>
                </c:pt>
                <c:pt idx="8">
                  <c:v>3.255279421986913E-18</c:v>
                </c:pt>
                <c:pt idx="9">
                  <c:v>1.3610392719449252E-17</c:v>
                </c:pt>
                <c:pt idx="10">
                  <c:v>5.5346390748787004E-17</c:v>
                </c:pt>
                <c:pt idx="11">
                  <c:v>1.2964080113449491E-10</c:v>
                </c:pt>
                <c:pt idx="12">
                  <c:v>4.4492610246047536E-11</c:v>
                </c:pt>
                <c:pt idx="13">
                  <c:v>1.4851500312253588E-11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0-47A6-B8CF-F3AEC6E3E6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Sheet1!$C$144:$C$157</c:f>
              <c:numCache>
                <c:formatCode>General</c:formatCode>
                <c:ptCount val="14"/>
                <c:pt idx="0">
                  <c:v>5.8943067756539858E-6</c:v>
                </c:pt>
                <c:pt idx="1">
                  <c:v>8.9261657177132918E-6</c:v>
                </c:pt>
                <c:pt idx="2">
                  <c:v>1.3383022576488536E-5</c:v>
                </c:pt>
                <c:pt idx="3">
                  <c:v>1.9865547139277272E-5</c:v>
                </c:pt>
                <c:pt idx="4">
                  <c:v>2.9194692579146026E-5</c:v>
                </c:pt>
                <c:pt idx="5">
                  <c:v>4.2478027055075142E-5</c:v>
                </c:pt>
                <c:pt idx="6">
                  <c:v>6.1190193011377187E-5</c:v>
                </c:pt>
                <c:pt idx="7">
                  <c:v>8.726826950457601E-5</c:v>
                </c:pt>
                <c:pt idx="8">
                  <c:v>1.2322191684730198E-4</c:v>
                </c:pt>
                <c:pt idx="9">
                  <c:v>1.722568939053681E-4</c:v>
                </c:pt>
                <c:pt idx="10">
                  <c:v>2.3840882014648405E-4</c:v>
                </c:pt>
                <c:pt idx="11">
                  <c:v>6.1826205001658568E-9</c:v>
                </c:pt>
                <c:pt idx="12">
                  <c:v>3.5139550948204335E-9</c:v>
                </c:pt>
                <c:pt idx="13">
                  <c:v>1.9773196406244672E-9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0-47A6-B8CF-F3AEC6E3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05536"/>
        <c:axId val="291406784"/>
      </c:lineChart>
      <c:catAx>
        <c:axId val="2914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406784"/>
        <c:crosses val="autoZero"/>
        <c:auto val="1"/>
        <c:lblAlgn val="ctr"/>
        <c:lblOffset val="100"/>
        <c:noMultiLvlLbl val="0"/>
      </c:catAx>
      <c:valAx>
        <c:axId val="2914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4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157162</xdr:rowOff>
    </xdr:from>
    <xdr:to>
      <xdr:col>12</xdr:col>
      <xdr:colOff>114300</xdr:colOff>
      <xdr:row>20</xdr:row>
      <xdr:rowOff>176212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7</xdr:row>
      <xdr:rowOff>147637</xdr:rowOff>
    </xdr:from>
    <xdr:to>
      <xdr:col>19</xdr:col>
      <xdr:colOff>0</xdr:colOff>
      <xdr:row>20</xdr:row>
      <xdr:rowOff>166687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666750</xdr:colOff>
      <xdr:row>23</xdr:row>
      <xdr:rowOff>4762</xdr:rowOff>
    </xdr:from>
    <xdr:to>
      <xdr:col>13</xdr:col>
      <xdr:colOff>438150</xdr:colOff>
      <xdr:row>36</xdr:row>
      <xdr:rowOff>23812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</xdr:colOff>
      <xdr:row>79</xdr:row>
      <xdr:rowOff>80962</xdr:rowOff>
    </xdr:from>
    <xdr:to>
      <xdr:col>14</xdr:col>
      <xdr:colOff>523875</xdr:colOff>
      <xdr:row>92</xdr:row>
      <xdr:rowOff>100012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666750</xdr:colOff>
      <xdr:row>108</xdr:row>
      <xdr:rowOff>4762</xdr:rowOff>
    </xdr:from>
    <xdr:to>
      <xdr:col>12</xdr:col>
      <xdr:colOff>123825</xdr:colOff>
      <xdr:row>121</xdr:row>
      <xdr:rowOff>23812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228600</xdr:colOff>
      <xdr:row>143</xdr:row>
      <xdr:rowOff>52387</xdr:rowOff>
    </xdr:from>
    <xdr:to>
      <xdr:col>11</xdr:col>
      <xdr:colOff>371475</xdr:colOff>
      <xdr:row>156</xdr:row>
      <xdr:rowOff>71437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abSelected="1" topLeftCell="A207" workbookViewId="0">
      <selection activeCell="A240" sqref="A240"/>
    </sheetView>
  </sheetViews>
  <sheetFormatPr defaultRowHeight="16.5" x14ac:dyDescent="0.3"/>
  <cols>
    <col min="2" max="2" width="9" customWidth="1"/>
    <col min="3" max="3" width="12.375" customWidth="1"/>
    <col min="4" max="6" width="13.125" bestFit="1" customWidth="1"/>
  </cols>
  <sheetData>
    <row r="1" spans="1:7" x14ac:dyDescent="0.3">
      <c r="A1" s="2" t="s">
        <v>0</v>
      </c>
      <c r="B1" s="2">
        <v>10</v>
      </c>
      <c r="C1" s="1" t="s">
        <v>11</v>
      </c>
      <c r="D1" t="s">
        <v>15</v>
      </c>
    </row>
    <row r="2" spans="1:7" x14ac:dyDescent="0.3">
      <c r="A2" s="2" t="s">
        <v>1</v>
      </c>
      <c r="B2" s="2">
        <v>0.5</v>
      </c>
    </row>
    <row r="3" spans="1:7" x14ac:dyDescent="0.3">
      <c r="A3" t="s">
        <v>2</v>
      </c>
      <c r="B3">
        <f>_xlfn.BINOM.DIST(4,10,0.5,0)</f>
        <v>0.20507812500000006</v>
      </c>
    </row>
    <row r="4" spans="1:7" x14ac:dyDescent="0.3">
      <c r="A4" t="s">
        <v>3</v>
      </c>
      <c r="B4">
        <f>_xlfn.BINOM.DIST(4,B1,B2,1)</f>
        <v>0.376953125</v>
      </c>
    </row>
    <row r="5" spans="1:7" x14ac:dyDescent="0.3">
      <c r="A5" t="s">
        <v>4</v>
      </c>
      <c r="B5" t="s">
        <v>5</v>
      </c>
      <c r="C5">
        <f>1-_xlfn.BINOM.DIST(3,10,0.5,1)</f>
        <v>0.828125</v>
      </c>
    </row>
    <row r="7" spans="1:7" x14ac:dyDescent="0.3">
      <c r="A7" s="3" t="s">
        <v>6</v>
      </c>
      <c r="B7" s="3">
        <v>10</v>
      </c>
      <c r="C7" s="1" t="s">
        <v>12</v>
      </c>
      <c r="D7" s="1"/>
      <c r="F7" s="1" t="s">
        <v>13</v>
      </c>
      <c r="G7" t="s">
        <v>14</v>
      </c>
    </row>
    <row r="8" spans="1:7" x14ac:dyDescent="0.3">
      <c r="A8" s="3" t="s">
        <v>7</v>
      </c>
      <c r="B8" s="3">
        <v>0.5</v>
      </c>
    </row>
    <row r="9" spans="1:7" x14ac:dyDescent="0.3">
      <c r="A9" t="s">
        <v>8</v>
      </c>
      <c r="B9" t="s">
        <v>9</v>
      </c>
      <c r="C9" t="s">
        <v>10</v>
      </c>
    </row>
    <row r="10" spans="1:7" x14ac:dyDescent="0.3">
      <c r="A10">
        <v>0</v>
      </c>
      <c r="B10">
        <f>_xlfn.BINOM.DIST(A10,10,0.5,0)</f>
        <v>9.765625E-4</v>
      </c>
      <c r="C10">
        <f>_xlfn.BINOM.DIST(A10,10,0.5,1)</f>
        <v>9.765625E-4</v>
      </c>
    </row>
    <row r="11" spans="1:7" x14ac:dyDescent="0.3">
      <c r="A11">
        <v>1</v>
      </c>
      <c r="B11">
        <f t="shared" ref="B11:B20" si="0">_xlfn.BINOM.DIST(A11,10,0.5,0)</f>
        <v>9.7656250000000017E-3</v>
      </c>
      <c r="C11">
        <f t="shared" ref="C11:C20" si="1">_xlfn.BINOM.DIST(A11,10,0.5,1)</f>
        <v>1.0742187500000003E-2</v>
      </c>
    </row>
    <row r="12" spans="1:7" x14ac:dyDescent="0.3">
      <c r="A12">
        <v>2</v>
      </c>
      <c r="B12">
        <f t="shared" si="0"/>
        <v>4.3945312499999972E-2</v>
      </c>
      <c r="C12">
        <f t="shared" si="1"/>
        <v>5.46875E-2</v>
      </c>
    </row>
    <row r="13" spans="1:7" x14ac:dyDescent="0.3">
      <c r="A13">
        <v>3</v>
      </c>
      <c r="B13">
        <f t="shared" si="0"/>
        <v>0.11718750000000003</v>
      </c>
      <c r="C13">
        <f t="shared" si="1"/>
        <v>0.17187500000000006</v>
      </c>
    </row>
    <row r="14" spans="1:7" x14ac:dyDescent="0.3">
      <c r="A14">
        <v>4</v>
      </c>
      <c r="B14">
        <f t="shared" si="0"/>
        <v>0.20507812500000006</v>
      </c>
      <c r="C14">
        <f t="shared" si="1"/>
        <v>0.376953125</v>
      </c>
    </row>
    <row r="15" spans="1:7" x14ac:dyDescent="0.3">
      <c r="A15">
        <v>5</v>
      </c>
      <c r="B15">
        <f t="shared" si="0"/>
        <v>0.24609375000000008</v>
      </c>
      <c r="C15">
        <f t="shared" si="1"/>
        <v>0.623046875</v>
      </c>
    </row>
    <row r="16" spans="1:7" x14ac:dyDescent="0.3">
      <c r="A16">
        <v>6</v>
      </c>
      <c r="B16">
        <f t="shared" si="0"/>
        <v>0.20507812500000006</v>
      </c>
      <c r="C16">
        <f t="shared" si="1"/>
        <v>0.828125</v>
      </c>
    </row>
    <row r="17" spans="1:6" x14ac:dyDescent="0.3">
      <c r="A17">
        <v>7</v>
      </c>
      <c r="B17">
        <f t="shared" si="0"/>
        <v>0.11718750000000003</v>
      </c>
      <c r="C17">
        <f t="shared" si="1"/>
        <v>0.9453125</v>
      </c>
    </row>
    <row r="18" spans="1:6" x14ac:dyDescent="0.3">
      <c r="A18">
        <v>8</v>
      </c>
      <c r="B18">
        <f t="shared" si="0"/>
        <v>4.3945312499999986E-2</v>
      </c>
      <c r="C18">
        <f t="shared" si="1"/>
        <v>0.9892578125</v>
      </c>
    </row>
    <row r="19" spans="1:6" x14ac:dyDescent="0.3">
      <c r="A19">
        <v>9</v>
      </c>
      <c r="B19">
        <f t="shared" si="0"/>
        <v>9.7656250000000017E-3</v>
      </c>
      <c r="C19">
        <f t="shared" si="1"/>
        <v>0.9990234375</v>
      </c>
    </row>
    <row r="20" spans="1:6" x14ac:dyDescent="0.3">
      <c r="A20">
        <v>10</v>
      </c>
      <c r="B20">
        <f t="shared" si="0"/>
        <v>9.765625E-4</v>
      </c>
      <c r="C20">
        <f t="shared" si="1"/>
        <v>1</v>
      </c>
    </row>
    <row r="22" spans="1:6" x14ac:dyDescent="0.3">
      <c r="E22" t="s">
        <v>18</v>
      </c>
    </row>
    <row r="23" spans="1:6" x14ac:dyDescent="0.3">
      <c r="A23" s="2" t="s">
        <v>7</v>
      </c>
      <c r="B23" s="2">
        <v>0.5</v>
      </c>
      <c r="C23" t="s">
        <v>17</v>
      </c>
    </row>
    <row r="24" spans="1:6" x14ac:dyDescent="0.3">
      <c r="A24" s="2" t="s">
        <v>16</v>
      </c>
      <c r="B24" s="2">
        <v>10</v>
      </c>
      <c r="C24" s="2">
        <v>20</v>
      </c>
      <c r="D24" s="2">
        <v>30</v>
      </c>
      <c r="E24" s="2">
        <v>40</v>
      </c>
      <c r="F24" s="2">
        <v>50</v>
      </c>
    </row>
    <row r="25" spans="1:6" x14ac:dyDescent="0.3">
      <c r="A25">
        <v>0</v>
      </c>
      <c r="B25">
        <f>_xlfn.BINOM.DIST(A25,10,0.5,0)</f>
        <v>9.765625E-4</v>
      </c>
      <c r="C25">
        <f>_xlfn.BINOM.DIST(A25,$C$24,$B$23,0)</f>
        <v>9.5367431640625E-7</v>
      </c>
      <c r="D25">
        <f>_xlfn.BINOM.DIST(A25,30,0.5,0)</f>
        <v>9.3132257461547934E-10</v>
      </c>
      <c r="E25">
        <f>_xlfn.BINOM.DIST(A25,40,0.5,0)</f>
        <v>9.0949470177292824E-13</v>
      </c>
      <c r="F25">
        <f>_xlfn.BINOM.DIST(A25,50,0.5,0)</f>
        <v>8.8817841970012444E-16</v>
      </c>
    </row>
    <row r="26" spans="1:6" x14ac:dyDescent="0.3">
      <c r="A26">
        <v>1</v>
      </c>
      <c r="B26">
        <f t="shared" ref="B26:B75" si="2">_xlfn.BINOM.DIST(A26,10,0.5,0)</f>
        <v>9.7656250000000017E-3</v>
      </c>
      <c r="C26">
        <f t="shared" ref="C26:C75" si="3">_xlfn.BINOM.DIST(A26,$C$24,$B$23,0)</f>
        <v>1.9073486328125034E-5</v>
      </c>
      <c r="D26">
        <f t="shared" ref="D26:D75" si="4">_xlfn.BINOM.DIST(A26,30,0.5,0)</f>
        <v>2.7939677238464359E-8</v>
      </c>
      <c r="E26">
        <f t="shared" ref="E26:E75" si="5">_xlfn.BINOM.DIST(A26,40,0.5,0)</f>
        <v>3.6379788070917149E-11</v>
      </c>
      <c r="F26">
        <f t="shared" ref="F26:F75" si="6">_xlfn.BINOM.DIST(A26,50,0.5,0)</f>
        <v>4.4408920985006533E-14</v>
      </c>
    </row>
    <row r="27" spans="1:6" x14ac:dyDescent="0.3">
      <c r="A27">
        <v>2</v>
      </c>
      <c r="B27">
        <f t="shared" si="2"/>
        <v>4.3945312499999972E-2</v>
      </c>
      <c r="C27">
        <f t="shared" si="3"/>
        <v>1.8119812011718755E-4</v>
      </c>
      <c r="D27">
        <f t="shared" si="4"/>
        <v>4.0512531995773342E-7</v>
      </c>
      <c r="E27">
        <f t="shared" si="5"/>
        <v>7.0940586738288651E-10</v>
      </c>
      <c r="F27">
        <f t="shared" si="6"/>
        <v>1.0880185641326522E-12</v>
      </c>
    </row>
    <row r="28" spans="1:6" x14ac:dyDescent="0.3">
      <c r="A28">
        <v>3</v>
      </c>
      <c r="B28">
        <f t="shared" si="2"/>
        <v>0.11718750000000003</v>
      </c>
      <c r="C28">
        <f t="shared" si="3"/>
        <v>1.0871887207031263E-3</v>
      </c>
      <c r="D28">
        <f t="shared" si="4"/>
        <v>3.781169652938836E-6</v>
      </c>
      <c r="E28">
        <f t="shared" si="5"/>
        <v>8.9858076535164896E-9</v>
      </c>
      <c r="F28">
        <f t="shared" si="6"/>
        <v>1.7408297026122522E-11</v>
      </c>
    </row>
    <row r="29" spans="1:6" x14ac:dyDescent="0.3">
      <c r="A29">
        <v>4</v>
      </c>
      <c r="B29">
        <f t="shared" si="2"/>
        <v>0.20507812500000006</v>
      </c>
      <c r="C29">
        <f t="shared" si="3"/>
        <v>4.6205520629882752E-3</v>
      </c>
      <c r="D29">
        <f t="shared" si="4"/>
        <v>2.5522895157337233E-5</v>
      </c>
      <c r="E29">
        <f t="shared" si="5"/>
        <v>8.3118720795027925E-8</v>
      </c>
      <c r="F29">
        <f t="shared" si="6"/>
        <v>2.0454749005693866E-10</v>
      </c>
    </row>
    <row r="30" spans="1:6" x14ac:dyDescent="0.3">
      <c r="A30">
        <v>5</v>
      </c>
      <c r="B30">
        <f t="shared" si="2"/>
        <v>0.24609375000000008</v>
      </c>
      <c r="C30">
        <f t="shared" si="3"/>
        <v>1.4785766601562502E-2</v>
      </c>
      <c r="D30">
        <f t="shared" si="4"/>
        <v>1.3271905481815344E-4</v>
      </c>
      <c r="E30">
        <f t="shared" si="5"/>
        <v>5.9845478972420139E-7</v>
      </c>
      <c r="F30">
        <f t="shared" si="6"/>
        <v>1.8818369085238295E-9</v>
      </c>
    </row>
    <row r="31" spans="1:6" x14ac:dyDescent="0.3">
      <c r="A31">
        <v>6</v>
      </c>
      <c r="B31">
        <f t="shared" si="2"/>
        <v>0.20507812500000006</v>
      </c>
      <c r="C31">
        <f t="shared" si="3"/>
        <v>3.6964416503906257E-2</v>
      </c>
      <c r="D31">
        <f t="shared" si="4"/>
        <v>5.5299606174230467E-4</v>
      </c>
      <c r="E31">
        <f t="shared" si="5"/>
        <v>3.4909862733911799E-6</v>
      </c>
      <c r="F31">
        <f t="shared" si="6"/>
        <v>1.411377681392873E-8</v>
      </c>
    </row>
    <row r="32" spans="1:6" x14ac:dyDescent="0.3">
      <c r="A32">
        <v>7</v>
      </c>
      <c r="B32">
        <f t="shared" si="2"/>
        <v>0.11718750000000003</v>
      </c>
      <c r="C32">
        <f t="shared" si="3"/>
        <v>7.3928833007812458E-2</v>
      </c>
      <c r="D32">
        <f t="shared" si="4"/>
        <v>1.8959864974021896E-3</v>
      </c>
      <c r="E32">
        <f t="shared" si="5"/>
        <v>1.6956219042185785E-5</v>
      </c>
      <c r="F32">
        <f t="shared" si="6"/>
        <v>8.8715168544695043E-8</v>
      </c>
    </row>
    <row r="33" spans="1:11" x14ac:dyDescent="0.3">
      <c r="A33">
        <v>8</v>
      </c>
      <c r="B33">
        <f t="shared" si="2"/>
        <v>4.3945312499999986E-2</v>
      </c>
      <c r="C33">
        <f t="shared" si="3"/>
        <v>0.12013435363769531</v>
      </c>
      <c r="D33">
        <f t="shared" si="4"/>
        <v>5.4509611800313048E-3</v>
      </c>
      <c r="E33">
        <f t="shared" si="5"/>
        <v>6.9944403549015798E-5</v>
      </c>
      <c r="F33">
        <f t="shared" si="6"/>
        <v>4.7684403092773685E-7</v>
      </c>
    </row>
    <row r="34" spans="1:11" x14ac:dyDescent="0.3">
      <c r="A34">
        <v>9</v>
      </c>
      <c r="B34">
        <f t="shared" si="2"/>
        <v>9.7656250000000017E-3</v>
      </c>
      <c r="C34">
        <f t="shared" si="3"/>
        <v>0.16017913818359369</v>
      </c>
      <c r="D34">
        <f t="shared" si="4"/>
        <v>1.3324571773409849E-2</v>
      </c>
      <c r="E34">
        <f t="shared" si="5"/>
        <v>2.4869121261872281E-4</v>
      </c>
      <c r="F34">
        <f t="shared" si="6"/>
        <v>2.225272144329444E-6</v>
      </c>
    </row>
    <row r="35" spans="1:11" x14ac:dyDescent="0.3">
      <c r="A35">
        <v>10</v>
      </c>
      <c r="B35">
        <f t="shared" si="2"/>
        <v>9.765625E-4</v>
      </c>
      <c r="C35">
        <f t="shared" si="3"/>
        <v>0.17619705200195307</v>
      </c>
      <c r="D35">
        <f t="shared" si="4"/>
        <v>2.7981600724160692E-2</v>
      </c>
      <c r="E35">
        <f t="shared" si="5"/>
        <v>7.7094275911804278E-4</v>
      </c>
      <c r="F35">
        <f t="shared" si="6"/>
        <v>9.1236157917506673E-6</v>
      </c>
    </row>
    <row r="36" spans="1:11" x14ac:dyDescent="0.3">
      <c r="A36">
        <v>11</v>
      </c>
      <c r="B36" t="e">
        <f t="shared" si="2"/>
        <v>#NUM!</v>
      </c>
      <c r="C36">
        <f t="shared" si="3"/>
        <v>0.16017913818359369</v>
      </c>
      <c r="D36">
        <f t="shared" si="4"/>
        <v>5.0875637680292116E-2</v>
      </c>
      <c r="E36">
        <f t="shared" si="5"/>
        <v>2.1025711612310239E-3</v>
      </c>
      <c r="F36">
        <f t="shared" si="6"/>
        <v>3.3176784697275137E-5</v>
      </c>
    </row>
    <row r="37" spans="1:11" x14ac:dyDescent="0.3">
      <c r="A37">
        <v>12</v>
      </c>
      <c r="B37" t="e">
        <f t="shared" si="2"/>
        <v>#NUM!</v>
      </c>
      <c r="C37">
        <f t="shared" si="3"/>
        <v>0.12013435363769531</v>
      </c>
      <c r="D37">
        <f t="shared" si="4"/>
        <v>8.0553092993795886E-2</v>
      </c>
      <c r="E37">
        <f t="shared" si="5"/>
        <v>5.0812136396416489E-3</v>
      </c>
      <c r="F37">
        <f t="shared" si="6"/>
        <v>1.0782455026614464E-4</v>
      </c>
    </row>
    <row r="38" spans="1:11" ht="17.25" thickBot="1" x14ac:dyDescent="0.35">
      <c r="A38">
        <v>13</v>
      </c>
      <c r="B38" t="e">
        <f t="shared" si="2"/>
        <v>#NUM!</v>
      </c>
      <c r="C38">
        <f t="shared" si="3"/>
        <v>7.3928833007812472E-2</v>
      </c>
      <c r="D38">
        <f t="shared" si="4"/>
        <v>0.1115350518375635</v>
      </c>
      <c r="E38">
        <f t="shared" si="5"/>
        <v>1.094415245461278E-2</v>
      </c>
      <c r="F38">
        <f t="shared" si="6"/>
        <v>3.1517945462411457E-4</v>
      </c>
      <c r="H38" s="4" t="s">
        <v>19</v>
      </c>
      <c r="I38" s="4"/>
      <c r="J38" s="4"/>
      <c r="K38" s="4"/>
    </row>
    <row r="39" spans="1:11" ht="17.25" thickTop="1" x14ac:dyDescent="0.3">
      <c r="A39">
        <v>14</v>
      </c>
      <c r="B39" t="e">
        <f t="shared" si="2"/>
        <v>#NUM!</v>
      </c>
      <c r="C39">
        <f t="shared" si="3"/>
        <v>3.6964416503906257E-2</v>
      </c>
      <c r="D39">
        <f t="shared" si="4"/>
        <v>0.13543542008847004</v>
      </c>
      <c r="E39">
        <f t="shared" si="5"/>
        <v>2.1106579733896052E-2</v>
      </c>
      <c r="F39">
        <f t="shared" si="6"/>
        <v>8.3297427293515961E-4</v>
      </c>
      <c r="H39" t="s">
        <v>20</v>
      </c>
    </row>
    <row r="40" spans="1:11" x14ac:dyDescent="0.3">
      <c r="A40">
        <v>15</v>
      </c>
      <c r="B40" t="e">
        <f t="shared" si="2"/>
        <v>#NUM!</v>
      </c>
      <c r="C40">
        <f t="shared" si="3"/>
        <v>1.4785766601562502E-2</v>
      </c>
      <c r="D40">
        <f t="shared" si="4"/>
        <v>0.14446444809436798</v>
      </c>
      <c r="E40">
        <f t="shared" si="5"/>
        <v>3.6584738205419853E-2</v>
      </c>
      <c r="F40">
        <f t="shared" si="6"/>
        <v>1.9991382550443907E-3</v>
      </c>
      <c r="H40" t="s">
        <v>24</v>
      </c>
    </row>
    <row r="41" spans="1:11" x14ac:dyDescent="0.3">
      <c r="A41">
        <v>16</v>
      </c>
      <c r="B41" t="e">
        <f t="shared" si="2"/>
        <v>#NUM!</v>
      </c>
      <c r="C41">
        <f t="shared" si="3"/>
        <v>4.6205520629882752E-3</v>
      </c>
      <c r="D41">
        <f t="shared" si="4"/>
        <v>0.13543542008847004</v>
      </c>
      <c r="E41">
        <f t="shared" si="5"/>
        <v>5.7163653445968521E-2</v>
      </c>
      <c r="F41">
        <f t="shared" si="6"/>
        <v>4.3731149329095925E-3</v>
      </c>
    </row>
    <row r="42" spans="1:11" x14ac:dyDescent="0.3">
      <c r="A42">
        <v>17</v>
      </c>
      <c r="B42" t="e">
        <f t="shared" si="2"/>
        <v>#NUM!</v>
      </c>
      <c r="C42">
        <f t="shared" si="3"/>
        <v>1.0871887207031261E-3</v>
      </c>
      <c r="D42">
        <f t="shared" si="4"/>
        <v>0.1115350518375635</v>
      </c>
      <c r="E42">
        <f t="shared" si="5"/>
        <v>8.07016283943085E-2</v>
      </c>
      <c r="F42">
        <f t="shared" si="6"/>
        <v>8.7462298658191901E-3</v>
      </c>
    </row>
    <row r="43" spans="1:11" x14ac:dyDescent="0.3">
      <c r="A43">
        <v>18</v>
      </c>
      <c r="B43" t="e">
        <f t="shared" si="2"/>
        <v>#NUM!</v>
      </c>
      <c r="C43">
        <f t="shared" si="3"/>
        <v>1.8119812011718753E-4</v>
      </c>
      <c r="D43">
        <f t="shared" si="4"/>
        <v>8.0553092993795886E-2</v>
      </c>
      <c r="E43">
        <f t="shared" si="5"/>
        <v>0.10311874739272751</v>
      </c>
      <c r="F43">
        <f t="shared" si="6"/>
        <v>1.6034754754001845E-2</v>
      </c>
    </row>
    <row r="44" spans="1:11" x14ac:dyDescent="0.3">
      <c r="A44">
        <v>19</v>
      </c>
      <c r="B44" t="e">
        <f t="shared" si="2"/>
        <v>#NUM!</v>
      </c>
      <c r="C44">
        <f t="shared" si="3"/>
        <v>1.9073486328125E-5</v>
      </c>
      <c r="D44">
        <f t="shared" si="4"/>
        <v>5.0875637680292116E-2</v>
      </c>
      <c r="E44">
        <f t="shared" si="5"/>
        <v>0.11940065487578974</v>
      </c>
      <c r="F44">
        <f t="shared" si="6"/>
        <v>2.7005902743582024E-2</v>
      </c>
    </row>
    <row r="45" spans="1:11" x14ac:dyDescent="0.3">
      <c r="A45">
        <v>20</v>
      </c>
      <c r="B45" t="e">
        <f t="shared" si="2"/>
        <v>#NUM!</v>
      </c>
      <c r="C45">
        <f t="shared" si="3"/>
        <v>9.5367431640625E-7</v>
      </c>
      <c r="D45">
        <f t="shared" si="4"/>
        <v>2.7981600724160689E-2</v>
      </c>
      <c r="E45">
        <f t="shared" si="5"/>
        <v>0.12537068761957929</v>
      </c>
      <c r="F45">
        <f t="shared" si="6"/>
        <v>4.1859149252552186E-2</v>
      </c>
    </row>
    <row r="46" spans="1:11" x14ac:dyDescent="0.3">
      <c r="A46">
        <v>21</v>
      </c>
      <c r="B46" t="e">
        <f t="shared" si="2"/>
        <v>#NUM!</v>
      </c>
      <c r="C46" t="e">
        <f t="shared" si="3"/>
        <v>#NUM!</v>
      </c>
      <c r="D46">
        <f t="shared" si="4"/>
        <v>1.3324571773409843E-2</v>
      </c>
      <c r="E46">
        <f t="shared" si="5"/>
        <v>0.11940065487578974</v>
      </c>
      <c r="F46">
        <f t="shared" si="6"/>
        <v>5.9798784646503088E-2</v>
      </c>
    </row>
    <row r="47" spans="1:11" x14ac:dyDescent="0.3">
      <c r="A47">
        <v>22</v>
      </c>
      <c r="B47" t="e">
        <f t="shared" si="2"/>
        <v>#NUM!</v>
      </c>
      <c r="C47" t="e">
        <f t="shared" si="3"/>
        <v>#NUM!</v>
      </c>
      <c r="D47">
        <f t="shared" si="4"/>
        <v>5.4509611800313022E-3</v>
      </c>
      <c r="E47">
        <f t="shared" si="5"/>
        <v>0.10311874739272751</v>
      </c>
      <c r="F47">
        <f t="shared" si="6"/>
        <v>7.882567067039048E-2</v>
      </c>
    </row>
    <row r="48" spans="1:11" x14ac:dyDescent="0.3">
      <c r="A48">
        <v>23</v>
      </c>
      <c r="B48" t="e">
        <f t="shared" si="2"/>
        <v>#NUM!</v>
      </c>
      <c r="C48" t="e">
        <f t="shared" si="3"/>
        <v>#NUM!</v>
      </c>
      <c r="D48">
        <f t="shared" si="4"/>
        <v>1.8959864974021896E-3</v>
      </c>
      <c r="E48">
        <f t="shared" si="5"/>
        <v>8.07016283943085E-2</v>
      </c>
      <c r="F48">
        <f t="shared" si="6"/>
        <v>9.5961686033518831E-2</v>
      </c>
    </row>
    <row r="49" spans="1:6" x14ac:dyDescent="0.3">
      <c r="A49">
        <v>24</v>
      </c>
      <c r="B49" t="e">
        <f t="shared" si="2"/>
        <v>#NUM!</v>
      </c>
      <c r="C49" t="e">
        <f t="shared" si="3"/>
        <v>#NUM!</v>
      </c>
      <c r="D49">
        <f t="shared" si="4"/>
        <v>5.5299606174230467E-4</v>
      </c>
      <c r="E49">
        <f t="shared" si="5"/>
        <v>5.7163653445968521E-2</v>
      </c>
      <c r="F49">
        <f t="shared" si="6"/>
        <v>0.10795689678770866</v>
      </c>
    </row>
    <row r="50" spans="1:6" x14ac:dyDescent="0.3">
      <c r="A50">
        <v>25</v>
      </c>
      <c r="B50" t="e">
        <f t="shared" si="2"/>
        <v>#NUM!</v>
      </c>
      <c r="C50" t="e">
        <f t="shared" si="3"/>
        <v>#NUM!</v>
      </c>
      <c r="D50">
        <f t="shared" si="4"/>
        <v>1.3271905481815344E-4</v>
      </c>
      <c r="E50">
        <f t="shared" si="5"/>
        <v>3.6584738205419853E-2</v>
      </c>
      <c r="F50">
        <f t="shared" si="6"/>
        <v>0.11227517265921706</v>
      </c>
    </row>
    <row r="51" spans="1:6" x14ac:dyDescent="0.3">
      <c r="A51">
        <v>26</v>
      </c>
      <c r="B51" t="e">
        <f t="shared" si="2"/>
        <v>#NUM!</v>
      </c>
      <c r="C51" t="e">
        <f t="shared" si="3"/>
        <v>#NUM!</v>
      </c>
      <c r="D51">
        <f t="shared" si="4"/>
        <v>2.5522895157337233E-5</v>
      </c>
      <c r="E51">
        <f t="shared" si="5"/>
        <v>2.1106579733896052E-2</v>
      </c>
      <c r="F51">
        <f t="shared" si="6"/>
        <v>0.10795689678770866</v>
      </c>
    </row>
    <row r="52" spans="1:6" x14ac:dyDescent="0.3">
      <c r="A52">
        <v>27</v>
      </c>
      <c r="B52" t="e">
        <f t="shared" si="2"/>
        <v>#NUM!</v>
      </c>
      <c r="C52" t="e">
        <f t="shared" si="3"/>
        <v>#NUM!</v>
      </c>
      <c r="D52">
        <f t="shared" si="4"/>
        <v>3.781169652938836E-6</v>
      </c>
      <c r="E52">
        <f t="shared" si="5"/>
        <v>1.094415245461278E-2</v>
      </c>
      <c r="F52">
        <f t="shared" si="6"/>
        <v>9.5961686033518831E-2</v>
      </c>
    </row>
    <row r="53" spans="1:6" x14ac:dyDescent="0.3">
      <c r="A53">
        <v>28</v>
      </c>
      <c r="B53" t="e">
        <f t="shared" si="2"/>
        <v>#NUM!</v>
      </c>
      <c r="C53" t="e">
        <f t="shared" si="3"/>
        <v>#NUM!</v>
      </c>
      <c r="D53">
        <f t="shared" si="4"/>
        <v>4.0512531995773411E-7</v>
      </c>
      <c r="E53">
        <f t="shared" si="5"/>
        <v>5.0812136396416489E-3</v>
      </c>
      <c r="F53">
        <f t="shared" si="6"/>
        <v>7.882567067039048E-2</v>
      </c>
    </row>
    <row r="54" spans="1:6" x14ac:dyDescent="0.3">
      <c r="A54">
        <v>29</v>
      </c>
      <c r="B54" t="e">
        <f t="shared" si="2"/>
        <v>#NUM!</v>
      </c>
      <c r="C54" t="e">
        <f t="shared" si="3"/>
        <v>#NUM!</v>
      </c>
      <c r="D54">
        <f t="shared" si="4"/>
        <v>2.7939677238464359E-8</v>
      </c>
      <c r="E54">
        <f t="shared" si="5"/>
        <v>2.1025711612310239E-3</v>
      </c>
      <c r="F54">
        <f t="shared" si="6"/>
        <v>5.9798784646503088E-2</v>
      </c>
    </row>
    <row r="55" spans="1:6" x14ac:dyDescent="0.3">
      <c r="A55">
        <v>30</v>
      </c>
      <c r="B55" t="e">
        <f t="shared" si="2"/>
        <v>#NUM!</v>
      </c>
      <c r="C55" t="e">
        <f t="shared" si="3"/>
        <v>#NUM!</v>
      </c>
      <c r="D55">
        <f t="shared" si="4"/>
        <v>9.3132257461547934E-10</v>
      </c>
      <c r="E55">
        <f t="shared" si="5"/>
        <v>7.7094275911804278E-4</v>
      </c>
      <c r="F55">
        <f t="shared" si="6"/>
        <v>4.1859149252552186E-2</v>
      </c>
    </row>
    <row r="56" spans="1:6" x14ac:dyDescent="0.3">
      <c r="A56">
        <v>31</v>
      </c>
      <c r="B56" t="e">
        <f t="shared" si="2"/>
        <v>#NUM!</v>
      </c>
      <c r="C56" t="e">
        <f t="shared" si="3"/>
        <v>#NUM!</v>
      </c>
      <c r="D56" t="e">
        <f t="shared" si="4"/>
        <v>#NUM!</v>
      </c>
      <c r="E56">
        <f t="shared" si="5"/>
        <v>2.4869121261872286E-4</v>
      </c>
      <c r="F56">
        <f t="shared" si="6"/>
        <v>2.7005902743582024E-2</v>
      </c>
    </row>
    <row r="57" spans="1:6" x14ac:dyDescent="0.3">
      <c r="A57">
        <v>32</v>
      </c>
      <c r="B57" t="e">
        <f t="shared" si="2"/>
        <v>#NUM!</v>
      </c>
      <c r="C57" t="e">
        <f t="shared" si="3"/>
        <v>#NUM!</v>
      </c>
      <c r="D57" t="e">
        <f t="shared" si="4"/>
        <v>#NUM!</v>
      </c>
      <c r="E57">
        <f t="shared" si="5"/>
        <v>6.9944403549015798E-5</v>
      </c>
      <c r="F57">
        <f t="shared" si="6"/>
        <v>1.6034754754001845E-2</v>
      </c>
    </row>
    <row r="58" spans="1:6" x14ac:dyDescent="0.3">
      <c r="A58">
        <v>33</v>
      </c>
      <c r="B58" t="e">
        <f t="shared" si="2"/>
        <v>#NUM!</v>
      </c>
      <c r="C58" t="e">
        <f t="shared" si="3"/>
        <v>#NUM!</v>
      </c>
      <c r="D58" t="e">
        <f t="shared" si="4"/>
        <v>#NUM!</v>
      </c>
      <c r="E58">
        <f t="shared" si="5"/>
        <v>1.6956219042185755E-5</v>
      </c>
      <c r="F58">
        <f t="shared" si="6"/>
        <v>8.7462298658191901E-3</v>
      </c>
    </row>
    <row r="59" spans="1:6" x14ac:dyDescent="0.3">
      <c r="A59">
        <v>34</v>
      </c>
      <c r="B59" t="e">
        <f t="shared" si="2"/>
        <v>#NUM!</v>
      </c>
      <c r="C59" t="e">
        <f t="shared" si="3"/>
        <v>#NUM!</v>
      </c>
      <c r="D59" t="e">
        <f t="shared" si="4"/>
        <v>#NUM!</v>
      </c>
      <c r="E59">
        <f t="shared" si="5"/>
        <v>3.490986273391174E-6</v>
      </c>
      <c r="F59">
        <f t="shared" si="6"/>
        <v>4.3731149329095925E-3</v>
      </c>
    </row>
    <row r="60" spans="1:6" x14ac:dyDescent="0.3">
      <c r="A60">
        <v>35</v>
      </c>
      <c r="B60" t="e">
        <f t="shared" si="2"/>
        <v>#NUM!</v>
      </c>
      <c r="C60" t="e">
        <f t="shared" si="3"/>
        <v>#NUM!</v>
      </c>
      <c r="D60" t="e">
        <f t="shared" si="4"/>
        <v>#NUM!</v>
      </c>
      <c r="E60">
        <f t="shared" si="5"/>
        <v>5.9845478972420139E-7</v>
      </c>
      <c r="F60">
        <f t="shared" si="6"/>
        <v>1.9991382550443907E-3</v>
      </c>
    </row>
    <row r="61" spans="1:6" x14ac:dyDescent="0.3">
      <c r="A61">
        <v>36</v>
      </c>
      <c r="B61" t="e">
        <f t="shared" si="2"/>
        <v>#NUM!</v>
      </c>
      <c r="C61" t="e">
        <f t="shared" si="3"/>
        <v>#NUM!</v>
      </c>
      <c r="D61" t="e">
        <f t="shared" si="4"/>
        <v>#NUM!</v>
      </c>
      <c r="E61">
        <f t="shared" si="5"/>
        <v>8.3118720795027925E-8</v>
      </c>
      <c r="F61">
        <f t="shared" si="6"/>
        <v>8.3297427293516015E-4</v>
      </c>
    </row>
    <row r="62" spans="1:6" x14ac:dyDescent="0.3">
      <c r="A62">
        <v>37</v>
      </c>
      <c r="B62" t="e">
        <f t="shared" si="2"/>
        <v>#NUM!</v>
      </c>
      <c r="C62" t="e">
        <f t="shared" si="3"/>
        <v>#NUM!</v>
      </c>
      <c r="D62" t="e">
        <f t="shared" si="4"/>
        <v>#NUM!</v>
      </c>
      <c r="E62">
        <f t="shared" si="5"/>
        <v>8.9858076535164896E-9</v>
      </c>
      <c r="F62">
        <f t="shared" si="6"/>
        <v>3.1517945462411457E-4</v>
      </c>
    </row>
    <row r="63" spans="1:6" x14ac:dyDescent="0.3">
      <c r="A63">
        <v>38</v>
      </c>
      <c r="B63" t="e">
        <f t="shared" si="2"/>
        <v>#NUM!</v>
      </c>
      <c r="C63" t="e">
        <f t="shared" si="3"/>
        <v>#NUM!</v>
      </c>
      <c r="D63" t="e">
        <f t="shared" si="4"/>
        <v>#NUM!</v>
      </c>
      <c r="E63">
        <f t="shared" si="5"/>
        <v>7.0940586738288651E-10</v>
      </c>
      <c r="F63">
        <f t="shared" si="6"/>
        <v>1.0782455026614464E-4</v>
      </c>
    </row>
    <row r="64" spans="1:6" x14ac:dyDescent="0.3">
      <c r="A64">
        <v>39</v>
      </c>
      <c r="B64" t="e">
        <f t="shared" si="2"/>
        <v>#NUM!</v>
      </c>
      <c r="C64" t="e">
        <f t="shared" si="3"/>
        <v>#NUM!</v>
      </c>
      <c r="D64" t="e">
        <f t="shared" si="4"/>
        <v>#NUM!</v>
      </c>
      <c r="E64">
        <f t="shared" si="5"/>
        <v>3.6379788070917149E-11</v>
      </c>
      <c r="F64">
        <f t="shared" si="6"/>
        <v>3.3176784697275137E-5</v>
      </c>
    </row>
    <row r="65" spans="1:6" x14ac:dyDescent="0.3">
      <c r="A65">
        <v>40</v>
      </c>
      <c r="B65" t="e">
        <f t="shared" si="2"/>
        <v>#NUM!</v>
      </c>
      <c r="C65" t="e">
        <f t="shared" si="3"/>
        <v>#NUM!</v>
      </c>
      <c r="D65" t="e">
        <f t="shared" si="4"/>
        <v>#NUM!</v>
      </c>
      <c r="E65">
        <f t="shared" si="5"/>
        <v>9.0949470177292824E-13</v>
      </c>
      <c r="F65">
        <f t="shared" si="6"/>
        <v>9.1236157917506673E-6</v>
      </c>
    </row>
    <row r="66" spans="1:6" x14ac:dyDescent="0.3">
      <c r="A66">
        <v>41</v>
      </c>
      <c r="B66" t="e">
        <f t="shared" si="2"/>
        <v>#NUM!</v>
      </c>
      <c r="C66" t="e">
        <f t="shared" si="3"/>
        <v>#NUM!</v>
      </c>
      <c r="D66" t="e">
        <f t="shared" si="4"/>
        <v>#NUM!</v>
      </c>
      <c r="E66" t="e">
        <f t="shared" si="5"/>
        <v>#NUM!</v>
      </c>
      <c r="F66">
        <f t="shared" si="6"/>
        <v>2.225272144329444E-6</v>
      </c>
    </row>
    <row r="67" spans="1:6" x14ac:dyDescent="0.3">
      <c r="A67">
        <v>42</v>
      </c>
      <c r="B67" t="e">
        <f t="shared" si="2"/>
        <v>#NUM!</v>
      </c>
      <c r="C67" t="e">
        <f t="shared" si="3"/>
        <v>#NUM!</v>
      </c>
      <c r="D67" t="e">
        <f t="shared" si="4"/>
        <v>#NUM!</v>
      </c>
      <c r="E67" t="e">
        <f t="shared" si="5"/>
        <v>#NUM!</v>
      </c>
      <c r="F67">
        <f t="shared" si="6"/>
        <v>4.7684403092773685E-7</v>
      </c>
    </row>
    <row r="68" spans="1:6" x14ac:dyDescent="0.3">
      <c r="A68">
        <v>43</v>
      </c>
      <c r="B68" t="e">
        <f t="shared" si="2"/>
        <v>#NUM!</v>
      </c>
      <c r="C68" t="e">
        <f t="shared" si="3"/>
        <v>#NUM!</v>
      </c>
      <c r="D68" t="e">
        <f t="shared" si="4"/>
        <v>#NUM!</v>
      </c>
      <c r="E68" t="e">
        <f t="shared" si="5"/>
        <v>#NUM!</v>
      </c>
      <c r="F68">
        <f t="shared" si="6"/>
        <v>8.8715168544695043E-8</v>
      </c>
    </row>
    <row r="69" spans="1:6" x14ac:dyDescent="0.3">
      <c r="A69">
        <v>44</v>
      </c>
      <c r="B69" t="e">
        <f t="shared" si="2"/>
        <v>#NUM!</v>
      </c>
      <c r="C69" t="e">
        <f t="shared" si="3"/>
        <v>#NUM!</v>
      </c>
      <c r="D69" t="e">
        <f t="shared" si="4"/>
        <v>#NUM!</v>
      </c>
      <c r="E69" t="e">
        <f t="shared" si="5"/>
        <v>#NUM!</v>
      </c>
      <c r="F69">
        <f t="shared" si="6"/>
        <v>1.411377681392873E-8</v>
      </c>
    </row>
    <row r="70" spans="1:6" x14ac:dyDescent="0.3">
      <c r="A70">
        <v>45</v>
      </c>
      <c r="B70" t="e">
        <f t="shared" si="2"/>
        <v>#NUM!</v>
      </c>
      <c r="C70" t="e">
        <f t="shared" si="3"/>
        <v>#NUM!</v>
      </c>
      <c r="D70" t="e">
        <f t="shared" si="4"/>
        <v>#NUM!</v>
      </c>
      <c r="E70" t="e">
        <f t="shared" si="5"/>
        <v>#NUM!</v>
      </c>
      <c r="F70">
        <f t="shared" si="6"/>
        <v>1.8818369085238295E-9</v>
      </c>
    </row>
    <row r="71" spans="1:6" x14ac:dyDescent="0.3">
      <c r="A71">
        <v>46</v>
      </c>
      <c r="B71" t="e">
        <f t="shared" si="2"/>
        <v>#NUM!</v>
      </c>
      <c r="C71" t="e">
        <f t="shared" si="3"/>
        <v>#NUM!</v>
      </c>
      <c r="D71" t="e">
        <f t="shared" si="4"/>
        <v>#NUM!</v>
      </c>
      <c r="E71" t="e">
        <f t="shared" si="5"/>
        <v>#NUM!</v>
      </c>
      <c r="F71">
        <f t="shared" si="6"/>
        <v>2.0454749005693866E-10</v>
      </c>
    </row>
    <row r="72" spans="1:6" x14ac:dyDescent="0.3">
      <c r="A72">
        <v>47</v>
      </c>
      <c r="B72" t="e">
        <f t="shared" si="2"/>
        <v>#NUM!</v>
      </c>
      <c r="C72" t="e">
        <f t="shared" si="3"/>
        <v>#NUM!</v>
      </c>
      <c r="D72" t="e">
        <f t="shared" si="4"/>
        <v>#NUM!</v>
      </c>
      <c r="E72" t="e">
        <f t="shared" si="5"/>
        <v>#NUM!</v>
      </c>
      <c r="F72">
        <f t="shared" si="6"/>
        <v>1.7408297026122522E-11</v>
      </c>
    </row>
    <row r="73" spans="1:6" x14ac:dyDescent="0.3">
      <c r="A73">
        <v>48</v>
      </c>
      <c r="B73" t="e">
        <f t="shared" si="2"/>
        <v>#NUM!</v>
      </c>
      <c r="C73" t="e">
        <f t="shared" si="3"/>
        <v>#NUM!</v>
      </c>
      <c r="D73" t="e">
        <f t="shared" si="4"/>
        <v>#NUM!</v>
      </c>
      <c r="E73" t="e">
        <f t="shared" si="5"/>
        <v>#NUM!</v>
      </c>
      <c r="F73">
        <f t="shared" si="6"/>
        <v>1.088018564132656E-12</v>
      </c>
    </row>
    <row r="74" spans="1:6" x14ac:dyDescent="0.3">
      <c r="A74">
        <v>49</v>
      </c>
      <c r="B74" t="e">
        <f t="shared" si="2"/>
        <v>#NUM!</v>
      </c>
      <c r="C74" t="e">
        <f t="shared" si="3"/>
        <v>#NUM!</v>
      </c>
      <c r="D74" t="e">
        <f t="shared" si="4"/>
        <v>#NUM!</v>
      </c>
      <c r="E74" t="e">
        <f t="shared" si="5"/>
        <v>#NUM!</v>
      </c>
      <c r="F74">
        <f t="shared" si="6"/>
        <v>4.4408920985006533E-14</v>
      </c>
    </row>
    <row r="75" spans="1:6" x14ac:dyDescent="0.3">
      <c r="A75">
        <v>50</v>
      </c>
      <c r="B75" t="e">
        <f t="shared" si="2"/>
        <v>#NUM!</v>
      </c>
      <c r="C75" t="e">
        <f t="shared" si="3"/>
        <v>#NUM!</v>
      </c>
      <c r="D75" t="e">
        <f t="shared" si="4"/>
        <v>#NUM!</v>
      </c>
      <c r="E75" t="e">
        <f t="shared" si="5"/>
        <v>#NUM!</v>
      </c>
      <c r="F75">
        <f t="shared" si="6"/>
        <v>8.8817841970012444E-16</v>
      </c>
    </row>
    <row r="79" spans="1:6" x14ac:dyDescent="0.3">
      <c r="A79" t="s">
        <v>21</v>
      </c>
      <c r="B79">
        <v>15</v>
      </c>
    </row>
    <row r="80" spans="1:6" x14ac:dyDescent="0.3">
      <c r="A80" t="s">
        <v>7</v>
      </c>
      <c r="B80">
        <v>0.1</v>
      </c>
      <c r="C80">
        <v>0.3</v>
      </c>
      <c r="D80">
        <v>0.5</v>
      </c>
      <c r="E80">
        <v>0.7</v>
      </c>
      <c r="F80">
        <v>0.9</v>
      </c>
    </row>
    <row r="82" spans="1:11" x14ac:dyDescent="0.3">
      <c r="A82" t="s">
        <v>22</v>
      </c>
      <c r="B82" t="s">
        <v>23</v>
      </c>
    </row>
    <row r="83" spans="1:11" x14ac:dyDescent="0.3">
      <c r="A83">
        <v>0</v>
      </c>
      <c r="B83">
        <f>_xlfn.BINOM.DIST(A83,$B$79,$B$80,0)</f>
        <v>0.20589113209464899</v>
      </c>
      <c r="C83">
        <f>_xlfn.BINOM.DIST(A83,15,0.3,0)</f>
        <v>4.7475615099429993E-3</v>
      </c>
      <c r="D83">
        <f>_xlfn.BINOM.DIST(A83,15,0.5,0)</f>
        <v>3.0517578125000014E-5</v>
      </c>
      <c r="E83">
        <f>_xlfn.BINOM.DIST(A83,15,0.7,0)</f>
        <v>1.434890700000002E-8</v>
      </c>
      <c r="F83">
        <f>_xlfn.BINOM.DIST(A83,15,0.9,0)</f>
        <v>9.9999999999999416E-16</v>
      </c>
    </row>
    <row r="84" spans="1:11" x14ac:dyDescent="0.3">
      <c r="A84">
        <v>1</v>
      </c>
      <c r="B84">
        <f t="shared" ref="B84:B98" si="7">_xlfn.BINOM.DIST(A84,$B$79,$B$80,0)</f>
        <v>0.343151886824415</v>
      </c>
      <c r="C84">
        <f t="shared" ref="C84:C98" si="8">_xlfn.BINOM.DIST(A84,15,0.3,0)</f>
        <v>3.052003827820501E-2</v>
      </c>
      <c r="D84">
        <f t="shared" ref="D84:D98" si="9">_xlfn.BINOM.DIST(A84,15,0.5,0)</f>
        <v>4.5776367187500022E-4</v>
      </c>
      <c r="E84">
        <f t="shared" ref="E84:E98" si="10">_xlfn.BINOM.DIST(A84,15,0.7,0)</f>
        <v>5.0221174500000008E-7</v>
      </c>
      <c r="F84">
        <f t="shared" ref="F84:F98" si="11">_xlfn.BINOM.DIST(A84,15,0.9,0)</f>
        <v>1.349999999999995E-13</v>
      </c>
    </row>
    <row r="85" spans="1:11" x14ac:dyDescent="0.3">
      <c r="A85">
        <v>2</v>
      </c>
      <c r="B85">
        <f t="shared" si="7"/>
        <v>0.26689591197454504</v>
      </c>
      <c r="C85">
        <f t="shared" si="8"/>
        <v>9.1560114834615028E-2</v>
      </c>
      <c r="D85">
        <f t="shared" si="9"/>
        <v>3.2043457031250035E-3</v>
      </c>
      <c r="E85">
        <f t="shared" si="10"/>
        <v>8.2027918350000286E-6</v>
      </c>
      <c r="F85">
        <f t="shared" si="11"/>
        <v>8.5049999999999651E-12</v>
      </c>
    </row>
    <row r="86" spans="1:11" x14ac:dyDescent="0.3">
      <c r="A86">
        <v>3</v>
      </c>
      <c r="B86">
        <f t="shared" si="7"/>
        <v>0.12850543909885501</v>
      </c>
      <c r="C86">
        <f t="shared" si="8"/>
        <v>0.17004021326428495</v>
      </c>
      <c r="D86">
        <f t="shared" si="9"/>
        <v>1.3885498046874986E-2</v>
      </c>
      <c r="E86">
        <f t="shared" si="10"/>
        <v>8.2939339665000255E-5</v>
      </c>
      <c r="F86">
        <f t="shared" si="11"/>
        <v>3.3169499999999965E-10</v>
      </c>
    </row>
    <row r="87" spans="1:11" x14ac:dyDescent="0.3">
      <c r="A87">
        <v>4</v>
      </c>
      <c r="B87">
        <f t="shared" si="7"/>
        <v>4.2835146366285E-2</v>
      </c>
      <c r="C87">
        <f t="shared" si="8"/>
        <v>0.218623131339795</v>
      </c>
      <c r="D87">
        <f t="shared" si="9"/>
        <v>4.1656494140625021E-2</v>
      </c>
      <c r="E87">
        <f t="shared" si="10"/>
        <v>5.8057537765500173E-4</v>
      </c>
      <c r="F87">
        <f t="shared" si="11"/>
        <v>8.9557649999999889E-9</v>
      </c>
    </row>
    <row r="88" spans="1:11" x14ac:dyDescent="0.3">
      <c r="A88">
        <v>5</v>
      </c>
      <c r="B88">
        <f t="shared" si="7"/>
        <v>1.0470813556202989E-2</v>
      </c>
      <c r="C88">
        <f t="shared" si="8"/>
        <v>0.20613038097752098</v>
      </c>
      <c r="D88">
        <f t="shared" si="9"/>
        <v>9.1644287109375042E-2</v>
      </c>
      <c r="E88">
        <f t="shared" si="10"/>
        <v>2.9802869386290056E-3</v>
      </c>
      <c r="F88">
        <f t="shared" si="11"/>
        <v>1.7732414699999927E-7</v>
      </c>
    </row>
    <row r="89" spans="1:11" x14ac:dyDescent="0.3">
      <c r="A89">
        <v>6</v>
      </c>
      <c r="B89">
        <f t="shared" si="7"/>
        <v>1.939039547445001E-3</v>
      </c>
      <c r="C89">
        <f t="shared" si="8"/>
        <v>0.14723598641251498</v>
      </c>
      <c r="D89">
        <f t="shared" si="9"/>
        <v>0.152740478515625</v>
      </c>
      <c r="E89">
        <f t="shared" si="10"/>
        <v>1.1590004761335015E-2</v>
      </c>
      <c r="F89">
        <f t="shared" si="11"/>
        <v>2.6598622049999921E-6</v>
      </c>
    </row>
    <row r="90" spans="1:11" x14ac:dyDescent="0.3">
      <c r="A90">
        <v>7</v>
      </c>
      <c r="B90">
        <f t="shared" si="7"/>
        <v>2.7700564963500002E-4</v>
      </c>
      <c r="C90">
        <f t="shared" si="8"/>
        <v>8.1130033329345E-2</v>
      </c>
      <c r="D90">
        <f t="shared" si="9"/>
        <v>0.19638061523437506</v>
      </c>
      <c r="E90">
        <f t="shared" si="10"/>
        <v>3.4770014284004995E-2</v>
      </c>
      <c r="F90">
        <f t="shared" si="11"/>
        <v>3.0778405514999925E-5</v>
      </c>
    </row>
    <row r="91" spans="1:11" x14ac:dyDescent="0.3">
      <c r="A91">
        <v>8</v>
      </c>
      <c r="B91">
        <f t="shared" si="7"/>
        <v>3.0778405515000034E-5</v>
      </c>
      <c r="C91">
        <f t="shared" si="8"/>
        <v>3.4770014284004995E-2</v>
      </c>
      <c r="D91">
        <f t="shared" si="9"/>
        <v>0.19638061523437506</v>
      </c>
      <c r="E91">
        <f t="shared" si="10"/>
        <v>8.1130033329345014E-2</v>
      </c>
      <c r="F91">
        <f t="shared" si="11"/>
        <v>2.7700564963500002E-4</v>
      </c>
    </row>
    <row r="92" spans="1:11" x14ac:dyDescent="0.3">
      <c r="A92">
        <v>9</v>
      </c>
      <c r="B92">
        <f t="shared" si="7"/>
        <v>2.6598622049999972E-6</v>
      </c>
      <c r="C92">
        <f t="shared" si="8"/>
        <v>1.1590004761335005E-2</v>
      </c>
      <c r="D92">
        <f t="shared" si="9"/>
        <v>0.152740478515625</v>
      </c>
      <c r="E92">
        <f t="shared" si="10"/>
        <v>0.14723598641251504</v>
      </c>
      <c r="F92">
        <f t="shared" si="11"/>
        <v>1.9390395474449976E-3</v>
      </c>
    </row>
    <row r="93" spans="1:11" ht="17.25" thickBot="1" x14ac:dyDescent="0.35">
      <c r="A93">
        <v>10</v>
      </c>
      <c r="B93">
        <f t="shared" si="7"/>
        <v>1.773241469999999E-7</v>
      </c>
      <c r="C93">
        <f t="shared" si="8"/>
        <v>2.9802869386290004E-3</v>
      </c>
      <c r="D93">
        <f t="shared" si="9"/>
        <v>9.1644287109375042E-2</v>
      </c>
      <c r="E93">
        <f t="shared" si="10"/>
        <v>0.20613038097752104</v>
      </c>
      <c r="F93">
        <f t="shared" si="11"/>
        <v>1.0470813556202989E-2</v>
      </c>
      <c r="I93" s="4"/>
      <c r="J93" s="4"/>
      <c r="K93" s="4"/>
    </row>
    <row r="94" spans="1:11" ht="18" thickTop="1" thickBot="1" x14ac:dyDescent="0.35">
      <c r="A94">
        <v>11</v>
      </c>
      <c r="B94">
        <f t="shared" si="7"/>
        <v>8.9557650000000203E-9</v>
      </c>
      <c r="C94">
        <f t="shared" si="8"/>
        <v>5.8057537765499967E-4</v>
      </c>
      <c r="D94">
        <f t="shared" si="9"/>
        <v>4.1656494140625021E-2</v>
      </c>
      <c r="E94">
        <f t="shared" si="10"/>
        <v>0.21862313133979494</v>
      </c>
      <c r="F94">
        <f t="shared" si="11"/>
        <v>4.2835146366284965E-2</v>
      </c>
      <c r="I94" s="4" t="s">
        <v>25</v>
      </c>
      <c r="J94" s="4"/>
      <c r="K94" s="4"/>
    </row>
    <row r="95" spans="1:11" ht="17.25" thickTop="1" x14ac:dyDescent="0.3">
      <c r="A95">
        <v>12</v>
      </c>
      <c r="B95">
        <f t="shared" si="7"/>
        <v>3.3169500000000198E-10</v>
      </c>
      <c r="C95">
        <f t="shared" si="8"/>
        <v>8.2939339665000106E-5</v>
      </c>
      <c r="D95">
        <f t="shared" si="9"/>
        <v>1.3885498046874986E-2</v>
      </c>
      <c r="E95">
        <f t="shared" si="10"/>
        <v>0.17004021326428495</v>
      </c>
      <c r="F95">
        <f t="shared" si="11"/>
        <v>0.12850543909885495</v>
      </c>
      <c r="I95" t="s">
        <v>26</v>
      </c>
    </row>
    <row r="96" spans="1:11" x14ac:dyDescent="0.3">
      <c r="A96">
        <v>13</v>
      </c>
      <c r="B96">
        <f t="shared" si="7"/>
        <v>8.5050000000000248E-12</v>
      </c>
      <c r="C96">
        <f t="shared" si="8"/>
        <v>8.2027918350000286E-6</v>
      </c>
      <c r="D96">
        <f t="shared" si="9"/>
        <v>3.2043457031250035E-3</v>
      </c>
      <c r="E96">
        <f t="shared" si="10"/>
        <v>9.1560114834614986E-2</v>
      </c>
      <c r="F96">
        <f t="shared" si="11"/>
        <v>0.26689591197454499</v>
      </c>
      <c r="I96" t="s">
        <v>27</v>
      </c>
    </row>
    <row r="97" spans="1:6" x14ac:dyDescent="0.3">
      <c r="A97">
        <v>14</v>
      </c>
      <c r="B97">
        <f t="shared" si="7"/>
        <v>1.3500000000000046E-13</v>
      </c>
      <c r="C97">
        <f t="shared" si="8"/>
        <v>5.0221174500000008E-7</v>
      </c>
      <c r="D97">
        <f t="shared" si="9"/>
        <v>4.5776367187500022E-4</v>
      </c>
      <c r="E97">
        <f t="shared" si="10"/>
        <v>3.0520038278204983E-2</v>
      </c>
      <c r="F97">
        <f t="shared" si="11"/>
        <v>0.34315188682441505</v>
      </c>
    </row>
    <row r="98" spans="1:6" x14ac:dyDescent="0.3">
      <c r="A98">
        <v>15</v>
      </c>
      <c r="B98">
        <f t="shared" si="7"/>
        <v>1.0000000000000013E-15</v>
      </c>
      <c r="C98">
        <f t="shared" si="8"/>
        <v>1.434890699999997E-8</v>
      </c>
      <c r="D98">
        <f t="shared" si="9"/>
        <v>3.0517578125000014E-5</v>
      </c>
      <c r="E98">
        <f t="shared" si="10"/>
        <v>4.7475615099429949E-3</v>
      </c>
      <c r="F98">
        <f t="shared" si="11"/>
        <v>0.20589113209464907</v>
      </c>
    </row>
    <row r="101" spans="1:6" x14ac:dyDescent="0.3">
      <c r="A101" s="2" t="s">
        <v>28</v>
      </c>
      <c r="B101" t="s">
        <v>33</v>
      </c>
    </row>
    <row r="102" spans="1:6" x14ac:dyDescent="0.3">
      <c r="A102" t="s">
        <v>29</v>
      </c>
      <c r="B102">
        <v>3</v>
      </c>
    </row>
    <row r="103" spans="1:6" x14ac:dyDescent="0.3">
      <c r="A103" t="s">
        <v>30</v>
      </c>
      <c r="B103">
        <f>_xlfn.POISSON.DIST(4,3,0)</f>
        <v>0.16803135574154085</v>
      </c>
    </row>
    <row r="104" spans="1:6" x14ac:dyDescent="0.3">
      <c r="A104" t="s">
        <v>31</v>
      </c>
      <c r="B104">
        <f>_xlfn.POISSON.DIST(4,3,1)</f>
        <v>0.81526324452377208</v>
      </c>
    </row>
    <row r="105" spans="1:6" x14ac:dyDescent="0.3">
      <c r="A105" t="s">
        <v>32</v>
      </c>
      <c r="B105">
        <f>1-_xlfn.POISSON.DIST(3,3,1)</f>
        <v>0.35276811121776874</v>
      </c>
    </row>
    <row r="108" spans="1:6" x14ac:dyDescent="0.3">
      <c r="A108" t="s">
        <v>34</v>
      </c>
    </row>
    <row r="109" spans="1:6" x14ac:dyDescent="0.3">
      <c r="A109" t="s">
        <v>35</v>
      </c>
      <c r="B109">
        <v>3</v>
      </c>
    </row>
    <row r="110" spans="1:6" x14ac:dyDescent="0.3">
      <c r="A110" t="s">
        <v>36</v>
      </c>
      <c r="B110" t="s">
        <v>38</v>
      </c>
      <c r="C110" t="s">
        <v>37</v>
      </c>
    </row>
    <row r="111" spans="1:6" x14ac:dyDescent="0.3">
      <c r="A111">
        <v>0</v>
      </c>
      <c r="B111">
        <f>_xlfn.POISSON.DIST(A111,3,0)</f>
        <v>4.9787068367863944E-2</v>
      </c>
      <c r="C111">
        <f>_xlfn.POISSON.DIST(A111,3,1)</f>
        <v>4.9787068367863944E-2</v>
      </c>
    </row>
    <row r="112" spans="1:6" x14ac:dyDescent="0.3">
      <c r="A112">
        <v>1</v>
      </c>
      <c r="B112">
        <f t="shared" ref="B112:B127" si="12">_xlfn.POISSON.DIST(A112,3,0)</f>
        <v>0.14936120510359185</v>
      </c>
      <c r="C112">
        <f t="shared" ref="C112:C127" si="13">_xlfn.POISSON.DIST(A112,3,1)</f>
        <v>0.19914827347145578</v>
      </c>
    </row>
    <row r="113" spans="1:4" x14ac:dyDescent="0.3">
      <c r="A113">
        <v>2</v>
      </c>
      <c r="B113">
        <f t="shared" si="12"/>
        <v>0.22404180765538775</v>
      </c>
      <c r="C113">
        <f t="shared" si="13"/>
        <v>0.42319008112684342</v>
      </c>
    </row>
    <row r="114" spans="1:4" x14ac:dyDescent="0.3">
      <c r="A114">
        <v>3</v>
      </c>
      <c r="B114">
        <f t="shared" si="12"/>
        <v>0.22404180765538778</v>
      </c>
      <c r="C114">
        <f t="shared" si="13"/>
        <v>0.64723188878223126</v>
      </c>
    </row>
    <row r="115" spans="1:4" x14ac:dyDescent="0.3">
      <c r="A115">
        <v>4</v>
      </c>
      <c r="B115">
        <f t="shared" si="12"/>
        <v>0.16803135574154085</v>
      </c>
      <c r="C115">
        <f t="shared" si="13"/>
        <v>0.81526324452377208</v>
      </c>
    </row>
    <row r="116" spans="1:4" x14ac:dyDescent="0.3">
      <c r="A116">
        <v>5</v>
      </c>
      <c r="B116">
        <f t="shared" si="12"/>
        <v>0.10081881344492449</v>
      </c>
      <c r="C116">
        <f t="shared" si="13"/>
        <v>0.91608205796869657</v>
      </c>
    </row>
    <row r="117" spans="1:4" x14ac:dyDescent="0.3">
      <c r="A117">
        <v>6</v>
      </c>
      <c r="B117">
        <f t="shared" si="12"/>
        <v>5.0409406722462261E-2</v>
      </c>
      <c r="C117">
        <f t="shared" si="13"/>
        <v>0.96649146469115887</v>
      </c>
    </row>
    <row r="118" spans="1:4" x14ac:dyDescent="0.3">
      <c r="A118">
        <v>7</v>
      </c>
      <c r="B118">
        <f t="shared" si="12"/>
        <v>2.1604031452483807E-2</v>
      </c>
      <c r="C118">
        <f t="shared" si="13"/>
        <v>0.98809549614364256</v>
      </c>
    </row>
    <row r="119" spans="1:4" x14ac:dyDescent="0.3">
      <c r="A119">
        <v>8</v>
      </c>
      <c r="B119">
        <f t="shared" si="12"/>
        <v>8.1015117946814375E-3</v>
      </c>
      <c r="C119">
        <f t="shared" si="13"/>
        <v>0.996197007938324</v>
      </c>
    </row>
    <row r="120" spans="1:4" x14ac:dyDescent="0.3">
      <c r="A120">
        <v>9</v>
      </c>
      <c r="B120">
        <f t="shared" si="12"/>
        <v>2.7005039315604771E-3</v>
      </c>
      <c r="C120">
        <f t="shared" si="13"/>
        <v>0.99889751186988451</v>
      </c>
    </row>
    <row r="121" spans="1:4" x14ac:dyDescent="0.3">
      <c r="A121">
        <v>10</v>
      </c>
      <c r="B121">
        <f t="shared" si="12"/>
        <v>8.1015117946814244E-4</v>
      </c>
      <c r="C121">
        <f t="shared" si="13"/>
        <v>0.99970766304935266</v>
      </c>
    </row>
    <row r="122" spans="1:4" x14ac:dyDescent="0.3">
      <c r="A122">
        <v>11</v>
      </c>
      <c r="B122">
        <f t="shared" si="12"/>
        <v>2.2095032167312987E-4</v>
      </c>
      <c r="C122">
        <f t="shared" si="13"/>
        <v>0.99992861337102579</v>
      </c>
      <c r="D122" t="s">
        <v>39</v>
      </c>
    </row>
    <row r="123" spans="1:4" x14ac:dyDescent="0.3">
      <c r="A123">
        <v>12</v>
      </c>
      <c r="B123">
        <f t="shared" si="12"/>
        <v>5.5237580418282596E-5</v>
      </c>
      <c r="C123">
        <f t="shared" si="13"/>
        <v>0.99998385095144404</v>
      </c>
      <c r="D123" t="s">
        <v>40</v>
      </c>
    </row>
    <row r="124" spans="1:4" x14ac:dyDescent="0.3">
      <c r="A124">
        <v>13</v>
      </c>
      <c r="B124">
        <f t="shared" si="12"/>
        <v>1.2747133942680586E-5</v>
      </c>
      <c r="C124">
        <f t="shared" si="13"/>
        <v>0.99999659808538677</v>
      </c>
      <c r="D124" t="s">
        <v>41</v>
      </c>
    </row>
    <row r="125" spans="1:4" x14ac:dyDescent="0.3">
      <c r="A125">
        <v>14</v>
      </c>
      <c r="B125">
        <f t="shared" si="12"/>
        <v>2.7315287020029766E-6</v>
      </c>
      <c r="C125">
        <f t="shared" si="13"/>
        <v>0.99999932961408877</v>
      </c>
    </row>
    <row r="126" spans="1:4" x14ac:dyDescent="0.3">
      <c r="A126">
        <v>15</v>
      </c>
      <c r="B126">
        <f t="shared" si="12"/>
        <v>5.4630574040059675E-7</v>
      </c>
      <c r="C126">
        <f t="shared" si="13"/>
        <v>0.9999998759198292</v>
      </c>
    </row>
    <row r="127" spans="1:4" x14ac:dyDescent="0.3">
      <c r="A127">
        <v>16</v>
      </c>
      <c r="B127">
        <f t="shared" si="12"/>
        <v>1.0243232632511179E-7</v>
      </c>
      <c r="C127">
        <f t="shared" si="13"/>
        <v>0.99999997835215548</v>
      </c>
    </row>
    <row r="130" spans="1:8" x14ac:dyDescent="0.3">
      <c r="A130" s="2" t="s">
        <v>42</v>
      </c>
      <c r="B130" t="s">
        <v>44</v>
      </c>
      <c r="H130" t="s">
        <v>52</v>
      </c>
    </row>
    <row r="131" spans="1:8" x14ac:dyDescent="0.3">
      <c r="A131" t="s">
        <v>46</v>
      </c>
      <c r="B131" t="s">
        <v>50</v>
      </c>
      <c r="C131" t="s">
        <v>51</v>
      </c>
      <c r="H131" t="s">
        <v>57</v>
      </c>
    </row>
    <row r="132" spans="1:8" x14ac:dyDescent="0.3">
      <c r="A132" t="s">
        <v>43</v>
      </c>
      <c r="B132">
        <v>65</v>
      </c>
      <c r="C132">
        <v>51</v>
      </c>
    </row>
    <row r="133" spans="1:8" x14ac:dyDescent="0.3">
      <c r="A133" t="s">
        <v>45</v>
      </c>
      <c r="B133">
        <v>60</v>
      </c>
      <c r="C133">
        <v>42</v>
      </c>
    </row>
    <row r="134" spans="1:8" x14ac:dyDescent="0.3">
      <c r="A134" t="s">
        <v>47</v>
      </c>
      <c r="B134">
        <v>6</v>
      </c>
      <c r="C134">
        <v>10</v>
      </c>
    </row>
    <row r="136" spans="1:8" x14ac:dyDescent="0.3">
      <c r="A136" t="s">
        <v>48</v>
      </c>
      <c r="B136">
        <f>_xlfn.NORM.DIST(65,60,6,1)</f>
        <v>0.79767161903635697</v>
      </c>
      <c r="C136">
        <f>_xlfn.NORM.DIST(51,42,10,1)</f>
        <v>0.81593987465324047</v>
      </c>
      <c r="D136" t="s">
        <v>54</v>
      </c>
    </row>
    <row r="137" spans="1:8" x14ac:dyDescent="0.3">
      <c r="A137" t="s">
        <v>49</v>
      </c>
      <c r="B137">
        <f>1-B136</f>
        <v>0.20232838096364303</v>
      </c>
      <c r="C137">
        <f>1-C136</f>
        <v>0.18406012534675953</v>
      </c>
      <c r="D137" t="s">
        <v>53</v>
      </c>
    </row>
    <row r="139" spans="1:8" ht="17.25" thickBot="1" x14ac:dyDescent="0.35">
      <c r="A139" s="4" t="s">
        <v>55</v>
      </c>
      <c r="B139" s="4"/>
      <c r="C139" s="4"/>
      <c r="D139" s="4"/>
      <c r="E139" s="4"/>
    </row>
    <row r="140" spans="1:8" ht="17.25" thickTop="1" x14ac:dyDescent="0.3"/>
    <row r="141" spans="1:8" x14ac:dyDescent="0.3">
      <c r="A141" t="s">
        <v>56</v>
      </c>
      <c r="H141" t="s">
        <v>58</v>
      </c>
    </row>
    <row r="143" spans="1:8" x14ac:dyDescent="0.3">
      <c r="A143" t="s">
        <v>59</v>
      </c>
      <c r="B143" t="s">
        <v>60</v>
      </c>
      <c r="C143" t="s">
        <v>61</v>
      </c>
    </row>
    <row r="144" spans="1:8" x14ac:dyDescent="0.3">
      <c r="A144">
        <v>0</v>
      </c>
      <c r="B144">
        <f>_xlfn.NORM.DIST(A144,60,6,0)</f>
        <v>1.2824331044510701E-23</v>
      </c>
      <c r="C144">
        <f>_xlfn.NORM.DIST(A144,42,10,0)</f>
        <v>5.8943067756539858E-6</v>
      </c>
    </row>
    <row r="145" spans="1:13" x14ac:dyDescent="0.3">
      <c r="A145">
        <v>1</v>
      </c>
      <c r="B145">
        <f t="shared" ref="B145:B157" si="14">_xlfn.NORM.DIST(A145,60,6,0)</f>
        <v>6.6961779888816341E-23</v>
      </c>
      <c r="C145">
        <f t="shared" ref="C145:C157" si="15">_xlfn.NORM.DIST(A145,42,10,0)</f>
        <v>8.9261657177132918E-6</v>
      </c>
    </row>
    <row r="146" spans="1:13" x14ac:dyDescent="0.3">
      <c r="A146">
        <v>2</v>
      </c>
      <c r="B146">
        <f t="shared" si="14"/>
        <v>3.4005997775083209E-22</v>
      </c>
      <c r="C146">
        <f t="shared" si="15"/>
        <v>1.3383022576488536E-5</v>
      </c>
    </row>
    <row r="147" spans="1:13" x14ac:dyDescent="0.3">
      <c r="A147">
        <v>3</v>
      </c>
      <c r="B147">
        <f t="shared" si="14"/>
        <v>1.6796558990500017E-21</v>
      </c>
      <c r="C147">
        <f t="shared" si="15"/>
        <v>1.9865547139277272E-5</v>
      </c>
    </row>
    <row r="148" spans="1:13" x14ac:dyDescent="0.3">
      <c r="A148">
        <v>4</v>
      </c>
      <c r="B148">
        <f t="shared" si="14"/>
        <v>8.0690309529071523E-21</v>
      </c>
      <c r="C148">
        <f t="shared" si="15"/>
        <v>2.9194692579146026E-5</v>
      </c>
    </row>
    <row r="149" spans="1:13" x14ac:dyDescent="0.3">
      <c r="A149">
        <v>5</v>
      </c>
      <c r="B149">
        <f t="shared" si="14"/>
        <v>3.770150678975747E-20</v>
      </c>
      <c r="C149">
        <f t="shared" si="15"/>
        <v>4.2478027055075142E-5</v>
      </c>
    </row>
    <row r="150" spans="1:13" x14ac:dyDescent="0.3">
      <c r="A150">
        <v>6</v>
      </c>
      <c r="B150">
        <f t="shared" si="14"/>
        <v>1.7132955952781528E-19</v>
      </c>
      <c r="C150">
        <f t="shared" si="15"/>
        <v>6.1190193011377187E-5</v>
      </c>
    </row>
    <row r="151" spans="1:13" x14ac:dyDescent="0.3">
      <c r="A151">
        <v>7</v>
      </c>
      <c r="B151">
        <f t="shared" si="14"/>
        <v>7.5725500668547881E-19</v>
      </c>
      <c r="C151">
        <f t="shared" si="15"/>
        <v>8.726826950457601E-5</v>
      </c>
    </row>
    <row r="152" spans="1:13" x14ac:dyDescent="0.3">
      <c r="A152">
        <v>8</v>
      </c>
      <c r="B152">
        <f t="shared" si="14"/>
        <v>3.255279421986913E-18</v>
      </c>
      <c r="C152">
        <f t="shared" si="15"/>
        <v>1.2322191684730198E-4</v>
      </c>
    </row>
    <row r="153" spans="1:13" x14ac:dyDescent="0.3">
      <c r="A153">
        <v>9</v>
      </c>
      <c r="B153">
        <f t="shared" si="14"/>
        <v>1.3610392719449252E-17</v>
      </c>
      <c r="C153">
        <f t="shared" si="15"/>
        <v>1.722568939053681E-4</v>
      </c>
      <c r="M153" t="s">
        <v>77</v>
      </c>
    </row>
    <row r="154" spans="1:13" x14ac:dyDescent="0.3">
      <c r="A154">
        <v>10</v>
      </c>
      <c r="B154">
        <f t="shared" si="14"/>
        <v>5.5346390748787004E-17</v>
      </c>
      <c r="C154">
        <f t="shared" si="15"/>
        <v>2.3840882014648405E-4</v>
      </c>
    </row>
    <row r="155" spans="1:13" x14ac:dyDescent="0.3">
      <c r="A155">
        <v>98</v>
      </c>
      <c r="B155">
        <f t="shared" si="14"/>
        <v>1.2964080113449491E-10</v>
      </c>
      <c r="C155">
        <f t="shared" si="15"/>
        <v>6.1826205001658568E-9</v>
      </c>
    </row>
    <row r="156" spans="1:13" x14ac:dyDescent="0.3">
      <c r="A156">
        <v>99</v>
      </c>
      <c r="B156">
        <f t="shared" si="14"/>
        <v>4.4492610246047536E-11</v>
      </c>
      <c r="C156">
        <f t="shared" si="15"/>
        <v>3.5139550948204335E-9</v>
      </c>
    </row>
    <row r="157" spans="1:13" x14ac:dyDescent="0.3">
      <c r="A157">
        <v>100</v>
      </c>
      <c r="B157">
        <f t="shared" si="14"/>
        <v>1.4851500312253588E-11</v>
      </c>
      <c r="C157">
        <f t="shared" si="15"/>
        <v>1.9773196406244672E-9</v>
      </c>
    </row>
    <row r="160" spans="1:13" x14ac:dyDescent="0.3">
      <c r="B160" t="s">
        <v>62</v>
      </c>
    </row>
    <row r="161" spans="1:2" x14ac:dyDescent="0.3">
      <c r="B161" t="s">
        <v>63</v>
      </c>
    </row>
    <row r="165" spans="1:2" x14ac:dyDescent="0.3">
      <c r="A165" s="2" t="s">
        <v>64</v>
      </c>
      <c r="B165" s="2"/>
    </row>
    <row r="166" spans="1:2" x14ac:dyDescent="0.3">
      <c r="A166" t="s">
        <v>65</v>
      </c>
      <c r="B166" t="s">
        <v>66</v>
      </c>
    </row>
    <row r="167" spans="1:2" x14ac:dyDescent="0.3">
      <c r="B167" t="s">
        <v>67</v>
      </c>
    </row>
    <row r="168" spans="1:2" x14ac:dyDescent="0.3">
      <c r="A168" t="s">
        <v>68</v>
      </c>
      <c r="B168">
        <v>173</v>
      </c>
    </row>
    <row r="169" spans="1:2" x14ac:dyDescent="0.3">
      <c r="A169" t="s">
        <v>69</v>
      </c>
      <c r="B169">
        <v>5</v>
      </c>
    </row>
    <row r="170" spans="1:2" x14ac:dyDescent="0.3">
      <c r="A170" t="s">
        <v>70</v>
      </c>
    </row>
    <row r="172" spans="1:2" x14ac:dyDescent="0.3">
      <c r="A172" s="2" t="s">
        <v>75</v>
      </c>
    </row>
    <row r="173" spans="1:2" x14ac:dyDescent="0.3">
      <c r="A173" t="s">
        <v>60</v>
      </c>
      <c r="B173">
        <f>STANDARDIZE(65,60,6)</f>
        <v>0.83333333333333337</v>
      </c>
    </row>
    <row r="174" spans="1:2" x14ac:dyDescent="0.3">
      <c r="A174" t="s">
        <v>71</v>
      </c>
      <c r="B174">
        <f>STANDARDIZE(51,42,10)</f>
        <v>0.9</v>
      </c>
    </row>
    <row r="176" spans="1:2" x14ac:dyDescent="0.3">
      <c r="A176" s="2" t="s">
        <v>72</v>
      </c>
      <c r="B176" t="s">
        <v>76</v>
      </c>
    </row>
    <row r="177" spans="1:6" x14ac:dyDescent="0.3">
      <c r="A177" t="s">
        <v>73</v>
      </c>
      <c r="B177">
        <f>_xlfn.NORM.S.DIST(B173,1)</f>
        <v>0.79767161903635697</v>
      </c>
    </row>
    <row r="178" spans="1:6" x14ac:dyDescent="0.3">
      <c r="A178" t="s">
        <v>74</v>
      </c>
      <c r="B178">
        <f>_xlfn.NORM.S.DIST(B174,1)</f>
        <v>0.81593987465324047</v>
      </c>
    </row>
    <row r="183" spans="1:6" x14ac:dyDescent="0.3">
      <c r="A183" t="s">
        <v>78</v>
      </c>
      <c r="E183" t="s">
        <v>80</v>
      </c>
    </row>
    <row r="184" spans="1:6" x14ac:dyDescent="0.3">
      <c r="A184" s="2" t="s">
        <v>79</v>
      </c>
      <c r="B184" s="2">
        <v>60</v>
      </c>
    </row>
    <row r="185" spans="1:6" x14ac:dyDescent="0.3">
      <c r="A185" s="2" t="s">
        <v>69</v>
      </c>
      <c r="B185" s="2">
        <v>6</v>
      </c>
    </row>
    <row r="186" spans="1:6" x14ac:dyDescent="0.3">
      <c r="B186" t="s">
        <v>82</v>
      </c>
      <c r="C186" t="s">
        <v>83</v>
      </c>
    </row>
    <row r="187" spans="1:6" x14ac:dyDescent="0.3">
      <c r="A187" t="s">
        <v>81</v>
      </c>
      <c r="B187">
        <v>50</v>
      </c>
      <c r="C187">
        <v>70</v>
      </c>
    </row>
    <row r="188" spans="1:6" x14ac:dyDescent="0.3">
      <c r="A188" t="s">
        <v>84</v>
      </c>
      <c r="B188">
        <f>STANDARDIZE(B187,60,6)</f>
        <v>-1.6666666666666667</v>
      </c>
      <c r="C188">
        <f>STANDARDIZE(C187,60,6)</f>
        <v>1.6666666666666667</v>
      </c>
      <c r="D188" t="s">
        <v>88</v>
      </c>
    </row>
    <row r="189" spans="1:6" x14ac:dyDescent="0.3">
      <c r="A189" t="s">
        <v>72</v>
      </c>
      <c r="B189">
        <f>_xlfn.NORM.S.DIST(B188,1)</f>
        <v>4.7790352272814703E-2</v>
      </c>
      <c r="C189">
        <f>_xlfn.NORM.S.DIST(C188,1)</f>
        <v>0.9522096477271853</v>
      </c>
    </row>
    <row r="190" spans="1:6" x14ac:dyDescent="0.3">
      <c r="B190" t="s">
        <v>85</v>
      </c>
      <c r="C190" t="s">
        <v>86</v>
      </c>
    </row>
    <row r="191" spans="1:6" x14ac:dyDescent="0.3">
      <c r="C191" s="2" t="s">
        <v>87</v>
      </c>
      <c r="D191" s="2"/>
      <c r="E191" s="2"/>
      <c r="F191" s="2"/>
    </row>
    <row r="192" spans="1:6" x14ac:dyDescent="0.3">
      <c r="C192">
        <f>1-C189</f>
        <v>4.7790352272814696E-2</v>
      </c>
    </row>
    <row r="195" spans="1:3" x14ac:dyDescent="0.3">
      <c r="A195" t="s">
        <v>89</v>
      </c>
    </row>
    <row r="196" spans="1:3" x14ac:dyDescent="0.3">
      <c r="A196">
        <f>_xlfn.NORM.S.DIST(1.96,1)</f>
        <v>0.97500210485177952</v>
      </c>
      <c r="B196" t="s">
        <v>90</v>
      </c>
    </row>
    <row r="198" spans="1:3" x14ac:dyDescent="0.3">
      <c r="A198" t="s">
        <v>91</v>
      </c>
    </row>
    <row r="199" spans="1:3" x14ac:dyDescent="0.3">
      <c r="A199" t="s">
        <v>92</v>
      </c>
    </row>
    <row r="200" spans="1:3" x14ac:dyDescent="0.3">
      <c r="A200">
        <f>_xlfn.NORM.S.INV(0.95)</f>
        <v>1.6448536269514715</v>
      </c>
      <c r="B200" t="s">
        <v>94</v>
      </c>
      <c r="C200" t="s">
        <v>97</v>
      </c>
    </row>
    <row r="201" spans="1:3" x14ac:dyDescent="0.3">
      <c r="A201" t="s">
        <v>93</v>
      </c>
      <c r="C201" t="s">
        <v>95</v>
      </c>
    </row>
    <row r="202" spans="1:3" x14ac:dyDescent="0.3">
      <c r="A202">
        <f>_xlfn.NORM.S.INV(0.975)</f>
        <v>1.9599639845400536</v>
      </c>
      <c r="C202" t="s">
        <v>96</v>
      </c>
    </row>
    <row r="203" spans="1:3" x14ac:dyDescent="0.3">
      <c r="A203">
        <v>1.96</v>
      </c>
      <c r="B203">
        <v>-1.96</v>
      </c>
    </row>
    <row r="204" spans="1:3" x14ac:dyDescent="0.3">
      <c r="A204" t="s">
        <v>98</v>
      </c>
    </row>
    <row r="205" spans="1:3" x14ac:dyDescent="0.3">
      <c r="A205">
        <f>_xlfn.NORM.S.INV(0.995)</f>
        <v>2.5758293035488999</v>
      </c>
      <c r="C205" t="s">
        <v>99</v>
      </c>
    </row>
    <row r="206" spans="1:3" x14ac:dyDescent="0.3">
      <c r="A206">
        <v>2.58</v>
      </c>
      <c r="B206">
        <v>-1.58</v>
      </c>
    </row>
    <row r="207" spans="1:3" x14ac:dyDescent="0.3">
      <c r="A207" t="s">
        <v>100</v>
      </c>
    </row>
    <row r="208" spans="1:3" x14ac:dyDescent="0.3">
      <c r="A208" t="s">
        <v>101</v>
      </c>
    </row>
    <row r="210" spans="1:6" x14ac:dyDescent="0.3">
      <c r="F210" t="s">
        <v>107</v>
      </c>
    </row>
    <row r="211" spans="1:6" x14ac:dyDescent="0.3">
      <c r="A211" t="s">
        <v>103</v>
      </c>
    </row>
    <row r="212" spans="1:6" x14ac:dyDescent="0.3">
      <c r="A212" t="s">
        <v>102</v>
      </c>
    </row>
    <row r="213" spans="1:6" x14ac:dyDescent="0.3">
      <c r="A213" t="s">
        <v>104</v>
      </c>
    </row>
    <row r="214" spans="1:6" x14ac:dyDescent="0.3">
      <c r="A214" t="s">
        <v>105</v>
      </c>
    </row>
    <row r="215" spans="1:6" x14ac:dyDescent="0.3">
      <c r="A215" t="s">
        <v>108</v>
      </c>
    </row>
    <row r="218" spans="1:6" x14ac:dyDescent="0.3">
      <c r="A218" t="s">
        <v>106</v>
      </c>
      <c r="C218" t="s">
        <v>109</v>
      </c>
    </row>
    <row r="219" spans="1:6" x14ac:dyDescent="0.3">
      <c r="A219" t="s">
        <v>110</v>
      </c>
    </row>
    <row r="220" spans="1:6" x14ac:dyDescent="0.3">
      <c r="A220" t="s">
        <v>111</v>
      </c>
    </row>
    <row r="221" spans="1:6" x14ac:dyDescent="0.3">
      <c r="A221" t="s">
        <v>112</v>
      </c>
    </row>
    <row r="222" spans="1:6" x14ac:dyDescent="0.3">
      <c r="A222" t="s">
        <v>113</v>
      </c>
    </row>
    <row r="224" spans="1:6" x14ac:dyDescent="0.3">
      <c r="A224" t="s">
        <v>114</v>
      </c>
    </row>
    <row r="230" spans="1:4" x14ac:dyDescent="0.3">
      <c r="A230" t="s">
        <v>115</v>
      </c>
    </row>
    <row r="231" spans="1:4" x14ac:dyDescent="0.3">
      <c r="A231" t="s">
        <v>116</v>
      </c>
      <c r="B231" t="s">
        <v>118</v>
      </c>
    </row>
    <row r="232" spans="1:4" x14ac:dyDescent="0.3">
      <c r="A232" t="s">
        <v>117</v>
      </c>
      <c r="B232" t="s">
        <v>119</v>
      </c>
    </row>
    <row r="233" spans="1:4" x14ac:dyDescent="0.3">
      <c r="B233" t="s">
        <v>120</v>
      </c>
    </row>
    <row r="235" spans="1:4" x14ac:dyDescent="0.3">
      <c r="B235" t="s">
        <v>121</v>
      </c>
      <c r="D235" t="s">
        <v>122</v>
      </c>
    </row>
    <row r="236" spans="1:4" x14ac:dyDescent="0.3">
      <c r="B236" t="s">
        <v>123</v>
      </c>
    </row>
    <row r="238" spans="1:4" x14ac:dyDescent="0.3">
      <c r="A238" t="s">
        <v>124</v>
      </c>
    </row>
    <row r="239" spans="1:4" x14ac:dyDescent="0.3">
      <c r="A239" t="s">
        <v>125</v>
      </c>
    </row>
  </sheetData>
  <phoneticPr fontId="4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2018-04-12T01:34:54Z</dcterms:created>
  <dcterms:modified xsi:type="dcterms:W3CDTF">2018-04-12T02:44:14Z</dcterms:modified>
</cp:coreProperties>
</file>