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45" windowWidth="15315" windowHeight="4350"/>
  </bookViews>
  <sheets>
    <sheet name="Office" sheetId="1" r:id="rId1"/>
    <sheet name="KDS" sheetId="2" r:id="rId2"/>
    <sheet name="HDC" sheetId="10" r:id="rId3"/>
  </sheets>
  <calcPr calcId="124519"/>
</workbook>
</file>

<file path=xl/calcChain.xml><?xml version="1.0" encoding="utf-8"?>
<calcChain xmlns="http://schemas.openxmlformats.org/spreadsheetml/2006/main">
  <c r="AR9" i="10"/>
  <c r="AR8"/>
  <c r="AR7"/>
  <c r="AR6"/>
  <c r="AR5"/>
  <c r="AR4"/>
  <c r="AR3"/>
  <c r="AR2"/>
  <c r="AR10" s="1"/>
  <c r="AQ9"/>
  <c r="AQ8"/>
  <c r="AQ7"/>
  <c r="AQ6"/>
  <c r="AQ5"/>
  <c r="AQ4"/>
  <c r="AQ3"/>
  <c r="AQ2"/>
  <c r="AP9"/>
  <c r="AP8"/>
  <c r="AP7"/>
  <c r="AP6"/>
  <c r="AP5"/>
  <c r="AP4"/>
  <c r="AP3"/>
  <c r="AP2"/>
  <c r="AO9"/>
  <c r="AS9" s="1"/>
  <c r="AO8"/>
  <c r="AO7"/>
  <c r="AO6"/>
  <c r="AO5"/>
  <c r="AO4"/>
  <c r="AO3"/>
  <c r="AO2"/>
  <c r="AH2" i="1"/>
  <c r="AH3"/>
  <c r="AH4"/>
  <c r="AM24" i="2"/>
  <c r="AL24"/>
  <c r="AK24"/>
  <c r="AJ24"/>
  <c r="AI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R22"/>
  <c r="AQ22"/>
  <c r="AP22"/>
  <c r="AO22"/>
  <c r="BC10" i="10"/>
  <c r="AW10"/>
  <c r="AT10"/>
  <c r="AN10"/>
  <c r="AM10"/>
  <c r="AL10"/>
  <c r="AK10"/>
  <c r="AJ10"/>
  <c r="AI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BB9"/>
  <c r="BA9"/>
  <c r="AY9"/>
  <c r="AX9"/>
  <c r="AH9"/>
  <c r="AU9" s="1"/>
  <c r="BB8"/>
  <c r="BA8"/>
  <c r="AY8"/>
  <c r="AX8"/>
  <c r="BE8"/>
  <c r="AH8"/>
  <c r="AU8" s="1"/>
  <c r="BB7"/>
  <c r="BA7"/>
  <c r="AY7"/>
  <c r="AX7"/>
  <c r="AH7"/>
  <c r="AU7" s="1"/>
  <c r="BB6"/>
  <c r="BA6"/>
  <c r="AY6"/>
  <c r="AX6"/>
  <c r="AH6"/>
  <c r="AU6" s="1"/>
  <c r="BB5"/>
  <c r="BA5"/>
  <c r="AY5"/>
  <c r="AX5"/>
  <c r="AH5"/>
  <c r="AU5" s="1"/>
  <c r="BB4"/>
  <c r="BA4"/>
  <c r="AY4"/>
  <c r="AX4"/>
  <c r="AH4"/>
  <c r="AU4" s="1"/>
  <c r="BB3"/>
  <c r="BA3"/>
  <c r="AY3"/>
  <c r="AX3"/>
  <c r="AH3"/>
  <c r="AU3" s="1"/>
  <c r="BB2"/>
  <c r="BB10" s="1"/>
  <c r="BA2"/>
  <c r="AY2"/>
  <c r="AX2"/>
  <c r="AH2"/>
  <c r="AU2" s="1"/>
  <c r="AS22" i="2" l="1"/>
  <c r="AX22" s="1"/>
  <c r="AS5" i="10"/>
  <c r="AV5" s="1"/>
  <c r="AV9"/>
  <c r="AZ5"/>
  <c r="AZ7"/>
  <c r="AZ9"/>
  <c r="BG22" i="2"/>
  <c r="AS2" i="10"/>
  <c r="AV2" s="1"/>
  <c r="AZ2"/>
  <c r="AQ10"/>
  <c r="BE3"/>
  <c r="BF3" s="1"/>
  <c r="AY10"/>
  <c r="AZ4"/>
  <c r="BE2"/>
  <c r="BJ2" s="1"/>
  <c r="AS3"/>
  <c r="AV3" s="1"/>
  <c r="AZ3"/>
  <c r="BE5"/>
  <c r="BJ5" s="1"/>
  <c r="AS6"/>
  <c r="AV6" s="1"/>
  <c r="AZ6"/>
  <c r="BF8"/>
  <c r="BH8" s="1"/>
  <c r="BE9"/>
  <c r="BJ9" s="1"/>
  <c r="AG10"/>
  <c r="BE4"/>
  <c r="BF4" s="1"/>
  <c r="BE7"/>
  <c r="BF7" s="1"/>
  <c r="AS8"/>
  <c r="AV8" s="1"/>
  <c r="AZ8"/>
  <c r="BJ8" s="1"/>
  <c r="AO10"/>
  <c r="AS4"/>
  <c r="AV4" s="1"/>
  <c r="BE6"/>
  <c r="BF6" s="1"/>
  <c r="AS7"/>
  <c r="AV7" s="1"/>
  <c r="AU10"/>
  <c r="BD2"/>
  <c r="BD3"/>
  <c r="BD4"/>
  <c r="BD5"/>
  <c r="BD6"/>
  <c r="BD7"/>
  <c r="BD8"/>
  <c r="BD9"/>
  <c r="AX10"/>
  <c r="AH10"/>
  <c r="AP10"/>
  <c r="BA10"/>
  <c r="BF5" l="1"/>
  <c r="BH5" s="1"/>
  <c r="BF9"/>
  <c r="BH9" s="1"/>
  <c r="BF2"/>
  <c r="BG2" s="1"/>
  <c r="BJ7"/>
  <c r="BG8"/>
  <c r="BI8" s="1"/>
  <c r="BE10"/>
  <c r="BH7"/>
  <c r="BG7"/>
  <c r="BG6"/>
  <c r="BH6"/>
  <c r="AZ10"/>
  <c r="BJ3"/>
  <c r="BJ4"/>
  <c r="BH4"/>
  <c r="BG4"/>
  <c r="BJ6"/>
  <c r="AS10"/>
  <c r="AV10"/>
  <c r="BD10"/>
  <c r="BG3"/>
  <c r="BH3"/>
  <c r="BG9" l="1"/>
  <c r="BG5"/>
  <c r="BI5" s="1"/>
  <c r="BH2"/>
  <c r="BH10" s="1"/>
  <c r="BI7"/>
  <c r="BF10"/>
  <c r="BI6"/>
  <c r="BJ10"/>
  <c r="BI4"/>
  <c r="BI9"/>
  <c r="BI3"/>
  <c r="BG10"/>
  <c r="BI2" l="1"/>
  <c r="BI10" s="1"/>
  <c r="AR3" i="1" l="1"/>
  <c r="AQ3"/>
  <c r="AP3"/>
  <c r="AO3"/>
  <c r="AH22" i="2"/>
  <c r="AW24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R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AR4" i="1"/>
  <c r="AR2"/>
  <c r="AQ2"/>
  <c r="AP2"/>
  <c r="BC2" i="2"/>
  <c r="BC18"/>
  <c r="BC17"/>
  <c r="BC16"/>
  <c r="BC15"/>
  <c r="BC14"/>
  <c r="BC13"/>
  <c r="BC12"/>
  <c r="BC11"/>
  <c r="BC10"/>
  <c r="BC9"/>
  <c r="BC8"/>
  <c r="BC7"/>
  <c r="BC6"/>
  <c r="BC5"/>
  <c r="BC4"/>
  <c r="BC3"/>
  <c r="BD3"/>
  <c r="BA3"/>
  <c r="AZ3"/>
  <c r="BF21"/>
  <c r="BB21"/>
  <c r="AP3"/>
  <c r="AP21"/>
  <c r="AH21"/>
  <c r="AH3"/>
  <c r="AH6" i="1"/>
  <c r="AN6" s="1"/>
  <c r="AH5"/>
  <c r="AN5" s="1"/>
  <c r="BF23" i="2"/>
  <c r="BB23"/>
  <c r="BF20"/>
  <c r="BF19"/>
  <c r="BE24"/>
  <c r="AY24"/>
  <c r="BD18"/>
  <c r="BD17"/>
  <c r="BD16"/>
  <c r="BF16" s="1"/>
  <c r="BD15"/>
  <c r="BD14"/>
  <c r="BD13"/>
  <c r="BD12"/>
  <c r="BD11"/>
  <c r="BD10"/>
  <c r="BD9"/>
  <c r="BD8"/>
  <c r="BD7"/>
  <c r="BD6"/>
  <c r="BD5"/>
  <c r="BD4"/>
  <c r="BB20"/>
  <c r="BB19"/>
  <c r="BA18"/>
  <c r="BA17"/>
  <c r="BA16"/>
  <c r="BA15"/>
  <c r="BA14"/>
  <c r="BA13"/>
  <c r="BA12"/>
  <c r="BA11"/>
  <c r="BA10"/>
  <c r="BA9"/>
  <c r="BA8"/>
  <c r="BA7"/>
  <c r="BA6"/>
  <c r="BA5"/>
  <c r="BA4"/>
  <c r="AZ18"/>
  <c r="BB18" s="1"/>
  <c r="AZ17"/>
  <c r="AZ16"/>
  <c r="AZ15"/>
  <c r="AZ14"/>
  <c r="AZ13"/>
  <c r="AZ12"/>
  <c r="AZ11"/>
  <c r="AZ10"/>
  <c r="AZ9"/>
  <c r="AZ8"/>
  <c r="AZ7"/>
  <c r="AZ6"/>
  <c r="AZ5"/>
  <c r="AZ4"/>
  <c r="BD2"/>
  <c r="BA2"/>
  <c r="AZ2"/>
  <c r="AP6"/>
  <c r="AH6"/>
  <c r="AP5"/>
  <c r="AH5"/>
  <c r="AP9"/>
  <c r="AH9"/>
  <c r="AP15"/>
  <c r="AH15"/>
  <c r="AP20"/>
  <c r="AP19"/>
  <c r="AS3" i="1" l="1"/>
  <c r="AV3" s="1"/>
  <c r="AN7"/>
  <c r="BB3" i="2"/>
  <c r="BF5"/>
  <c r="BF9"/>
  <c r="BF12"/>
  <c r="BG21"/>
  <c r="BK21" s="1"/>
  <c r="BD24"/>
  <c r="AS3"/>
  <c r="BF18"/>
  <c r="BF3"/>
  <c r="BG3"/>
  <c r="BH3" s="1"/>
  <c r="BB5"/>
  <c r="BB9"/>
  <c r="BB12"/>
  <c r="BF7"/>
  <c r="BF11"/>
  <c r="BF14"/>
  <c r="AS21"/>
  <c r="AX21" s="1"/>
  <c r="BB4"/>
  <c r="BB8"/>
  <c r="BB15"/>
  <c r="BF4"/>
  <c r="BC24"/>
  <c r="BF6"/>
  <c r="BB17"/>
  <c r="BF8"/>
  <c r="BF15"/>
  <c r="BF17"/>
  <c r="BB7"/>
  <c r="BB11"/>
  <c r="BB14"/>
  <c r="BB16"/>
  <c r="BA24"/>
  <c r="BF10"/>
  <c r="BF13"/>
  <c r="BB6"/>
  <c r="BB10"/>
  <c r="BB13"/>
  <c r="BF2"/>
  <c r="BB2"/>
  <c r="AZ24"/>
  <c r="BG15"/>
  <c r="BH15" s="1"/>
  <c r="BG5"/>
  <c r="BH5" s="1"/>
  <c r="BG9"/>
  <c r="AS6"/>
  <c r="BG6"/>
  <c r="AS5"/>
  <c r="AS9"/>
  <c r="AS15"/>
  <c r="AQ6" i="1"/>
  <c r="AQ5"/>
  <c r="AP6"/>
  <c r="AP5"/>
  <c r="AO5"/>
  <c r="AH23" i="2"/>
  <c r="AV24"/>
  <c r="AQ23"/>
  <c r="AP23"/>
  <c r="AO23"/>
  <c r="AQ4" i="1"/>
  <c r="AP4"/>
  <c r="AO4"/>
  <c r="AO2"/>
  <c r="AT24" i="2"/>
  <c r="AN24"/>
  <c r="AR23"/>
  <c r="AH20"/>
  <c r="AH19"/>
  <c r="AP18"/>
  <c r="BG18" s="1"/>
  <c r="AH18"/>
  <c r="AP17"/>
  <c r="BG17" s="1"/>
  <c r="AH17"/>
  <c r="AP16"/>
  <c r="BG16" s="1"/>
  <c r="AH16"/>
  <c r="AP14"/>
  <c r="BG14" s="1"/>
  <c r="AH14"/>
  <c r="AP13"/>
  <c r="BG13" s="1"/>
  <c r="AH13"/>
  <c r="AP12"/>
  <c r="BG12" s="1"/>
  <c r="AH12"/>
  <c r="AP11"/>
  <c r="BG11" s="1"/>
  <c r="AH11"/>
  <c r="AP10"/>
  <c r="BG10" s="1"/>
  <c r="AH10"/>
  <c r="AP8"/>
  <c r="BG8" s="1"/>
  <c r="AH8"/>
  <c r="AP7"/>
  <c r="BG7" s="1"/>
  <c r="AH7"/>
  <c r="AP4"/>
  <c r="BG4" s="1"/>
  <c r="AH4"/>
  <c r="AP2"/>
  <c r="BG2" s="1"/>
  <c r="AH2"/>
  <c r="AH24" l="1"/>
  <c r="AX15"/>
  <c r="AX5"/>
  <c r="AX6"/>
  <c r="AX9"/>
  <c r="AX3"/>
  <c r="BJ15"/>
  <c r="BI15"/>
  <c r="BI5"/>
  <c r="BJ5"/>
  <c r="BI3"/>
  <c r="BJ3"/>
  <c r="BL3"/>
  <c r="BL21"/>
  <c r="BL9"/>
  <c r="BF24"/>
  <c r="BB24"/>
  <c r="BL15"/>
  <c r="AS5" i="1"/>
  <c r="AV5" s="1"/>
  <c r="BL5" i="2"/>
  <c r="BH4"/>
  <c r="BL8"/>
  <c r="BH8"/>
  <c r="BL11"/>
  <c r="BH11"/>
  <c r="BL12"/>
  <c r="BH12"/>
  <c r="BL13"/>
  <c r="BH13"/>
  <c r="BL16"/>
  <c r="BH16"/>
  <c r="BL17"/>
  <c r="BH17"/>
  <c r="BL18"/>
  <c r="BH18"/>
  <c r="BG23"/>
  <c r="BK23" s="1"/>
  <c r="BH2"/>
  <c r="BL7"/>
  <c r="BH7"/>
  <c r="BL10"/>
  <c r="BH10"/>
  <c r="BL14"/>
  <c r="BH14"/>
  <c r="BL6"/>
  <c r="BH6"/>
  <c r="BH9"/>
  <c r="BG19"/>
  <c r="BK19" s="1"/>
  <c r="BG20"/>
  <c r="BK20" s="1"/>
  <c r="BL4"/>
  <c r="BL2"/>
  <c r="AS6" i="1"/>
  <c r="AV6" s="1"/>
  <c r="AS4"/>
  <c r="AV4" s="1"/>
  <c r="AS23" i="2"/>
  <c r="AX23" s="1"/>
  <c r="AS2" i="1"/>
  <c r="AV2" s="1"/>
  <c r="AS10" i="2"/>
  <c r="AS13"/>
  <c r="AQ24"/>
  <c r="AP24"/>
  <c r="AS8"/>
  <c r="AS17"/>
  <c r="AS20"/>
  <c r="AX20" s="1"/>
  <c r="AS2"/>
  <c r="AX2" s="1"/>
  <c r="AR24"/>
  <c r="AS7"/>
  <c r="AS11"/>
  <c r="AS14"/>
  <c r="AS16"/>
  <c r="AS19"/>
  <c r="AX19" s="1"/>
  <c r="AG24"/>
  <c r="AS4"/>
  <c r="AS12"/>
  <c r="AS18"/>
  <c r="AO24"/>
  <c r="AX10" l="1"/>
  <c r="AX18"/>
  <c r="AX4"/>
  <c r="AX14"/>
  <c r="AX7"/>
  <c r="AX17"/>
  <c r="AX8"/>
  <c r="AX12"/>
  <c r="AX16"/>
  <c r="AX11"/>
  <c r="AX13"/>
  <c r="BK15"/>
  <c r="BK5"/>
  <c r="BK3"/>
  <c r="BJ6"/>
  <c r="BI6"/>
  <c r="BI14"/>
  <c r="BJ14"/>
  <c r="BJ10"/>
  <c r="BI10"/>
  <c r="BI7"/>
  <c r="BJ7"/>
  <c r="BJ18"/>
  <c r="BI18"/>
  <c r="BI17"/>
  <c r="BJ17"/>
  <c r="BJ16"/>
  <c r="BI16"/>
  <c r="BJ13"/>
  <c r="BI13"/>
  <c r="BI12"/>
  <c r="BJ12"/>
  <c r="BI11"/>
  <c r="BJ11"/>
  <c r="BJ8"/>
  <c r="BI8"/>
  <c r="BJ4"/>
  <c r="BI4"/>
  <c r="BI9"/>
  <c r="BJ9"/>
  <c r="BI2"/>
  <c r="BJ2"/>
  <c r="AV7" i="1"/>
  <c r="BL20" i="2"/>
  <c r="BL23"/>
  <c r="BL19"/>
  <c r="BH24"/>
  <c r="BG24"/>
  <c r="AS24"/>
  <c r="AX24" l="1"/>
  <c r="BK8"/>
  <c r="BK10"/>
  <c r="BK18"/>
  <c r="BK16"/>
  <c r="BK13"/>
  <c r="BK6"/>
  <c r="BK4"/>
  <c r="BK9"/>
  <c r="BK11"/>
  <c r="BK12"/>
  <c r="BK17"/>
  <c r="BK7"/>
  <c r="BK14"/>
  <c r="BK2"/>
  <c r="BI24"/>
  <c r="BL24"/>
  <c r="BJ24"/>
  <c r="BK24" l="1"/>
</calcChain>
</file>

<file path=xl/comments1.xml><?xml version="1.0" encoding="utf-8"?>
<comments xmlns="http://schemas.openxmlformats.org/spreadsheetml/2006/main">
  <authors>
    <author>Pavan Bala</author>
  </authors>
  <commentList>
    <comment ref="AU2" authorId="0">
      <text>
        <r>
          <rPr>
            <b/>
            <sz val="9"/>
            <color indexed="81"/>
            <rFont val="Tahoma"/>
            <family val="2"/>
          </rPr>
          <t>Pavan Bala:</t>
        </r>
        <r>
          <rPr>
            <sz val="9"/>
            <color indexed="81"/>
            <rFont val="Tahoma"/>
            <family val="2"/>
          </rPr>
          <t xml:space="preserve">
31052018 1000</t>
        </r>
      </text>
    </comment>
  </commentList>
</comments>
</file>

<file path=xl/comments2.xml><?xml version="1.0" encoding="utf-8"?>
<comments xmlns="http://schemas.openxmlformats.org/spreadsheetml/2006/main">
  <authors>
    <author>Pavan Bala</author>
    <author>Administrator</author>
  </authors>
  <commentList>
    <comment ref="AT3" authorId="0">
      <text>
        <r>
          <rPr>
            <b/>
            <sz val="9"/>
            <color indexed="81"/>
            <rFont val="Tahoma"/>
            <family val="2"/>
          </rPr>
          <t>Pavan Bala:</t>
        </r>
        <r>
          <rPr>
            <sz val="9"/>
            <color indexed="81"/>
            <rFont val="Tahoma"/>
            <family val="2"/>
          </rPr>
          <t xml:space="preserve">
Peronal Loan = 40000
EMI=1300</t>
        </r>
      </text>
    </comment>
    <comment ref="AU3" authorId="0">
      <text>
        <r>
          <rPr>
            <b/>
            <sz val="9"/>
            <color indexed="81"/>
            <rFont val="Tahoma"/>
            <family val="2"/>
          </rPr>
          <t>Pavan Bala:</t>
        </r>
        <r>
          <rPr>
            <sz val="9"/>
            <color indexed="81"/>
            <rFont val="Tahoma"/>
            <family val="2"/>
          </rPr>
          <t xml:space="preserve">
40000 Personal Loan
1300 p.m.
</t>
        </r>
      </text>
    </comment>
    <comment ref="AT6" authorId="0">
      <text>
        <r>
          <rPr>
            <b/>
            <sz val="9"/>
            <color indexed="81"/>
            <rFont val="Tahoma"/>
            <family val="2"/>
          </rPr>
          <t>Pavan Bala:</t>
        </r>
        <r>
          <rPr>
            <sz val="9"/>
            <color indexed="81"/>
            <rFont val="Tahoma"/>
            <family val="2"/>
          </rPr>
          <t xml:space="preserve">
Bike Loan=40000
EMI=1300</t>
        </r>
      </text>
    </comment>
    <comment ref="AU6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Motor Bike = 40000
Per Month 1300</t>
        </r>
      </text>
    </comment>
    <comment ref="AT17" authorId="0">
      <text>
        <r>
          <rPr>
            <b/>
            <sz val="9"/>
            <color indexed="81"/>
            <rFont val="Tahoma"/>
            <family val="2"/>
          </rPr>
          <t>Pavan Bala:</t>
        </r>
        <r>
          <rPr>
            <sz val="9"/>
            <color indexed="81"/>
            <rFont val="Tahoma"/>
            <family val="2"/>
          </rPr>
          <t xml:space="preserve">
60000 Bike Loan; EMI1900</t>
        </r>
      </text>
    </comment>
    <comment ref="AU17" authorId="1">
      <text>
        <r>
          <rPr>
            <b/>
            <sz val="9"/>
            <color indexed="81"/>
            <rFont val="Tahoma"/>
            <family val="2"/>
          </rPr>
          <t>Administrator:
Motor Bike = 60000
1900 per month</t>
        </r>
      </text>
    </comment>
  </commentList>
</comments>
</file>

<file path=xl/sharedStrings.xml><?xml version="1.0" encoding="utf-8"?>
<sst xmlns="http://schemas.openxmlformats.org/spreadsheetml/2006/main" count="156" uniqueCount="76">
  <si>
    <t>Sunday</t>
  </si>
  <si>
    <t>Holidays</t>
  </si>
  <si>
    <t>Extra Shift</t>
  </si>
  <si>
    <t>Absent</t>
  </si>
  <si>
    <t>Salary</t>
  </si>
  <si>
    <t>Holiday</t>
  </si>
  <si>
    <t>LESS : Absent</t>
  </si>
  <si>
    <t>Total Cash Payment</t>
  </si>
  <si>
    <t>Misc</t>
  </si>
  <si>
    <t>Disburse</t>
  </si>
  <si>
    <t>Anthony Martin</t>
  </si>
  <si>
    <t>Biswajit Sani</t>
  </si>
  <si>
    <t>Total work</t>
  </si>
  <si>
    <t>Normal</t>
  </si>
  <si>
    <t>Holiday @400</t>
  </si>
  <si>
    <t>EMI</t>
  </si>
  <si>
    <t>Prabir Ghosh</t>
  </si>
  <si>
    <t xml:space="preserve">Anwar Ali </t>
  </si>
  <si>
    <t>Subendu Swaie</t>
  </si>
  <si>
    <t>Imran Khan</t>
  </si>
  <si>
    <t>Wasim Khan</t>
  </si>
  <si>
    <t xml:space="preserve">Guddu Prasad </t>
  </si>
  <si>
    <t>Arup Saha</t>
  </si>
  <si>
    <t>Bipin Shaw</t>
  </si>
  <si>
    <t>Sandeep Shaw</t>
  </si>
  <si>
    <t>Robin Murray</t>
  </si>
  <si>
    <t>Md. Mustafa</t>
  </si>
  <si>
    <t>Indrajit Sani</t>
  </si>
  <si>
    <t>P.Bhattacharya</t>
  </si>
  <si>
    <t>Chandan Singh</t>
  </si>
  <si>
    <t>Rajesh Singh</t>
  </si>
  <si>
    <t xml:space="preserve">Bikas Bayen </t>
  </si>
  <si>
    <t>Total Work</t>
  </si>
  <si>
    <t>Advance</t>
  </si>
  <si>
    <t>Soumen Das</t>
  </si>
  <si>
    <t>Ahin Maity</t>
  </si>
  <si>
    <t>Vicky Ray</t>
  </si>
  <si>
    <t>Phool Chand</t>
  </si>
  <si>
    <t>Monotosh Kar</t>
  </si>
  <si>
    <t>Gross Salary</t>
  </si>
  <si>
    <t>Employee PF @ 12%</t>
  </si>
  <si>
    <t>Employee ESI @ 1.75%</t>
  </si>
  <si>
    <t xml:space="preserve">Net Total </t>
  </si>
  <si>
    <t>Employer ESI @ 4.75%</t>
  </si>
  <si>
    <t>Agency Charge</t>
  </si>
  <si>
    <t>TOTAL</t>
  </si>
  <si>
    <t>INCENTIVE - REIMBURSE</t>
  </si>
  <si>
    <t>GROSS TOTAL</t>
  </si>
  <si>
    <t>DISBURSE - NEFT</t>
  </si>
  <si>
    <t>Bhima</t>
  </si>
  <si>
    <t>Manash</t>
  </si>
  <si>
    <t>TOTAL FOR GST</t>
  </si>
  <si>
    <t>Employer PF @ 13.16%</t>
  </si>
  <si>
    <t>CGST @ 9%</t>
  </si>
  <si>
    <t>SGST @ 9%</t>
  </si>
  <si>
    <t>Extra</t>
  </si>
  <si>
    <t>Incentive</t>
  </si>
  <si>
    <t>Net Payment</t>
  </si>
  <si>
    <t>Gross Payment</t>
  </si>
  <si>
    <t>Sunday @324</t>
  </si>
  <si>
    <t>23/36</t>
  </si>
  <si>
    <t>24/36</t>
  </si>
  <si>
    <t>Arpan</t>
  </si>
  <si>
    <t>Manoj Dhanuk</t>
  </si>
  <si>
    <t>Dilip Ghosh</t>
  </si>
  <si>
    <t>Fooding</t>
  </si>
  <si>
    <t>Biswajit Hall</t>
  </si>
  <si>
    <t>Presenjit</t>
  </si>
  <si>
    <t>Avijit Das</t>
  </si>
  <si>
    <t>Sudip Patra</t>
  </si>
  <si>
    <t>Debasis Ghorai</t>
  </si>
  <si>
    <t>Rajesh Chand</t>
  </si>
  <si>
    <t>Souvik Samanta</t>
  </si>
  <si>
    <t>Sunday @284</t>
  </si>
  <si>
    <t>MAY.2018                                NAME</t>
  </si>
  <si>
    <t>25/36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</si>
</sst>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0" fillId="0" borderId="0" xfId="0" applyFill="1"/>
    <xf numFmtId="0" fontId="3" fillId="0" borderId="1" xfId="0" applyFont="1" applyFill="1" applyBorder="1" applyAlignment="1">
      <alignment horizontal="center" vertical="top" wrapText="1"/>
    </xf>
    <xf numFmtId="0" fontId="6" fillId="0" borderId="1" xfId="0" applyFont="1" applyBorder="1"/>
    <xf numFmtId="1" fontId="6" fillId="0" borderId="1" xfId="0" applyNumberFormat="1" applyFont="1" applyBorder="1"/>
    <xf numFmtId="164" fontId="6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right"/>
    </xf>
    <xf numFmtId="0" fontId="8" fillId="0" borderId="1" xfId="0" applyFont="1" applyBorder="1"/>
    <xf numFmtId="0" fontId="6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6" fillId="0" borderId="1" xfId="0" applyNumberFormat="1" applyFont="1" applyBorder="1"/>
    <xf numFmtId="0" fontId="6" fillId="2" borderId="1" xfId="0" applyNumberFormat="1" applyFont="1" applyFill="1" applyBorder="1"/>
    <xf numFmtId="0" fontId="10" fillId="0" borderId="1" xfId="0" applyFont="1" applyBorder="1"/>
    <xf numFmtId="1" fontId="9" fillId="0" borderId="1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1" xfId="0" applyNumberFormat="1" applyFont="1" applyBorder="1"/>
    <xf numFmtId="1" fontId="8" fillId="2" borderId="1" xfId="0" applyNumberFormat="1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164" fontId="12" fillId="0" borderId="0" xfId="0" applyNumberFormat="1" applyFont="1"/>
    <xf numFmtId="164" fontId="8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center"/>
    </xf>
    <xf numFmtId="1" fontId="13" fillId="0" borderId="0" xfId="0" applyNumberFormat="1" applyFont="1"/>
    <xf numFmtId="0" fontId="14" fillId="0" borderId="0" xfId="0" applyFont="1"/>
    <xf numFmtId="0" fontId="13" fillId="0" borderId="0" xfId="0" applyFont="1" applyBorder="1"/>
    <xf numFmtId="1" fontId="13" fillId="0" borderId="0" xfId="0" applyNumberFormat="1" applyFont="1" applyBorder="1"/>
    <xf numFmtId="164" fontId="9" fillId="0" borderId="1" xfId="0" applyNumberFormat="1" applyFont="1" applyFill="1" applyBorder="1" applyAlignment="1">
      <alignment horizontal="center"/>
    </xf>
    <xf numFmtId="1" fontId="12" fillId="0" borderId="0" xfId="0" applyNumberFormat="1" applyFont="1"/>
    <xf numFmtId="0" fontId="13" fillId="0" borderId="0" xfId="0" applyFont="1"/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0" fontId="11" fillId="0" borderId="1" xfId="0" applyFont="1" applyBorder="1"/>
    <xf numFmtId="0" fontId="7" fillId="0" borderId="1" xfId="0" applyFont="1" applyBorder="1"/>
    <xf numFmtId="1" fontId="7" fillId="0" borderId="1" xfId="0" applyNumberFormat="1" applyFont="1" applyBorder="1"/>
    <xf numFmtId="1" fontId="6" fillId="0" borderId="0" xfId="0" applyNumberFormat="1" applyFont="1"/>
    <xf numFmtId="0" fontId="7" fillId="0" borderId="1" xfId="0" applyFont="1" applyFill="1" applyBorder="1"/>
    <xf numFmtId="1" fontId="8" fillId="2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4"/>
  <sheetViews>
    <sheetView tabSelected="1" topLeftCell="L1" workbookViewId="0">
      <selection activeCell="AI6" sqref="AI6"/>
    </sheetView>
  </sheetViews>
  <sheetFormatPr defaultRowHeight="15"/>
  <cols>
    <col min="1" max="1" width="16" customWidth="1"/>
    <col min="2" max="32" width="4.28515625" customWidth="1"/>
    <col min="33" max="33" width="12.85546875" customWidth="1"/>
    <col min="34" max="34" width="5.42578125" customWidth="1"/>
    <col min="35" max="35" width="5.140625" customWidth="1"/>
    <col min="36" max="36" width="4.7109375" customWidth="1"/>
    <col min="37" max="37" width="4.5703125" customWidth="1"/>
    <col min="38" max="38" width="4.7109375" customWidth="1"/>
    <col min="39" max="39" width="3.85546875" customWidth="1"/>
    <col min="40" max="40" width="5.7109375" customWidth="1"/>
    <col min="41" max="41" width="5" customWidth="1"/>
    <col min="42" max="42" width="4.5703125" customWidth="1"/>
    <col min="43" max="44" width="6.140625" customWidth="1"/>
    <col min="45" max="45" width="6.85546875" customWidth="1"/>
    <col min="46" max="46" width="5.85546875" customWidth="1"/>
    <col min="47" max="47" width="5.5703125" customWidth="1"/>
    <col min="48" max="48" width="7.5703125" customWidth="1"/>
    <col min="49" max="49" width="0.85546875" customWidth="1"/>
    <col min="50" max="50" width="12" customWidth="1"/>
  </cols>
  <sheetData>
    <row r="1" spans="1:49" ht="51">
      <c r="A1" s="1" t="s">
        <v>74</v>
      </c>
      <c r="B1" s="3">
        <v>1</v>
      </c>
      <c r="C1" s="6">
        <v>2</v>
      </c>
      <c r="D1" s="3">
        <v>3</v>
      </c>
      <c r="E1" s="3">
        <v>4</v>
      </c>
      <c r="F1" s="3">
        <v>5</v>
      </c>
      <c r="G1" s="38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7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7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7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74</v>
      </c>
      <c r="AH1" s="1" t="s">
        <v>32</v>
      </c>
      <c r="AI1" s="1" t="s">
        <v>13</v>
      </c>
      <c r="AJ1" s="38" t="s">
        <v>0</v>
      </c>
      <c r="AK1" s="43" t="s">
        <v>1</v>
      </c>
      <c r="AL1" s="1" t="s">
        <v>2</v>
      </c>
      <c r="AM1" s="1" t="s">
        <v>3</v>
      </c>
      <c r="AN1" s="1" t="s">
        <v>4</v>
      </c>
      <c r="AO1" s="1" t="s">
        <v>0</v>
      </c>
      <c r="AP1" s="1" t="s">
        <v>5</v>
      </c>
      <c r="AQ1" s="1" t="s">
        <v>6</v>
      </c>
      <c r="AR1" s="1" t="s">
        <v>2</v>
      </c>
      <c r="AS1" s="1" t="s">
        <v>7</v>
      </c>
      <c r="AT1" s="1" t="s">
        <v>55</v>
      </c>
      <c r="AU1" s="39" t="s">
        <v>33</v>
      </c>
      <c r="AV1" s="2" t="s">
        <v>9</v>
      </c>
      <c r="AW1" s="4"/>
    </row>
    <row r="2" spans="1:49">
      <c r="A2" s="16" t="s">
        <v>10</v>
      </c>
      <c r="B2" s="20">
        <v>1</v>
      </c>
      <c r="C2" s="20">
        <v>1</v>
      </c>
      <c r="D2" s="20">
        <v>0</v>
      </c>
      <c r="E2" s="20">
        <v>1</v>
      </c>
      <c r="F2" s="20">
        <v>1</v>
      </c>
      <c r="G2" s="20">
        <v>0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0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0</v>
      </c>
      <c r="AC2" s="20">
        <v>1</v>
      </c>
      <c r="AD2" s="20">
        <v>1</v>
      </c>
      <c r="AE2" s="20">
        <v>1</v>
      </c>
      <c r="AF2" s="20">
        <v>1</v>
      </c>
      <c r="AG2" s="16" t="s">
        <v>10</v>
      </c>
      <c r="AH2" s="16">
        <f t="shared" ref="AH2:AH6" si="0">SUM(B2:AF2)</f>
        <v>27</v>
      </c>
      <c r="AI2" s="16"/>
      <c r="AJ2" s="27"/>
      <c r="AK2" s="49"/>
      <c r="AL2" s="27"/>
      <c r="AM2" s="50"/>
      <c r="AN2" s="10">
        <v>7500</v>
      </c>
      <c r="AO2" s="11">
        <f t="shared" ref="AO2:AO5" si="1">AN2/26*AJ2</f>
        <v>0</v>
      </c>
      <c r="AP2" s="11">
        <f>AN2/26*AK2</f>
        <v>0</v>
      </c>
      <c r="AQ2" s="11">
        <f>AN2/26*AM2</f>
        <v>0</v>
      </c>
      <c r="AR2" s="11">
        <f>AN2/26*AL2</f>
        <v>0</v>
      </c>
      <c r="AS2" s="11">
        <f t="shared" ref="AS2:AS6" si="2">AN2+AO2+AP2-AQ2</f>
        <v>7500</v>
      </c>
      <c r="AT2" s="11">
        <v>4000</v>
      </c>
      <c r="AU2" s="15">
        <v>1000</v>
      </c>
      <c r="AV2" s="23">
        <f>AS2+AT2-AU2</f>
        <v>10500</v>
      </c>
      <c r="AW2" s="5"/>
    </row>
    <row r="3" spans="1:49">
      <c r="A3" s="16" t="s">
        <v>63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0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0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0</v>
      </c>
      <c r="AC3" s="20">
        <v>1</v>
      </c>
      <c r="AD3" s="20">
        <v>1</v>
      </c>
      <c r="AE3" s="20">
        <v>1</v>
      </c>
      <c r="AF3" s="20">
        <v>1</v>
      </c>
      <c r="AG3" s="16" t="s">
        <v>63</v>
      </c>
      <c r="AH3" s="16">
        <f t="shared" si="0"/>
        <v>27</v>
      </c>
      <c r="AI3" s="16"/>
      <c r="AJ3" s="27"/>
      <c r="AK3" s="49"/>
      <c r="AL3" s="27"/>
      <c r="AM3" s="27"/>
      <c r="AN3" s="10">
        <v>7000</v>
      </c>
      <c r="AO3" s="11">
        <f t="shared" si="1"/>
        <v>0</v>
      </c>
      <c r="AP3" s="11">
        <f>AN3/26*AK3</f>
        <v>0</v>
      </c>
      <c r="AQ3" s="11">
        <f>AN3/26*AM3</f>
        <v>0</v>
      </c>
      <c r="AR3" s="11">
        <f>AN3/26*AL3</f>
        <v>0</v>
      </c>
      <c r="AS3" s="11">
        <f t="shared" si="2"/>
        <v>7000</v>
      </c>
      <c r="AT3" s="11"/>
      <c r="AU3" s="15"/>
      <c r="AV3" s="23">
        <f>AS3+AT3-AU3</f>
        <v>7000</v>
      </c>
      <c r="AW3" s="5"/>
    </row>
    <row r="4" spans="1:49">
      <c r="A4" s="16" t="s">
        <v>11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0</v>
      </c>
      <c r="H4" s="20">
        <v>1</v>
      </c>
      <c r="I4" s="20">
        <v>0</v>
      </c>
      <c r="J4" s="20">
        <v>1</v>
      </c>
      <c r="K4" s="20">
        <v>0</v>
      </c>
      <c r="L4" s="20">
        <v>1</v>
      </c>
      <c r="M4" s="20">
        <v>0</v>
      </c>
      <c r="N4" s="20">
        <v>0</v>
      </c>
      <c r="O4" s="20">
        <v>1</v>
      </c>
      <c r="P4" s="20">
        <v>1</v>
      </c>
      <c r="Q4" s="34">
        <v>0.5</v>
      </c>
      <c r="R4" s="20">
        <v>0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0</v>
      </c>
      <c r="Y4" s="20">
        <v>0</v>
      </c>
      <c r="Z4" s="20">
        <v>1</v>
      </c>
      <c r="AA4" s="20">
        <v>1</v>
      </c>
      <c r="AB4" s="20">
        <v>0</v>
      </c>
      <c r="AC4" s="34">
        <v>0.5</v>
      </c>
      <c r="AD4" s="20">
        <v>1</v>
      </c>
      <c r="AE4" s="20">
        <v>1</v>
      </c>
      <c r="AF4" s="20">
        <v>1</v>
      </c>
      <c r="AG4" s="16" t="s">
        <v>11</v>
      </c>
      <c r="AH4" s="16">
        <f t="shared" si="0"/>
        <v>21</v>
      </c>
      <c r="AI4" s="16"/>
      <c r="AJ4" s="27"/>
      <c r="AK4" s="49"/>
      <c r="AL4" s="27"/>
      <c r="AM4" s="27"/>
      <c r="AN4" s="10">
        <v>16000</v>
      </c>
      <c r="AO4" s="11">
        <f t="shared" si="1"/>
        <v>0</v>
      </c>
      <c r="AP4" s="11">
        <f t="shared" ref="AP4:AP6" si="3">AN4/26*AK4</f>
        <v>0</v>
      </c>
      <c r="AQ4" s="11">
        <f>AN4/26*AM4</f>
        <v>0</v>
      </c>
      <c r="AR4" s="11">
        <f>AN4/26*AL4</f>
        <v>0</v>
      </c>
      <c r="AS4" s="11">
        <f t="shared" si="2"/>
        <v>16000</v>
      </c>
      <c r="AT4" s="11"/>
      <c r="AU4" s="15"/>
      <c r="AV4" s="23">
        <f t="shared" ref="AV4:AV6" si="4">AS4+AT4-AU4</f>
        <v>16000</v>
      </c>
      <c r="AW4" s="5"/>
    </row>
    <row r="5" spans="1:49">
      <c r="A5" s="16" t="s">
        <v>34</v>
      </c>
      <c r="B5" s="20">
        <v>0</v>
      </c>
      <c r="C5" s="20">
        <v>0</v>
      </c>
      <c r="D5" s="20">
        <v>0</v>
      </c>
      <c r="E5" s="20">
        <v>0</v>
      </c>
      <c r="F5" s="20">
        <v>1</v>
      </c>
      <c r="G5" s="20">
        <v>0</v>
      </c>
      <c r="H5" s="20">
        <v>1</v>
      </c>
      <c r="I5" s="20">
        <v>0</v>
      </c>
      <c r="J5" s="20">
        <v>1</v>
      </c>
      <c r="K5" s="20">
        <v>0</v>
      </c>
      <c r="L5" s="20">
        <v>1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1</v>
      </c>
      <c r="T5" s="20">
        <v>0</v>
      </c>
      <c r="U5" s="20">
        <v>0</v>
      </c>
      <c r="V5" s="20">
        <v>1</v>
      </c>
      <c r="W5" s="20">
        <v>0</v>
      </c>
      <c r="X5" s="20">
        <v>1</v>
      </c>
      <c r="Y5" s="20">
        <v>0</v>
      </c>
      <c r="Z5" s="20">
        <v>1</v>
      </c>
      <c r="AA5" s="20">
        <v>0</v>
      </c>
      <c r="AB5" s="20">
        <v>0</v>
      </c>
      <c r="AC5" s="20">
        <v>1</v>
      </c>
      <c r="AD5" s="20">
        <v>0</v>
      </c>
      <c r="AE5" s="20">
        <v>1</v>
      </c>
      <c r="AF5" s="20">
        <v>1</v>
      </c>
      <c r="AG5" s="16" t="s">
        <v>34</v>
      </c>
      <c r="AH5" s="16">
        <f t="shared" si="0"/>
        <v>13</v>
      </c>
      <c r="AI5" s="16">
        <v>0</v>
      </c>
      <c r="AJ5" s="27">
        <v>0</v>
      </c>
      <c r="AK5" s="49">
        <v>0</v>
      </c>
      <c r="AL5" s="27">
        <v>0</v>
      </c>
      <c r="AM5" s="27">
        <v>0</v>
      </c>
      <c r="AN5" s="10">
        <f>800*AH5</f>
        <v>10400</v>
      </c>
      <c r="AO5" s="11">
        <f t="shared" si="1"/>
        <v>0</v>
      </c>
      <c r="AP5" s="11">
        <f t="shared" si="3"/>
        <v>0</v>
      </c>
      <c r="AQ5" s="11">
        <f t="shared" ref="AQ5:AQ6" si="5">AN5/26*AM5</f>
        <v>0</v>
      </c>
      <c r="AR5" s="11"/>
      <c r="AS5" s="11">
        <f t="shared" si="2"/>
        <v>10400</v>
      </c>
      <c r="AT5" s="11"/>
      <c r="AU5" s="15"/>
      <c r="AV5" s="23">
        <f t="shared" si="4"/>
        <v>10400</v>
      </c>
      <c r="AW5" s="5"/>
    </row>
    <row r="6" spans="1:49">
      <c r="A6" s="16" t="s">
        <v>35</v>
      </c>
      <c r="B6" s="20">
        <v>0</v>
      </c>
      <c r="C6" s="20">
        <v>0</v>
      </c>
      <c r="D6" s="20">
        <v>0</v>
      </c>
      <c r="E6" s="20">
        <v>0</v>
      </c>
      <c r="F6" s="20">
        <v>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16" t="s">
        <v>35</v>
      </c>
      <c r="AH6" s="16">
        <f t="shared" si="0"/>
        <v>1</v>
      </c>
      <c r="AI6" s="16">
        <v>0</v>
      </c>
      <c r="AJ6" s="27">
        <v>0</v>
      </c>
      <c r="AK6" s="49">
        <v>0</v>
      </c>
      <c r="AL6" s="27">
        <v>0</v>
      </c>
      <c r="AM6" s="27">
        <v>0</v>
      </c>
      <c r="AN6" s="10">
        <f>4000 + 1000*AH6</f>
        <v>5000</v>
      </c>
      <c r="AO6" s="11">
        <v>0</v>
      </c>
      <c r="AP6" s="11">
        <f t="shared" si="3"/>
        <v>0</v>
      </c>
      <c r="AQ6" s="11">
        <f t="shared" si="5"/>
        <v>0</v>
      </c>
      <c r="AR6" s="11"/>
      <c r="AS6" s="11">
        <f t="shared" si="2"/>
        <v>5000</v>
      </c>
      <c r="AT6" s="11"/>
      <c r="AU6" s="15"/>
      <c r="AV6" s="23">
        <f t="shared" si="4"/>
        <v>5000</v>
      </c>
      <c r="AW6" s="5"/>
    </row>
    <row r="7" spans="1:49">
      <c r="A7" s="41" t="s">
        <v>45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0" t="s">
        <v>45</v>
      </c>
      <c r="AH7" s="44"/>
      <c r="AI7" s="44"/>
      <c r="AJ7" s="44"/>
      <c r="AK7" s="44"/>
      <c r="AL7" s="44"/>
      <c r="AM7" s="44"/>
      <c r="AN7" s="45">
        <f>SUM(AN2:AN6)</f>
        <v>45900</v>
      </c>
      <c r="AO7" s="44"/>
      <c r="AP7" s="44"/>
      <c r="AQ7" s="44"/>
      <c r="AR7" s="44"/>
      <c r="AS7" s="44"/>
      <c r="AT7" s="44"/>
      <c r="AU7" s="44"/>
      <c r="AV7" s="46">
        <f>SUM(AV2:AV6)</f>
        <v>48900</v>
      </c>
    </row>
    <row r="14" spans="1:49">
      <c r="I14" s="5"/>
    </row>
  </sheetData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28"/>
  <sheetViews>
    <sheetView zoomScale="110" zoomScaleNormal="110" workbookViewId="0">
      <pane ySplit="1" topLeftCell="A2" activePane="bottomLeft" state="frozen"/>
      <selection pane="bottomLeft" activeCell="AL17" sqref="AL17"/>
    </sheetView>
  </sheetViews>
  <sheetFormatPr defaultRowHeight="15"/>
  <cols>
    <col min="1" max="1" width="11.85546875" customWidth="1"/>
    <col min="2" max="32" width="3.28515625" customWidth="1"/>
    <col min="33" max="33" width="12.28515625" customWidth="1"/>
    <col min="34" max="34" width="5.28515625" customWidth="1"/>
    <col min="35" max="35" width="5.140625" customWidth="1"/>
    <col min="36" max="36" width="5" customWidth="1"/>
    <col min="37" max="37" width="4.7109375" customWidth="1"/>
    <col min="38" max="38" width="5.28515625" customWidth="1"/>
    <col min="39" max="39" width="5.140625" customWidth="1"/>
    <col min="40" max="40" width="7.7109375" customWidth="1"/>
    <col min="41" max="41" width="6.7109375" customWidth="1"/>
    <col min="42" max="42" width="5.5703125" customWidth="1"/>
    <col min="43" max="44" width="6.5703125" customWidth="1"/>
    <col min="45" max="45" width="7.85546875" customWidth="1"/>
    <col min="46" max="46" width="5.85546875" customWidth="1"/>
    <col min="47" max="47" width="5.140625" customWidth="1"/>
    <col min="48" max="48" width="4.85546875" customWidth="1"/>
    <col min="49" max="49" width="6.28515625" customWidth="1"/>
    <col min="50" max="50" width="7.7109375" customWidth="1"/>
    <col min="51" max="51" width="0.28515625" customWidth="1"/>
    <col min="52" max="52" width="7.42578125" hidden="1" customWidth="1"/>
    <col min="53" max="53" width="7.5703125" hidden="1" customWidth="1"/>
    <col min="54" max="54" width="6.28515625" hidden="1" customWidth="1"/>
    <col min="55" max="55" width="7.28515625" hidden="1" customWidth="1"/>
    <col min="56" max="56" width="6.85546875" hidden="1" customWidth="1"/>
    <col min="57" max="57" width="6.28515625" hidden="1" customWidth="1"/>
    <col min="58" max="58" width="7.28515625" hidden="1" customWidth="1"/>
    <col min="59" max="59" width="10.140625" hidden="1" customWidth="1"/>
    <col min="60" max="61" width="7.5703125" hidden="1" customWidth="1"/>
    <col min="62" max="62" width="7.28515625" hidden="1" customWidth="1"/>
    <col min="63" max="63" width="7.140625" hidden="1" customWidth="1"/>
    <col min="64" max="64" width="8.7109375" hidden="1" customWidth="1"/>
  </cols>
  <sheetData>
    <row r="1" spans="1:64" ht="37.5" customHeight="1">
      <c r="A1" s="1" t="s">
        <v>74</v>
      </c>
      <c r="B1" s="3">
        <v>1</v>
      </c>
      <c r="C1" s="6">
        <v>2</v>
      </c>
      <c r="D1" s="3">
        <v>3</v>
      </c>
      <c r="E1" s="6">
        <v>4</v>
      </c>
      <c r="F1" s="3">
        <v>5</v>
      </c>
      <c r="G1" s="38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7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7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7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74</v>
      </c>
      <c r="AH1" s="1" t="s">
        <v>12</v>
      </c>
      <c r="AI1" s="1" t="s">
        <v>13</v>
      </c>
      <c r="AJ1" s="38" t="s">
        <v>0</v>
      </c>
      <c r="AK1" s="43" t="s">
        <v>1</v>
      </c>
      <c r="AL1" s="1" t="s">
        <v>2</v>
      </c>
      <c r="AM1" s="1" t="s">
        <v>3</v>
      </c>
      <c r="AN1" s="1" t="s">
        <v>4</v>
      </c>
      <c r="AO1" s="1" t="s">
        <v>59</v>
      </c>
      <c r="AP1" s="1" t="s">
        <v>14</v>
      </c>
      <c r="AQ1" s="1" t="s">
        <v>2</v>
      </c>
      <c r="AR1" s="1" t="s">
        <v>6</v>
      </c>
      <c r="AS1" s="1" t="s">
        <v>58</v>
      </c>
      <c r="AT1" s="2" t="s">
        <v>8</v>
      </c>
      <c r="AU1" s="1" t="s">
        <v>15</v>
      </c>
      <c r="AV1" s="1" t="s">
        <v>33</v>
      </c>
      <c r="AW1" s="1" t="s">
        <v>56</v>
      </c>
      <c r="AX1" s="1" t="s">
        <v>57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52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51</v>
      </c>
      <c r="BI1" s="1" t="s">
        <v>53</v>
      </c>
      <c r="BJ1" s="1" t="s">
        <v>54</v>
      </c>
      <c r="BK1" s="1" t="s">
        <v>47</v>
      </c>
      <c r="BL1" s="1" t="s">
        <v>48</v>
      </c>
    </row>
    <row r="2" spans="1:64">
      <c r="A2" s="12" t="s">
        <v>16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0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12" t="s">
        <v>16</v>
      </c>
      <c r="AH2" s="22">
        <f>SUM(B2:AF2)</f>
        <v>30</v>
      </c>
      <c r="AI2" s="8"/>
      <c r="AJ2" s="9"/>
      <c r="AK2" s="42"/>
      <c r="AL2" s="9"/>
      <c r="AM2" s="9"/>
      <c r="AN2" s="13">
        <v>8427</v>
      </c>
      <c r="AO2" s="28">
        <f>324*AJ2</f>
        <v>0</v>
      </c>
      <c r="AP2" s="28">
        <f>400*AK2</f>
        <v>0</v>
      </c>
      <c r="AQ2" s="28">
        <f>324*AL2</f>
        <v>0</v>
      </c>
      <c r="AR2" s="28">
        <f>324*AM2</f>
        <v>0</v>
      </c>
      <c r="AS2" s="28">
        <f>AN2+AO2+AP2+AQ2-AR2</f>
        <v>8427</v>
      </c>
      <c r="AT2" s="19"/>
      <c r="AU2" s="7"/>
      <c r="AV2" s="7"/>
      <c r="AW2" s="7">
        <v>500</v>
      </c>
      <c r="AX2" s="8">
        <f>AS2-AT2-AV2+AW2</f>
        <v>8927</v>
      </c>
      <c r="AY2" s="7">
        <v>8301</v>
      </c>
      <c r="AZ2" s="8">
        <f>AY2 * 12 / 100</f>
        <v>996.12</v>
      </c>
      <c r="BA2" s="8">
        <f>AY2 * 1.75 / 100</f>
        <v>145.26750000000001</v>
      </c>
      <c r="BB2" s="8">
        <f>AY2-AZ2-BA2</f>
        <v>7159.6125000000002</v>
      </c>
      <c r="BC2" s="8">
        <f>AY2 * 13.15 / 100</f>
        <v>1091.5815</v>
      </c>
      <c r="BD2" s="8">
        <f>AY2 * 4.75 / 100</f>
        <v>394.29750000000001</v>
      </c>
      <c r="BE2" s="7">
        <v>300</v>
      </c>
      <c r="BF2" s="8">
        <f>AY2+BC2+BD2+BE2</f>
        <v>10086.879000000001</v>
      </c>
      <c r="BG2" s="8">
        <f>AO2+AP2+AQ2-AR2-AT2</f>
        <v>0</v>
      </c>
      <c r="BH2" s="8">
        <f>AY2+BC2+BD2+BE2+BG2</f>
        <v>10086.879000000001</v>
      </c>
      <c r="BI2" s="8">
        <f>BH2 * 9 / 100</f>
        <v>907.81911000000002</v>
      </c>
      <c r="BJ2" s="8">
        <f>BH2 * 9 / 100</f>
        <v>907.81911000000002</v>
      </c>
      <c r="BK2" s="8">
        <f>BF2+BG2+BI2+BJ2</f>
        <v>11902.517220000002</v>
      </c>
      <c r="BL2" s="8">
        <f>BB2+BG2</f>
        <v>7159.6125000000002</v>
      </c>
    </row>
    <row r="3" spans="1:64">
      <c r="A3" s="12" t="s">
        <v>27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34">
        <v>0.5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12" t="s">
        <v>27</v>
      </c>
      <c r="AH3" s="22">
        <f>SUM(B3:AF3)</f>
        <v>29.5</v>
      </c>
      <c r="AI3" s="8"/>
      <c r="AJ3" s="9"/>
      <c r="AK3" s="9"/>
      <c r="AL3" s="9"/>
      <c r="AM3" s="9"/>
      <c r="AN3" s="13">
        <v>8427</v>
      </c>
      <c r="AO3" s="28">
        <f>324*AJ3</f>
        <v>0</v>
      </c>
      <c r="AP3" s="28">
        <f>400*AK3</f>
        <v>0</v>
      </c>
      <c r="AQ3" s="28">
        <f t="shared" ref="AQ3:AQ22" si="0">324*AL3</f>
        <v>0</v>
      </c>
      <c r="AR3" s="28">
        <f t="shared" ref="AR3:AR22" si="1">324*AM3</f>
        <v>0</v>
      </c>
      <c r="AS3" s="28">
        <f>AN3+AO3+AP3+AQ3-AR3</f>
        <v>8427</v>
      </c>
      <c r="AT3" s="19">
        <v>1300</v>
      </c>
      <c r="AU3" s="29" t="s">
        <v>60</v>
      </c>
      <c r="AV3" s="7"/>
      <c r="AW3" s="7">
        <v>500</v>
      </c>
      <c r="AX3" s="8">
        <f t="shared" ref="AX3:AX22" si="2">AS3-AT3-AV3+AW3</f>
        <v>7627</v>
      </c>
      <c r="AY3" s="7">
        <v>8301</v>
      </c>
      <c r="AZ3" s="8">
        <f>AY3 * 12 / 100</f>
        <v>996.12</v>
      </c>
      <c r="BA3" s="8">
        <f>AY3 * 1.75 / 100</f>
        <v>145.26750000000001</v>
      </c>
      <c r="BB3" s="8">
        <f>AY3-AZ3-BA3</f>
        <v>7159.6125000000002</v>
      </c>
      <c r="BC3" s="8">
        <f t="shared" ref="BC3:BC18" si="3">AY3 * 13.16 / 100</f>
        <v>1092.4116000000001</v>
      </c>
      <c r="BD3" s="8">
        <f>AY3 * 4.75 / 100</f>
        <v>394.29750000000001</v>
      </c>
      <c r="BE3" s="7">
        <v>300</v>
      </c>
      <c r="BF3" s="8">
        <f>AY3+BC3+BD3+BE3</f>
        <v>10087.7091</v>
      </c>
      <c r="BG3" s="8">
        <f>AO3+AP3+AQ3-AR3-AT3</f>
        <v>-1300</v>
      </c>
      <c r="BH3" s="8">
        <f>AY3+BC3+BD3+BE3+BG3</f>
        <v>8787.7091</v>
      </c>
      <c r="BI3" s="8">
        <f t="shared" ref="BI3:BI18" si="4">BH3 * 9 / 100</f>
        <v>790.89381900000012</v>
      </c>
      <c r="BJ3" s="8">
        <f t="shared" ref="BJ3:BJ18" si="5">BH3 * 9 / 100</f>
        <v>790.89381900000012</v>
      </c>
      <c r="BK3" s="8">
        <f t="shared" ref="BK3:BK23" si="6">BF3+BG3+BI3+BJ3</f>
        <v>10369.496738000002</v>
      </c>
      <c r="BL3" s="8">
        <f>BB3+BG3</f>
        <v>5859.6125000000002</v>
      </c>
    </row>
    <row r="4" spans="1:64">
      <c r="A4" s="12" t="s">
        <v>17</v>
      </c>
      <c r="B4" s="20">
        <v>1</v>
      </c>
      <c r="C4" s="20">
        <v>1</v>
      </c>
      <c r="D4" s="20">
        <v>1</v>
      </c>
      <c r="E4" s="20">
        <v>0</v>
      </c>
      <c r="F4" s="20">
        <v>1</v>
      </c>
      <c r="G4" s="20">
        <v>0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0</v>
      </c>
      <c r="AD4" s="20">
        <v>1</v>
      </c>
      <c r="AE4" s="20">
        <v>1</v>
      </c>
      <c r="AF4" s="20">
        <v>1</v>
      </c>
      <c r="AG4" s="12" t="s">
        <v>17</v>
      </c>
      <c r="AH4" s="22">
        <f>SUM(B4:AF4)</f>
        <v>28</v>
      </c>
      <c r="AI4" s="8"/>
      <c r="AJ4" s="9"/>
      <c r="AK4" s="9"/>
      <c r="AL4" s="9"/>
      <c r="AM4" s="9"/>
      <c r="AN4" s="13">
        <v>8427</v>
      </c>
      <c r="AO4" s="28">
        <f t="shared" ref="AO4:AO22" si="7">324*AJ4</f>
        <v>0</v>
      </c>
      <c r="AP4" s="28">
        <f>400*AK4</f>
        <v>0</v>
      </c>
      <c r="AQ4" s="28">
        <f t="shared" si="0"/>
        <v>0</v>
      </c>
      <c r="AR4" s="28">
        <f t="shared" si="1"/>
        <v>0</v>
      </c>
      <c r="AS4" s="28">
        <f>AN4+AO4+AP4+AQ4-AR4</f>
        <v>8427</v>
      </c>
      <c r="AT4" s="19"/>
      <c r="AU4" s="7"/>
      <c r="AV4" s="7"/>
      <c r="AW4" s="7">
        <v>500</v>
      </c>
      <c r="AX4" s="8">
        <f t="shared" si="2"/>
        <v>8927</v>
      </c>
      <c r="AY4" s="7">
        <v>8301</v>
      </c>
      <c r="AZ4" s="8">
        <f>AY4 * 12 / 100</f>
        <v>996.12</v>
      </c>
      <c r="BA4" s="8">
        <f>AY4 * 1.75 / 100</f>
        <v>145.26750000000001</v>
      </c>
      <c r="BB4" s="8">
        <f>AY4-AZ4-BA4</f>
        <v>7159.6125000000002</v>
      </c>
      <c r="BC4" s="8">
        <f t="shared" si="3"/>
        <v>1092.4116000000001</v>
      </c>
      <c r="BD4" s="8">
        <f>AY4 * 4.75 / 100</f>
        <v>394.29750000000001</v>
      </c>
      <c r="BE4" s="7">
        <v>300</v>
      </c>
      <c r="BF4" s="8">
        <f>AY4+BC4+BD4+BE4</f>
        <v>10087.7091</v>
      </c>
      <c r="BG4" s="8">
        <f>AO4+AP4+AQ4-AR4-AT4</f>
        <v>0</v>
      </c>
      <c r="BH4" s="8">
        <f>AY4+BC4+BD4+BE4+BG4</f>
        <v>10087.7091</v>
      </c>
      <c r="BI4" s="8">
        <f t="shared" si="4"/>
        <v>907.89381900000012</v>
      </c>
      <c r="BJ4" s="8">
        <f t="shared" si="5"/>
        <v>907.89381900000012</v>
      </c>
      <c r="BK4" s="8">
        <f t="shared" si="6"/>
        <v>11903.496738000002</v>
      </c>
      <c r="BL4" s="8">
        <f>BB4+BG4</f>
        <v>7159.6125000000002</v>
      </c>
    </row>
    <row r="5" spans="1:64">
      <c r="A5" s="24" t="s">
        <v>18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0</v>
      </c>
      <c r="AD5" s="20">
        <v>0</v>
      </c>
      <c r="AE5" s="20">
        <v>0</v>
      </c>
      <c r="AF5" s="20">
        <v>0</v>
      </c>
      <c r="AG5" s="12" t="s">
        <v>18</v>
      </c>
      <c r="AH5" s="22">
        <f t="shared" ref="AH5" si="8">SUM(B5:AF5)</f>
        <v>18</v>
      </c>
      <c r="AI5" s="8"/>
      <c r="AJ5" s="9"/>
      <c r="AK5" s="9"/>
      <c r="AL5" s="9"/>
      <c r="AM5" s="9"/>
      <c r="AN5" s="13">
        <v>8427</v>
      </c>
      <c r="AO5" s="28">
        <f t="shared" si="7"/>
        <v>0</v>
      </c>
      <c r="AP5" s="28">
        <f t="shared" ref="AP5:AP6" si="9">400*AK5</f>
        <v>0</v>
      </c>
      <c r="AQ5" s="28">
        <f t="shared" si="0"/>
        <v>0</v>
      </c>
      <c r="AR5" s="28">
        <f t="shared" si="1"/>
        <v>0</v>
      </c>
      <c r="AS5" s="28">
        <f t="shared" ref="AS5" si="10">AN5+AO5+AP5+AQ5-AR5</f>
        <v>8427</v>
      </c>
      <c r="AT5" s="19"/>
      <c r="AU5" s="17"/>
      <c r="AV5" s="7"/>
      <c r="AW5" s="7">
        <v>500</v>
      </c>
      <c r="AX5" s="8">
        <f t="shared" si="2"/>
        <v>8927</v>
      </c>
      <c r="AY5" s="7">
        <v>8301</v>
      </c>
      <c r="AZ5" s="8">
        <f t="shared" ref="AZ5:AZ6" si="11">AY5 * 12 / 100</f>
        <v>996.12</v>
      </c>
      <c r="BA5" s="8">
        <f>AY5 * 1.75 / 100</f>
        <v>145.26750000000001</v>
      </c>
      <c r="BB5" s="8">
        <f>AY5-AZ5-BA5</f>
        <v>7159.6125000000002</v>
      </c>
      <c r="BC5" s="8">
        <f t="shared" si="3"/>
        <v>1092.4116000000001</v>
      </c>
      <c r="BD5" s="8">
        <f>AY5 * 4.75 / 100</f>
        <v>394.29750000000001</v>
      </c>
      <c r="BE5" s="7">
        <v>300</v>
      </c>
      <c r="BF5" s="8">
        <f>AY5+BC5+BD5+BE5</f>
        <v>10087.7091</v>
      </c>
      <c r="BG5" s="8">
        <f>AO5+AP5+AQ5-AR5-AT5</f>
        <v>0</v>
      </c>
      <c r="BH5" s="8">
        <f>AY5+BC5+BD5+BE5+BG5</f>
        <v>10087.7091</v>
      </c>
      <c r="BI5" s="8">
        <f t="shared" si="4"/>
        <v>907.89381900000012</v>
      </c>
      <c r="BJ5" s="8">
        <f t="shared" si="5"/>
        <v>907.89381900000012</v>
      </c>
      <c r="BK5" s="8">
        <f t="shared" si="6"/>
        <v>11903.496738000002</v>
      </c>
      <c r="BL5" s="8">
        <f>BB5+BG5</f>
        <v>7159.6125000000002</v>
      </c>
    </row>
    <row r="6" spans="1:64">
      <c r="A6" s="24" t="s">
        <v>31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34">
        <v>0.5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12" t="s">
        <v>31</v>
      </c>
      <c r="AH6" s="22">
        <f>SUM(B6:AF6)</f>
        <v>30.5</v>
      </c>
      <c r="AI6" s="8"/>
      <c r="AJ6" s="9"/>
      <c r="AK6" s="9"/>
      <c r="AL6" s="9"/>
      <c r="AM6" s="9"/>
      <c r="AN6" s="13">
        <v>8427</v>
      </c>
      <c r="AO6" s="28">
        <f t="shared" si="7"/>
        <v>0</v>
      </c>
      <c r="AP6" s="28">
        <f t="shared" si="9"/>
        <v>0</v>
      </c>
      <c r="AQ6" s="28">
        <f t="shared" si="0"/>
        <v>0</v>
      </c>
      <c r="AR6" s="28">
        <f t="shared" si="1"/>
        <v>0</v>
      </c>
      <c r="AS6" s="28">
        <f>AN6+AO6+AP6+AQ6-AR6</f>
        <v>8427</v>
      </c>
      <c r="AT6" s="19">
        <v>1300</v>
      </c>
      <c r="AU6" s="29" t="s">
        <v>75</v>
      </c>
      <c r="AV6" s="7"/>
      <c r="AW6" s="7">
        <v>500</v>
      </c>
      <c r="AX6" s="8">
        <f t="shared" si="2"/>
        <v>7627</v>
      </c>
      <c r="AY6" s="7">
        <v>8301</v>
      </c>
      <c r="AZ6" s="8">
        <f t="shared" si="11"/>
        <v>996.12</v>
      </c>
      <c r="BA6" s="8">
        <f>AY6 * 1.75 / 100</f>
        <v>145.26750000000001</v>
      </c>
      <c r="BB6" s="8">
        <f>AY6-AZ6-BA6</f>
        <v>7159.6125000000002</v>
      </c>
      <c r="BC6" s="8">
        <f t="shared" si="3"/>
        <v>1092.4116000000001</v>
      </c>
      <c r="BD6" s="8">
        <f>AY6 * 4.75 / 100</f>
        <v>394.29750000000001</v>
      </c>
      <c r="BE6" s="7">
        <v>300</v>
      </c>
      <c r="BF6" s="8">
        <f>AY6+BC6+BD6+BE6</f>
        <v>10087.7091</v>
      </c>
      <c r="BG6" s="8">
        <f>AO6+AP6+AQ6-AR6-AT6</f>
        <v>-1300</v>
      </c>
      <c r="BH6" s="8">
        <f>AY6+BC6+BD6+BE6+BG6</f>
        <v>8787.7091</v>
      </c>
      <c r="BI6" s="8">
        <f t="shared" si="4"/>
        <v>790.89381900000012</v>
      </c>
      <c r="BJ6" s="8">
        <f t="shared" si="5"/>
        <v>790.89381900000012</v>
      </c>
      <c r="BK6" s="8">
        <f t="shared" si="6"/>
        <v>10369.496738000002</v>
      </c>
      <c r="BL6" s="8">
        <f>BB6+BG6</f>
        <v>5859.6125000000002</v>
      </c>
    </row>
    <row r="7" spans="1:64">
      <c r="A7" s="24" t="s">
        <v>23</v>
      </c>
      <c r="B7" s="20">
        <v>0</v>
      </c>
      <c r="C7" s="20">
        <v>0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0</v>
      </c>
      <c r="M7" s="20">
        <v>1</v>
      </c>
      <c r="N7" s="20">
        <v>1</v>
      </c>
      <c r="O7" s="20">
        <v>1</v>
      </c>
      <c r="P7" s="20">
        <v>1</v>
      </c>
      <c r="Q7" s="20">
        <v>0</v>
      </c>
      <c r="R7" s="20">
        <v>1</v>
      </c>
      <c r="S7" s="20">
        <v>1</v>
      </c>
      <c r="T7" s="20">
        <v>1</v>
      </c>
      <c r="U7" s="20">
        <v>0</v>
      </c>
      <c r="V7" s="20">
        <v>1</v>
      </c>
      <c r="W7" s="20">
        <v>1</v>
      </c>
      <c r="X7" s="20">
        <v>1</v>
      </c>
      <c r="Y7" s="20">
        <v>0</v>
      </c>
      <c r="Z7" s="20">
        <v>1</v>
      </c>
      <c r="AA7" s="20">
        <v>1</v>
      </c>
      <c r="AB7" s="20">
        <v>0</v>
      </c>
      <c r="AC7" s="20">
        <v>1</v>
      </c>
      <c r="AD7" s="20">
        <v>1</v>
      </c>
      <c r="AE7" s="20">
        <v>1</v>
      </c>
      <c r="AF7" s="20">
        <v>1</v>
      </c>
      <c r="AG7" s="12" t="s">
        <v>23</v>
      </c>
      <c r="AH7" s="22">
        <f t="shared" ref="AH7:AH11" si="12">SUM(B7:AF7)</f>
        <v>24</v>
      </c>
      <c r="AI7" s="8"/>
      <c r="AJ7" s="9"/>
      <c r="AK7" s="9"/>
      <c r="AL7" s="9"/>
      <c r="AM7" s="9"/>
      <c r="AN7" s="13">
        <v>8427</v>
      </c>
      <c r="AO7" s="28">
        <f t="shared" si="7"/>
        <v>0</v>
      </c>
      <c r="AP7" s="28">
        <f t="shared" ref="AP7:AP20" si="13">400*AK7</f>
        <v>0</v>
      </c>
      <c r="AQ7" s="28">
        <f t="shared" si="0"/>
        <v>0</v>
      </c>
      <c r="AR7" s="28">
        <f t="shared" si="1"/>
        <v>0</v>
      </c>
      <c r="AS7" s="28">
        <f t="shared" ref="AS7:AS20" si="14">AN7+AO7+AP7+AQ7-AR7</f>
        <v>8427</v>
      </c>
      <c r="AT7" s="19"/>
      <c r="AU7" s="7"/>
      <c r="AV7" s="7"/>
      <c r="AW7" s="7">
        <v>500</v>
      </c>
      <c r="AX7" s="8">
        <f t="shared" si="2"/>
        <v>8927</v>
      </c>
      <c r="AY7" s="7">
        <v>8301</v>
      </c>
      <c r="AZ7" s="8">
        <f t="shared" ref="AZ7:AZ11" si="15">AY7 * 12 / 100</f>
        <v>996.12</v>
      </c>
      <c r="BA7" s="8">
        <f t="shared" ref="BA7:BA11" si="16">AY7 * 1.75 / 100</f>
        <v>145.26750000000001</v>
      </c>
      <c r="BB7" s="8">
        <f t="shared" ref="BB7:BB11" si="17">AY7-AZ7-BA7</f>
        <v>7159.6125000000002</v>
      </c>
      <c r="BC7" s="8">
        <f t="shared" si="3"/>
        <v>1092.4116000000001</v>
      </c>
      <c r="BD7" s="8">
        <f t="shared" ref="BD7:BD11" si="18">AY7 * 4.75 / 100</f>
        <v>394.29750000000001</v>
      </c>
      <c r="BE7" s="7">
        <v>300</v>
      </c>
      <c r="BF7" s="8">
        <f t="shared" ref="BF7:BF11" si="19">AY7+BC7+BD7+BE7</f>
        <v>10087.7091</v>
      </c>
      <c r="BG7" s="8">
        <f t="shared" ref="BG7:BG11" si="20">AO7+AP7+AQ7-AR7-AT7</f>
        <v>0</v>
      </c>
      <c r="BH7" s="8">
        <f t="shared" ref="BH7:BH11" si="21">AY7+BC7+BD7+BE7+BG7</f>
        <v>10087.7091</v>
      </c>
      <c r="BI7" s="8">
        <f t="shared" si="4"/>
        <v>907.89381900000012</v>
      </c>
      <c r="BJ7" s="8">
        <f t="shared" si="5"/>
        <v>907.89381900000012</v>
      </c>
      <c r="BK7" s="8">
        <f t="shared" si="6"/>
        <v>11903.496738000002</v>
      </c>
      <c r="BL7" s="8">
        <f t="shared" ref="BL7:BL11" si="22">BB7+BG7</f>
        <v>7159.6125000000002</v>
      </c>
    </row>
    <row r="8" spans="1:64">
      <c r="A8" s="24" t="s">
        <v>24</v>
      </c>
      <c r="B8" s="20">
        <v>0</v>
      </c>
      <c r="C8" s="20">
        <v>0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2</v>
      </c>
      <c r="T8" s="20">
        <v>1</v>
      </c>
      <c r="U8" s="20">
        <v>1</v>
      </c>
      <c r="V8" s="20">
        <v>1</v>
      </c>
      <c r="W8" s="20">
        <v>1</v>
      </c>
      <c r="X8" s="20">
        <v>2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12" t="s">
        <v>24</v>
      </c>
      <c r="AH8" s="22">
        <f t="shared" si="12"/>
        <v>31</v>
      </c>
      <c r="AI8" s="8"/>
      <c r="AJ8" s="9"/>
      <c r="AK8" s="9"/>
      <c r="AL8" s="9"/>
      <c r="AM8" s="9"/>
      <c r="AN8" s="13">
        <v>8427</v>
      </c>
      <c r="AO8" s="28">
        <f t="shared" si="7"/>
        <v>0</v>
      </c>
      <c r="AP8" s="28">
        <f t="shared" si="13"/>
        <v>0</v>
      </c>
      <c r="AQ8" s="28">
        <f t="shared" si="0"/>
        <v>0</v>
      </c>
      <c r="AR8" s="28">
        <f t="shared" si="1"/>
        <v>0</v>
      </c>
      <c r="AS8" s="28">
        <f t="shared" si="14"/>
        <v>8427</v>
      </c>
      <c r="AT8" s="19"/>
      <c r="AU8" s="29"/>
      <c r="AV8" s="7"/>
      <c r="AW8" s="7">
        <v>500</v>
      </c>
      <c r="AX8" s="8">
        <f t="shared" si="2"/>
        <v>8927</v>
      </c>
      <c r="AY8" s="7">
        <v>8301</v>
      </c>
      <c r="AZ8" s="8">
        <f t="shared" si="15"/>
        <v>996.12</v>
      </c>
      <c r="BA8" s="8">
        <f t="shared" si="16"/>
        <v>145.26750000000001</v>
      </c>
      <c r="BB8" s="8">
        <f t="shared" si="17"/>
        <v>7159.6125000000002</v>
      </c>
      <c r="BC8" s="8">
        <f t="shared" si="3"/>
        <v>1092.4116000000001</v>
      </c>
      <c r="BD8" s="8">
        <f t="shared" si="18"/>
        <v>394.29750000000001</v>
      </c>
      <c r="BE8" s="7">
        <v>300</v>
      </c>
      <c r="BF8" s="8">
        <f t="shared" si="19"/>
        <v>10087.7091</v>
      </c>
      <c r="BG8" s="8">
        <f t="shared" si="20"/>
        <v>0</v>
      </c>
      <c r="BH8" s="8">
        <f t="shared" si="21"/>
        <v>10087.7091</v>
      </c>
      <c r="BI8" s="8">
        <f t="shared" si="4"/>
        <v>907.89381900000012</v>
      </c>
      <c r="BJ8" s="8">
        <f t="shared" si="5"/>
        <v>907.89381900000012</v>
      </c>
      <c r="BK8" s="8">
        <f t="shared" si="6"/>
        <v>11903.496738000002</v>
      </c>
      <c r="BL8" s="8">
        <f t="shared" si="22"/>
        <v>7159.6125000000002</v>
      </c>
    </row>
    <row r="9" spans="1:64">
      <c r="A9" s="24" t="s">
        <v>37</v>
      </c>
      <c r="B9" s="20">
        <v>2</v>
      </c>
      <c r="C9" s="20">
        <v>3</v>
      </c>
      <c r="D9" s="20">
        <v>1</v>
      </c>
      <c r="E9" s="20">
        <v>1</v>
      </c>
      <c r="F9" s="20">
        <v>2</v>
      </c>
      <c r="G9" s="20">
        <v>2</v>
      </c>
      <c r="H9" s="20">
        <v>2</v>
      </c>
      <c r="I9" s="20">
        <v>2</v>
      </c>
      <c r="J9" s="20">
        <v>1</v>
      </c>
      <c r="K9" s="20">
        <v>1</v>
      </c>
      <c r="L9" s="20">
        <v>1</v>
      </c>
      <c r="M9" s="20">
        <v>2</v>
      </c>
      <c r="N9" s="20">
        <v>2</v>
      </c>
      <c r="O9" s="20">
        <v>2</v>
      </c>
      <c r="P9" s="20">
        <v>1</v>
      </c>
      <c r="Q9" s="20">
        <v>2</v>
      </c>
      <c r="R9" s="20">
        <v>1</v>
      </c>
      <c r="S9" s="20">
        <v>2</v>
      </c>
      <c r="T9" s="20">
        <v>2</v>
      </c>
      <c r="U9" s="20">
        <v>1</v>
      </c>
      <c r="V9" s="20">
        <v>2</v>
      </c>
      <c r="W9" s="20">
        <v>1</v>
      </c>
      <c r="X9" s="20">
        <v>0</v>
      </c>
      <c r="Y9" s="20">
        <v>0</v>
      </c>
      <c r="Z9" s="20">
        <v>0</v>
      </c>
      <c r="AA9" s="20">
        <v>0</v>
      </c>
      <c r="AB9" s="20">
        <v>2</v>
      </c>
      <c r="AC9" s="20">
        <v>2</v>
      </c>
      <c r="AD9" s="20">
        <v>1</v>
      </c>
      <c r="AE9" s="20">
        <v>1</v>
      </c>
      <c r="AF9" s="20">
        <v>1</v>
      </c>
      <c r="AG9" s="12" t="s">
        <v>37</v>
      </c>
      <c r="AH9" s="22">
        <f>SUM(B9:AF9)</f>
        <v>43</v>
      </c>
      <c r="AI9" s="8"/>
      <c r="AJ9" s="9"/>
      <c r="AK9" s="9"/>
      <c r="AL9" s="9"/>
      <c r="AM9" s="9"/>
      <c r="AN9" s="13">
        <v>8427</v>
      </c>
      <c r="AO9" s="28">
        <f t="shared" si="7"/>
        <v>0</v>
      </c>
      <c r="AP9" s="28">
        <f t="shared" ref="AP9" si="23">400*AK9</f>
        <v>0</v>
      </c>
      <c r="AQ9" s="28">
        <f t="shared" si="0"/>
        <v>0</v>
      </c>
      <c r="AR9" s="28">
        <f t="shared" si="1"/>
        <v>0</v>
      </c>
      <c r="AS9" s="28">
        <f>AN9+AO9+AP9+AQ9-AR9</f>
        <v>8427</v>
      </c>
      <c r="AT9" s="19"/>
      <c r="AU9" s="7"/>
      <c r="AV9" s="7"/>
      <c r="AW9" s="7">
        <v>500</v>
      </c>
      <c r="AX9" s="8">
        <f t="shared" si="2"/>
        <v>8927</v>
      </c>
      <c r="AY9" s="7">
        <v>8301</v>
      </c>
      <c r="AZ9" s="8">
        <f t="shared" si="15"/>
        <v>996.12</v>
      </c>
      <c r="BA9" s="8">
        <f t="shared" si="16"/>
        <v>145.26750000000001</v>
      </c>
      <c r="BB9" s="8">
        <f t="shared" si="17"/>
        <v>7159.6125000000002</v>
      </c>
      <c r="BC9" s="8">
        <f t="shared" si="3"/>
        <v>1092.4116000000001</v>
      </c>
      <c r="BD9" s="8">
        <f t="shared" si="18"/>
        <v>394.29750000000001</v>
      </c>
      <c r="BE9" s="7">
        <v>300</v>
      </c>
      <c r="BF9" s="8">
        <f t="shared" si="19"/>
        <v>10087.7091</v>
      </c>
      <c r="BG9" s="8">
        <f t="shared" si="20"/>
        <v>0</v>
      </c>
      <c r="BH9" s="8">
        <f t="shared" si="21"/>
        <v>10087.7091</v>
      </c>
      <c r="BI9" s="8">
        <f t="shared" si="4"/>
        <v>907.89381900000012</v>
      </c>
      <c r="BJ9" s="8">
        <f t="shared" si="5"/>
        <v>907.89381900000012</v>
      </c>
      <c r="BK9" s="8">
        <f t="shared" si="6"/>
        <v>11903.496738000002</v>
      </c>
      <c r="BL9" s="8">
        <f t="shared" si="22"/>
        <v>7159.6125000000002</v>
      </c>
    </row>
    <row r="10" spans="1:64">
      <c r="A10" s="24" t="s">
        <v>21</v>
      </c>
      <c r="B10" s="20">
        <v>1</v>
      </c>
      <c r="C10" s="20">
        <v>1</v>
      </c>
      <c r="D10" s="20">
        <v>1</v>
      </c>
      <c r="E10" s="20">
        <v>0</v>
      </c>
      <c r="F10" s="20">
        <v>0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34">
        <v>0.5</v>
      </c>
      <c r="M10" s="20">
        <v>0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12" t="s">
        <v>21</v>
      </c>
      <c r="AH10" s="22">
        <f t="shared" si="12"/>
        <v>27.5</v>
      </c>
      <c r="AI10" s="8"/>
      <c r="AJ10" s="9"/>
      <c r="AK10" s="9"/>
      <c r="AL10" s="9"/>
      <c r="AM10" s="9"/>
      <c r="AN10" s="13">
        <v>8427</v>
      </c>
      <c r="AO10" s="28">
        <f t="shared" si="7"/>
        <v>0</v>
      </c>
      <c r="AP10" s="28">
        <f t="shared" si="13"/>
        <v>0</v>
      </c>
      <c r="AQ10" s="28">
        <f t="shared" si="0"/>
        <v>0</v>
      </c>
      <c r="AR10" s="28">
        <f t="shared" si="1"/>
        <v>0</v>
      </c>
      <c r="AS10" s="28">
        <f t="shared" si="14"/>
        <v>8427</v>
      </c>
      <c r="AT10" s="19"/>
      <c r="AU10" s="17"/>
      <c r="AV10" s="7"/>
      <c r="AW10" s="7">
        <v>500</v>
      </c>
      <c r="AX10" s="8">
        <f t="shared" si="2"/>
        <v>8927</v>
      </c>
      <c r="AY10" s="7">
        <v>8301</v>
      </c>
      <c r="AZ10" s="8">
        <f t="shared" si="15"/>
        <v>996.12</v>
      </c>
      <c r="BA10" s="8">
        <f t="shared" si="16"/>
        <v>145.26750000000001</v>
      </c>
      <c r="BB10" s="8">
        <f t="shared" si="17"/>
        <v>7159.6125000000002</v>
      </c>
      <c r="BC10" s="8">
        <f t="shared" si="3"/>
        <v>1092.4116000000001</v>
      </c>
      <c r="BD10" s="8">
        <f t="shared" si="18"/>
        <v>394.29750000000001</v>
      </c>
      <c r="BE10" s="7">
        <v>300</v>
      </c>
      <c r="BF10" s="8">
        <f t="shared" si="19"/>
        <v>10087.7091</v>
      </c>
      <c r="BG10" s="8">
        <f t="shared" si="20"/>
        <v>0</v>
      </c>
      <c r="BH10" s="8">
        <f t="shared" si="21"/>
        <v>10087.7091</v>
      </c>
      <c r="BI10" s="8">
        <f t="shared" si="4"/>
        <v>907.89381900000012</v>
      </c>
      <c r="BJ10" s="8">
        <f t="shared" si="5"/>
        <v>907.89381900000012</v>
      </c>
      <c r="BK10" s="8">
        <f t="shared" si="6"/>
        <v>11903.496738000002</v>
      </c>
      <c r="BL10" s="8">
        <f t="shared" si="22"/>
        <v>7159.6125000000002</v>
      </c>
    </row>
    <row r="11" spans="1:64">
      <c r="A11" s="24" t="s">
        <v>22</v>
      </c>
      <c r="B11" s="20">
        <v>1</v>
      </c>
      <c r="C11" s="20">
        <v>0</v>
      </c>
      <c r="D11" s="20">
        <v>1</v>
      </c>
      <c r="E11" s="20">
        <v>1</v>
      </c>
      <c r="F11" s="20">
        <v>0</v>
      </c>
      <c r="G11" s="20">
        <v>1</v>
      </c>
      <c r="H11" s="20">
        <v>2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2</v>
      </c>
      <c r="S11" s="20">
        <v>2</v>
      </c>
      <c r="T11" s="20">
        <v>1</v>
      </c>
      <c r="U11" s="20">
        <v>2</v>
      </c>
      <c r="V11" s="20">
        <v>0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12" t="s">
        <v>22</v>
      </c>
      <c r="AH11" s="22">
        <f t="shared" si="12"/>
        <v>32</v>
      </c>
      <c r="AI11" s="8"/>
      <c r="AJ11" s="9"/>
      <c r="AK11" s="9"/>
      <c r="AL11" s="9"/>
      <c r="AM11" s="9"/>
      <c r="AN11" s="13">
        <v>8427</v>
      </c>
      <c r="AO11" s="28">
        <f t="shared" si="7"/>
        <v>0</v>
      </c>
      <c r="AP11" s="28">
        <f t="shared" si="13"/>
        <v>0</v>
      </c>
      <c r="AQ11" s="28">
        <f t="shared" si="0"/>
        <v>0</v>
      </c>
      <c r="AR11" s="28">
        <f t="shared" si="1"/>
        <v>0</v>
      </c>
      <c r="AS11" s="28">
        <f t="shared" si="14"/>
        <v>8427</v>
      </c>
      <c r="AT11" s="19"/>
      <c r="AU11" s="17"/>
      <c r="AV11" s="7"/>
      <c r="AW11" s="7">
        <v>500</v>
      </c>
      <c r="AX11" s="8">
        <f t="shared" si="2"/>
        <v>8927</v>
      </c>
      <c r="AY11" s="7">
        <v>8301</v>
      </c>
      <c r="AZ11" s="8">
        <f t="shared" si="15"/>
        <v>996.12</v>
      </c>
      <c r="BA11" s="8">
        <f t="shared" si="16"/>
        <v>145.26750000000001</v>
      </c>
      <c r="BB11" s="8">
        <f t="shared" si="17"/>
        <v>7159.6125000000002</v>
      </c>
      <c r="BC11" s="8">
        <f t="shared" si="3"/>
        <v>1092.4116000000001</v>
      </c>
      <c r="BD11" s="8">
        <f t="shared" si="18"/>
        <v>394.29750000000001</v>
      </c>
      <c r="BE11" s="7">
        <v>300</v>
      </c>
      <c r="BF11" s="8">
        <f t="shared" si="19"/>
        <v>10087.7091</v>
      </c>
      <c r="BG11" s="8">
        <f t="shared" si="20"/>
        <v>0</v>
      </c>
      <c r="BH11" s="8">
        <f t="shared" si="21"/>
        <v>10087.7091</v>
      </c>
      <c r="BI11" s="8">
        <f t="shared" si="4"/>
        <v>907.89381900000012</v>
      </c>
      <c r="BJ11" s="8">
        <f t="shared" si="5"/>
        <v>907.89381900000012</v>
      </c>
      <c r="BK11" s="8">
        <f t="shared" si="6"/>
        <v>11903.496738000002</v>
      </c>
      <c r="BL11" s="8">
        <f t="shared" si="22"/>
        <v>7159.6125000000002</v>
      </c>
    </row>
    <row r="12" spans="1:64" ht="14.25" customHeight="1">
      <c r="A12" s="24" t="s">
        <v>19</v>
      </c>
      <c r="B12" s="20">
        <v>1</v>
      </c>
      <c r="C12" s="20">
        <v>1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1</v>
      </c>
      <c r="N12" s="20">
        <v>0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12" t="s">
        <v>19</v>
      </c>
      <c r="AH12" s="22">
        <f t="shared" ref="AH12:AH14" si="24">SUM(B12:AF12)</f>
        <v>21</v>
      </c>
      <c r="AI12" s="8"/>
      <c r="AJ12" s="9"/>
      <c r="AK12" s="9"/>
      <c r="AL12" s="9"/>
      <c r="AM12" s="9"/>
      <c r="AN12" s="13">
        <v>8427</v>
      </c>
      <c r="AO12" s="28">
        <f t="shared" si="7"/>
        <v>0</v>
      </c>
      <c r="AP12" s="28">
        <f t="shared" si="13"/>
        <v>0</v>
      </c>
      <c r="AQ12" s="28">
        <f t="shared" si="0"/>
        <v>0</v>
      </c>
      <c r="AR12" s="28">
        <f t="shared" si="1"/>
        <v>0</v>
      </c>
      <c r="AS12" s="28">
        <f t="shared" si="14"/>
        <v>8427</v>
      </c>
      <c r="AT12" s="19"/>
      <c r="AU12" s="17"/>
      <c r="AV12" s="7"/>
      <c r="AW12" s="7">
        <v>500</v>
      </c>
      <c r="AX12" s="8">
        <f t="shared" si="2"/>
        <v>8927</v>
      </c>
      <c r="AY12" s="7">
        <v>8301</v>
      </c>
      <c r="AZ12" s="8">
        <f t="shared" ref="AZ12:AZ15" si="25">AY12 * 12 / 100</f>
        <v>996.12</v>
      </c>
      <c r="BA12" s="8">
        <f t="shared" ref="BA12:BA15" si="26">AY12 * 1.75 / 100</f>
        <v>145.26750000000001</v>
      </c>
      <c r="BB12" s="8">
        <f t="shared" ref="BB12:BB15" si="27">AY12-AZ12-BA12</f>
        <v>7159.6125000000002</v>
      </c>
      <c r="BC12" s="8">
        <f t="shared" si="3"/>
        <v>1092.4116000000001</v>
      </c>
      <c r="BD12" s="8">
        <f t="shared" ref="BD12:BD15" si="28">AY12 * 4.75 / 100</f>
        <v>394.29750000000001</v>
      </c>
      <c r="BE12" s="7">
        <v>300</v>
      </c>
      <c r="BF12" s="8">
        <f t="shared" ref="BF12:BF15" si="29">AY12+BC12+BD12+BE12</f>
        <v>10087.7091</v>
      </c>
      <c r="BG12" s="8">
        <f>AO12+AP12+AQ12-AR12-AT12</f>
        <v>0</v>
      </c>
      <c r="BH12" s="8">
        <f t="shared" ref="BH12:BH15" si="30">AY12+BC12+BD12+BE12+BG12</f>
        <v>10087.7091</v>
      </c>
      <c r="BI12" s="8">
        <f t="shared" si="4"/>
        <v>907.89381900000012</v>
      </c>
      <c r="BJ12" s="8">
        <f t="shared" si="5"/>
        <v>907.89381900000012</v>
      </c>
      <c r="BK12" s="8">
        <f t="shared" si="6"/>
        <v>11903.496738000002</v>
      </c>
      <c r="BL12" s="8">
        <f>BB12+BG12</f>
        <v>7159.6125000000002</v>
      </c>
    </row>
    <row r="13" spans="1:64">
      <c r="A13" s="24" t="s">
        <v>20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12" t="s">
        <v>20</v>
      </c>
      <c r="AH13" s="22">
        <f t="shared" si="24"/>
        <v>31</v>
      </c>
      <c r="AI13" s="8"/>
      <c r="AJ13" s="9"/>
      <c r="AK13" s="9"/>
      <c r="AL13" s="9"/>
      <c r="AM13" s="9"/>
      <c r="AN13" s="13">
        <v>8427</v>
      </c>
      <c r="AO13" s="28">
        <f t="shared" si="7"/>
        <v>0</v>
      </c>
      <c r="AP13" s="28">
        <f t="shared" si="13"/>
        <v>0</v>
      </c>
      <c r="AQ13" s="28">
        <f t="shared" si="0"/>
        <v>0</v>
      </c>
      <c r="AR13" s="28">
        <f t="shared" si="1"/>
        <v>0</v>
      </c>
      <c r="AS13" s="28">
        <f t="shared" si="14"/>
        <v>8427</v>
      </c>
      <c r="AT13" s="19"/>
      <c r="AU13" s="29"/>
      <c r="AV13" s="7"/>
      <c r="AW13" s="7">
        <v>500</v>
      </c>
      <c r="AX13" s="8">
        <f t="shared" si="2"/>
        <v>8927</v>
      </c>
      <c r="AY13" s="7">
        <v>8301</v>
      </c>
      <c r="AZ13" s="8">
        <f t="shared" si="25"/>
        <v>996.12</v>
      </c>
      <c r="BA13" s="8">
        <f t="shared" si="26"/>
        <v>145.26750000000001</v>
      </c>
      <c r="BB13" s="8">
        <f t="shared" si="27"/>
        <v>7159.6125000000002</v>
      </c>
      <c r="BC13" s="8">
        <f t="shared" si="3"/>
        <v>1092.4116000000001</v>
      </c>
      <c r="BD13" s="8">
        <f t="shared" si="28"/>
        <v>394.29750000000001</v>
      </c>
      <c r="BE13" s="7">
        <v>300</v>
      </c>
      <c r="BF13" s="8">
        <f t="shared" si="29"/>
        <v>10087.7091</v>
      </c>
      <c r="BG13" s="8">
        <f>AO13+AP13+AQ13-AR13-AT13</f>
        <v>0</v>
      </c>
      <c r="BH13" s="8">
        <f t="shared" si="30"/>
        <v>10087.7091</v>
      </c>
      <c r="BI13" s="8">
        <f t="shared" si="4"/>
        <v>907.89381900000012</v>
      </c>
      <c r="BJ13" s="8">
        <f t="shared" si="5"/>
        <v>907.89381900000012</v>
      </c>
      <c r="BK13" s="8">
        <f t="shared" si="6"/>
        <v>11903.496738000002</v>
      </c>
      <c r="BL13" s="8">
        <f>BB13+BG13</f>
        <v>7159.6125000000002</v>
      </c>
    </row>
    <row r="14" spans="1:64">
      <c r="A14" s="24" t="s">
        <v>25</v>
      </c>
      <c r="B14" s="20">
        <v>1</v>
      </c>
      <c r="C14" s="20">
        <v>1</v>
      </c>
      <c r="D14" s="20">
        <v>2</v>
      </c>
      <c r="E14" s="20">
        <v>2</v>
      </c>
      <c r="F14" s="20">
        <v>2</v>
      </c>
      <c r="G14" s="20">
        <v>2</v>
      </c>
      <c r="H14" s="20">
        <v>0</v>
      </c>
      <c r="I14" s="20">
        <v>1</v>
      </c>
      <c r="J14" s="20">
        <v>2</v>
      </c>
      <c r="K14" s="20">
        <v>1</v>
      </c>
      <c r="L14" s="20">
        <v>2</v>
      </c>
      <c r="M14" s="20">
        <v>1</v>
      </c>
      <c r="N14" s="20">
        <v>2</v>
      </c>
      <c r="O14" s="20">
        <v>2</v>
      </c>
      <c r="P14" s="20">
        <v>1</v>
      </c>
      <c r="Q14" s="20">
        <v>1</v>
      </c>
      <c r="R14" s="20">
        <v>2</v>
      </c>
      <c r="S14" s="20">
        <v>2</v>
      </c>
      <c r="T14" s="20">
        <v>1</v>
      </c>
      <c r="U14" s="20">
        <v>1</v>
      </c>
      <c r="V14" s="20">
        <v>1</v>
      </c>
      <c r="W14" s="20">
        <v>2</v>
      </c>
      <c r="X14" s="20">
        <v>2</v>
      </c>
      <c r="Y14" s="20">
        <v>2</v>
      </c>
      <c r="Z14" s="20">
        <v>1</v>
      </c>
      <c r="AA14" s="20">
        <v>2</v>
      </c>
      <c r="AB14" s="20">
        <v>1</v>
      </c>
      <c r="AC14" s="20">
        <v>0</v>
      </c>
      <c r="AD14" s="20">
        <v>1</v>
      </c>
      <c r="AE14" s="20">
        <v>1</v>
      </c>
      <c r="AF14" s="20">
        <v>1</v>
      </c>
      <c r="AG14" s="12" t="s">
        <v>25</v>
      </c>
      <c r="AH14" s="22">
        <f t="shared" si="24"/>
        <v>43</v>
      </c>
      <c r="AI14" s="8"/>
      <c r="AJ14" s="9"/>
      <c r="AK14" s="9"/>
      <c r="AL14" s="9"/>
      <c r="AM14" s="9"/>
      <c r="AN14" s="13">
        <v>8427</v>
      </c>
      <c r="AO14" s="28">
        <f t="shared" si="7"/>
        <v>0</v>
      </c>
      <c r="AP14" s="28">
        <f t="shared" si="13"/>
        <v>0</v>
      </c>
      <c r="AQ14" s="28">
        <f t="shared" si="0"/>
        <v>0</v>
      </c>
      <c r="AR14" s="28">
        <f t="shared" si="1"/>
        <v>0</v>
      </c>
      <c r="AS14" s="28">
        <f t="shared" si="14"/>
        <v>8427</v>
      </c>
      <c r="AT14" s="19"/>
      <c r="AU14" s="17"/>
      <c r="AV14" s="7"/>
      <c r="AW14" s="7">
        <v>500</v>
      </c>
      <c r="AX14" s="8">
        <f t="shared" si="2"/>
        <v>8927</v>
      </c>
      <c r="AY14" s="7">
        <v>8301</v>
      </c>
      <c r="AZ14" s="8">
        <f t="shared" si="25"/>
        <v>996.12</v>
      </c>
      <c r="BA14" s="8">
        <f t="shared" si="26"/>
        <v>145.26750000000001</v>
      </c>
      <c r="BB14" s="8">
        <f t="shared" si="27"/>
        <v>7159.6125000000002</v>
      </c>
      <c r="BC14" s="8">
        <f t="shared" si="3"/>
        <v>1092.4116000000001</v>
      </c>
      <c r="BD14" s="8">
        <f t="shared" si="28"/>
        <v>394.29750000000001</v>
      </c>
      <c r="BE14" s="7">
        <v>300</v>
      </c>
      <c r="BF14" s="8">
        <f t="shared" si="29"/>
        <v>10087.7091</v>
      </c>
      <c r="BG14" s="8">
        <f>AO14+AP14+AQ14-AR14-AT14</f>
        <v>0</v>
      </c>
      <c r="BH14" s="8">
        <f t="shared" si="30"/>
        <v>10087.7091</v>
      </c>
      <c r="BI14" s="8">
        <f t="shared" si="4"/>
        <v>907.89381900000012</v>
      </c>
      <c r="BJ14" s="8">
        <f t="shared" si="5"/>
        <v>907.89381900000012</v>
      </c>
      <c r="BK14" s="8">
        <f t="shared" si="6"/>
        <v>11903.496738000002</v>
      </c>
      <c r="BL14" s="8">
        <f>BB14+BG14</f>
        <v>7159.6125000000002</v>
      </c>
    </row>
    <row r="15" spans="1:64">
      <c r="A15" s="24" t="s">
        <v>26</v>
      </c>
      <c r="B15" s="20">
        <v>0</v>
      </c>
      <c r="C15" s="20">
        <v>0</v>
      </c>
      <c r="D15" s="20">
        <v>0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12" t="s">
        <v>26</v>
      </c>
      <c r="AH15" s="22">
        <f>SUM(B15:AF15)</f>
        <v>28</v>
      </c>
      <c r="AI15" s="8"/>
      <c r="AJ15" s="9"/>
      <c r="AK15" s="9"/>
      <c r="AL15" s="9"/>
      <c r="AM15" s="9"/>
      <c r="AN15" s="13">
        <v>8427</v>
      </c>
      <c r="AO15" s="28">
        <f t="shared" si="7"/>
        <v>0</v>
      </c>
      <c r="AP15" s="28">
        <f t="shared" ref="AP15" si="31">400*AK15</f>
        <v>0</v>
      </c>
      <c r="AQ15" s="28">
        <f t="shared" si="0"/>
        <v>0</v>
      </c>
      <c r="AR15" s="28">
        <f t="shared" si="1"/>
        <v>0</v>
      </c>
      <c r="AS15" s="28">
        <f>AN15+AO15+AP15+AQ15-AR15</f>
        <v>8427</v>
      </c>
      <c r="AT15" s="19"/>
      <c r="AU15" s="29"/>
      <c r="AV15" s="7"/>
      <c r="AW15" s="7">
        <v>500</v>
      </c>
      <c r="AX15" s="8">
        <f t="shared" si="2"/>
        <v>8927</v>
      </c>
      <c r="AY15" s="7">
        <v>8301</v>
      </c>
      <c r="AZ15" s="8">
        <f t="shared" si="25"/>
        <v>996.12</v>
      </c>
      <c r="BA15" s="8">
        <f t="shared" si="26"/>
        <v>145.26750000000001</v>
      </c>
      <c r="BB15" s="8">
        <f t="shared" si="27"/>
        <v>7159.6125000000002</v>
      </c>
      <c r="BC15" s="8">
        <f t="shared" si="3"/>
        <v>1092.4116000000001</v>
      </c>
      <c r="BD15" s="8">
        <f t="shared" si="28"/>
        <v>394.29750000000001</v>
      </c>
      <c r="BE15" s="7">
        <v>300</v>
      </c>
      <c r="BF15" s="8">
        <f t="shared" si="29"/>
        <v>10087.7091</v>
      </c>
      <c r="BG15" s="8">
        <f>AO15+AP15+AQ15-AR15-AT15</f>
        <v>0</v>
      </c>
      <c r="BH15" s="8">
        <f t="shared" si="30"/>
        <v>10087.7091</v>
      </c>
      <c r="BI15" s="8">
        <f t="shared" si="4"/>
        <v>907.89381900000012</v>
      </c>
      <c r="BJ15" s="8">
        <f t="shared" si="5"/>
        <v>907.89381900000012</v>
      </c>
      <c r="BK15" s="8">
        <f t="shared" si="6"/>
        <v>11903.496738000002</v>
      </c>
      <c r="BL15" s="8">
        <f>BB15+BG15</f>
        <v>7159.6125000000002</v>
      </c>
    </row>
    <row r="16" spans="1:64">
      <c r="A16" s="24" t="s">
        <v>28</v>
      </c>
      <c r="B16" s="20">
        <v>1</v>
      </c>
      <c r="C16" s="20">
        <v>0</v>
      </c>
      <c r="D16" s="20">
        <v>1</v>
      </c>
      <c r="E16" s="20">
        <v>0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0</v>
      </c>
      <c r="L16" s="20">
        <v>1</v>
      </c>
      <c r="M16" s="20">
        <v>0</v>
      </c>
      <c r="N16" s="20">
        <v>0</v>
      </c>
      <c r="O16" s="20">
        <v>1</v>
      </c>
      <c r="P16" s="20">
        <v>1</v>
      </c>
      <c r="Q16" s="20">
        <v>1</v>
      </c>
      <c r="R16" s="20">
        <v>0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2</v>
      </c>
      <c r="Z16" s="20">
        <v>1</v>
      </c>
      <c r="AA16" s="20">
        <v>1</v>
      </c>
      <c r="AB16" s="20">
        <v>0</v>
      </c>
      <c r="AC16" s="20">
        <v>2</v>
      </c>
      <c r="AD16" s="20">
        <v>1</v>
      </c>
      <c r="AE16" s="20">
        <v>2</v>
      </c>
      <c r="AF16" s="20">
        <v>1</v>
      </c>
      <c r="AG16" s="12" t="s">
        <v>28</v>
      </c>
      <c r="AH16" s="22">
        <f t="shared" ref="AH16:AH22" si="32">SUM(B16:AF16)</f>
        <v>27</v>
      </c>
      <c r="AI16" s="8"/>
      <c r="AJ16" s="9"/>
      <c r="AK16" s="9"/>
      <c r="AL16" s="9"/>
      <c r="AM16" s="9"/>
      <c r="AN16" s="13">
        <v>8427</v>
      </c>
      <c r="AO16" s="28">
        <f t="shared" si="7"/>
        <v>0</v>
      </c>
      <c r="AP16" s="28">
        <f t="shared" si="13"/>
        <v>0</v>
      </c>
      <c r="AQ16" s="28">
        <f t="shared" si="0"/>
        <v>0</v>
      </c>
      <c r="AR16" s="28">
        <f t="shared" si="1"/>
        <v>0</v>
      </c>
      <c r="AS16" s="28">
        <f t="shared" si="14"/>
        <v>8427</v>
      </c>
      <c r="AT16" s="19"/>
      <c r="AU16" s="17"/>
      <c r="AV16" s="7"/>
      <c r="AW16" s="7">
        <v>500</v>
      </c>
      <c r="AX16" s="8">
        <f t="shared" si="2"/>
        <v>8927</v>
      </c>
      <c r="AY16" s="7">
        <v>8301</v>
      </c>
      <c r="AZ16" s="8">
        <f t="shared" ref="AZ16:AZ18" si="33">AY16 * 12 / 100</f>
        <v>996.12</v>
      </c>
      <c r="BA16" s="8">
        <f t="shared" ref="BA16:BA18" si="34">AY16 * 1.75 / 100</f>
        <v>145.26750000000001</v>
      </c>
      <c r="BB16" s="8">
        <f t="shared" ref="BB16:BB21" si="35">AY16-AZ16-BA16</f>
        <v>7159.6125000000002</v>
      </c>
      <c r="BC16" s="8">
        <f t="shared" si="3"/>
        <v>1092.4116000000001</v>
      </c>
      <c r="BD16" s="8">
        <f t="shared" ref="BD16:BD18" si="36">AY16 * 4.75 / 100</f>
        <v>394.29750000000001</v>
      </c>
      <c r="BE16" s="7">
        <v>300</v>
      </c>
      <c r="BF16" s="8">
        <f t="shared" ref="BF16:BF21" si="37">AY16+BC16+BD16+BE16</f>
        <v>10087.7091</v>
      </c>
      <c r="BG16" s="8">
        <f t="shared" ref="BG16:BG22" si="38">AO16+AP16+AQ16-AR16-AT16</f>
        <v>0</v>
      </c>
      <c r="BH16" s="8">
        <f t="shared" ref="BH16:BH18" si="39">AY16+BC16+BD16+BE16+BG16</f>
        <v>10087.7091</v>
      </c>
      <c r="BI16" s="8">
        <f t="shared" si="4"/>
        <v>907.89381900000012</v>
      </c>
      <c r="BJ16" s="8">
        <f t="shared" si="5"/>
        <v>907.89381900000012</v>
      </c>
      <c r="BK16" s="8">
        <f t="shared" si="6"/>
        <v>11903.496738000002</v>
      </c>
      <c r="BL16" s="8">
        <f t="shared" ref="BL16:BL21" si="40">BB16+BG16</f>
        <v>7159.6125000000002</v>
      </c>
    </row>
    <row r="17" spans="1:64">
      <c r="A17" s="24" t="s">
        <v>29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12" t="s">
        <v>29</v>
      </c>
      <c r="AH17" s="22">
        <f t="shared" si="32"/>
        <v>31</v>
      </c>
      <c r="AI17" s="8"/>
      <c r="AJ17" s="9"/>
      <c r="AK17" s="9"/>
      <c r="AL17" s="9"/>
      <c r="AM17" s="9"/>
      <c r="AN17" s="13">
        <v>8427</v>
      </c>
      <c r="AO17" s="28">
        <f t="shared" si="7"/>
        <v>0</v>
      </c>
      <c r="AP17" s="28">
        <f t="shared" si="13"/>
        <v>0</v>
      </c>
      <c r="AQ17" s="28">
        <f t="shared" si="0"/>
        <v>0</v>
      </c>
      <c r="AR17" s="28">
        <f t="shared" si="1"/>
        <v>0</v>
      </c>
      <c r="AS17" s="28">
        <f t="shared" si="14"/>
        <v>8427</v>
      </c>
      <c r="AT17" s="19">
        <v>1900</v>
      </c>
      <c r="AU17" s="29" t="s">
        <v>61</v>
      </c>
      <c r="AV17" s="7"/>
      <c r="AW17" s="7">
        <v>500</v>
      </c>
      <c r="AX17" s="8">
        <f t="shared" si="2"/>
        <v>7027</v>
      </c>
      <c r="AY17" s="7">
        <v>8301</v>
      </c>
      <c r="AZ17" s="8">
        <f t="shared" si="33"/>
        <v>996.12</v>
      </c>
      <c r="BA17" s="8">
        <f t="shared" si="34"/>
        <v>145.26750000000001</v>
      </c>
      <c r="BB17" s="8">
        <f t="shared" si="35"/>
        <v>7159.6125000000002</v>
      </c>
      <c r="BC17" s="8">
        <f t="shared" si="3"/>
        <v>1092.4116000000001</v>
      </c>
      <c r="BD17" s="8">
        <f t="shared" si="36"/>
        <v>394.29750000000001</v>
      </c>
      <c r="BE17" s="7">
        <v>300</v>
      </c>
      <c r="BF17" s="8">
        <f t="shared" si="37"/>
        <v>10087.7091</v>
      </c>
      <c r="BG17" s="8">
        <f t="shared" si="38"/>
        <v>-1900</v>
      </c>
      <c r="BH17" s="8">
        <f t="shared" si="39"/>
        <v>8187.7091</v>
      </c>
      <c r="BI17" s="8">
        <f t="shared" si="4"/>
        <v>736.89381900000012</v>
      </c>
      <c r="BJ17" s="8">
        <f t="shared" si="5"/>
        <v>736.89381900000012</v>
      </c>
      <c r="BK17" s="8">
        <f t="shared" si="6"/>
        <v>9661.4967380000016</v>
      </c>
      <c r="BL17" s="8">
        <f t="shared" si="40"/>
        <v>5259.6125000000002</v>
      </c>
    </row>
    <row r="18" spans="1:64">
      <c r="A18" s="24" t="s">
        <v>30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0</v>
      </c>
      <c r="T18" s="20">
        <v>1</v>
      </c>
      <c r="U18" s="20">
        <v>1</v>
      </c>
      <c r="V18" s="20">
        <v>1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12" t="s">
        <v>30</v>
      </c>
      <c r="AH18" s="22">
        <f t="shared" si="32"/>
        <v>19</v>
      </c>
      <c r="AI18" s="8"/>
      <c r="AJ18" s="9"/>
      <c r="AK18" s="9"/>
      <c r="AL18" s="9"/>
      <c r="AM18" s="9"/>
      <c r="AN18" s="13">
        <v>8427</v>
      </c>
      <c r="AO18" s="28">
        <f t="shared" si="7"/>
        <v>0</v>
      </c>
      <c r="AP18" s="28">
        <f t="shared" si="13"/>
        <v>0</v>
      </c>
      <c r="AQ18" s="28">
        <f t="shared" si="0"/>
        <v>0</v>
      </c>
      <c r="AR18" s="28">
        <f t="shared" si="1"/>
        <v>0</v>
      </c>
      <c r="AS18" s="28">
        <f t="shared" si="14"/>
        <v>8427</v>
      </c>
      <c r="AT18" s="19"/>
      <c r="AU18" s="17"/>
      <c r="AV18" s="7"/>
      <c r="AW18" s="7">
        <v>500</v>
      </c>
      <c r="AX18" s="8">
        <f t="shared" si="2"/>
        <v>8927</v>
      </c>
      <c r="AY18" s="7">
        <v>8301</v>
      </c>
      <c r="AZ18" s="8">
        <f t="shared" si="33"/>
        <v>996.12</v>
      </c>
      <c r="BA18" s="8">
        <f t="shared" si="34"/>
        <v>145.26750000000001</v>
      </c>
      <c r="BB18" s="8">
        <f t="shared" si="35"/>
        <v>7159.6125000000002</v>
      </c>
      <c r="BC18" s="8">
        <f t="shared" si="3"/>
        <v>1092.4116000000001</v>
      </c>
      <c r="BD18" s="8">
        <f t="shared" si="36"/>
        <v>394.29750000000001</v>
      </c>
      <c r="BE18" s="7">
        <v>300</v>
      </c>
      <c r="BF18" s="8">
        <f t="shared" si="37"/>
        <v>10087.7091</v>
      </c>
      <c r="BG18" s="8">
        <f t="shared" si="38"/>
        <v>0</v>
      </c>
      <c r="BH18" s="8">
        <f t="shared" si="39"/>
        <v>10087.7091</v>
      </c>
      <c r="BI18" s="8">
        <f t="shared" si="4"/>
        <v>907.89381900000012</v>
      </c>
      <c r="BJ18" s="8">
        <f t="shared" si="5"/>
        <v>907.89381900000012</v>
      </c>
      <c r="BK18" s="8">
        <f t="shared" si="6"/>
        <v>11903.496738000002</v>
      </c>
      <c r="BL18" s="8">
        <f t="shared" si="40"/>
        <v>7159.6125000000002</v>
      </c>
    </row>
    <row r="19" spans="1:64">
      <c r="A19" s="24" t="s">
        <v>38</v>
      </c>
      <c r="B19" s="20">
        <v>2</v>
      </c>
      <c r="C19" s="20">
        <v>2</v>
      </c>
      <c r="D19" s="20">
        <v>2</v>
      </c>
      <c r="E19" s="20">
        <v>2</v>
      </c>
      <c r="F19" s="20">
        <v>2</v>
      </c>
      <c r="G19" s="20">
        <v>2</v>
      </c>
      <c r="H19" s="20">
        <v>2</v>
      </c>
      <c r="I19" s="20">
        <v>1</v>
      </c>
      <c r="J19" s="20">
        <v>1</v>
      </c>
      <c r="K19" s="20">
        <v>2</v>
      </c>
      <c r="L19" s="20">
        <v>1</v>
      </c>
      <c r="M19" s="20">
        <v>2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2</v>
      </c>
      <c r="Y19" s="20">
        <v>1</v>
      </c>
      <c r="Z19" s="20">
        <v>1</v>
      </c>
      <c r="AA19" s="20">
        <v>1</v>
      </c>
      <c r="AB19" s="20">
        <v>2</v>
      </c>
      <c r="AC19" s="20">
        <v>1</v>
      </c>
      <c r="AD19" s="20">
        <v>2</v>
      </c>
      <c r="AE19" s="20">
        <v>1</v>
      </c>
      <c r="AF19" s="20">
        <v>1</v>
      </c>
      <c r="AG19" s="12" t="s">
        <v>38</v>
      </c>
      <c r="AH19" s="22">
        <f t="shared" si="32"/>
        <v>34</v>
      </c>
      <c r="AI19" s="8"/>
      <c r="AJ19" s="9"/>
      <c r="AK19" s="9"/>
      <c r="AL19" s="9"/>
      <c r="AM19" s="9"/>
      <c r="AN19" s="13">
        <v>8427</v>
      </c>
      <c r="AO19" s="28">
        <f t="shared" si="7"/>
        <v>0</v>
      </c>
      <c r="AP19" s="28">
        <f t="shared" si="13"/>
        <v>0</v>
      </c>
      <c r="AQ19" s="28">
        <f t="shared" si="0"/>
        <v>0</v>
      </c>
      <c r="AR19" s="28">
        <f t="shared" si="1"/>
        <v>0</v>
      </c>
      <c r="AS19" s="28">
        <f t="shared" si="14"/>
        <v>8427</v>
      </c>
      <c r="AT19" s="19"/>
      <c r="AU19" s="17"/>
      <c r="AV19" s="7"/>
      <c r="AW19" s="7">
        <v>0</v>
      </c>
      <c r="AX19" s="8">
        <f t="shared" si="2"/>
        <v>8427</v>
      </c>
      <c r="AY19" s="7">
        <v>8301</v>
      </c>
      <c r="AZ19" s="7">
        <v>0</v>
      </c>
      <c r="BA19" s="7">
        <v>0</v>
      </c>
      <c r="BB19" s="8">
        <f t="shared" si="35"/>
        <v>8301</v>
      </c>
      <c r="BC19" s="7">
        <v>0</v>
      </c>
      <c r="BD19" s="7">
        <v>0</v>
      </c>
      <c r="BE19" s="7">
        <v>0</v>
      </c>
      <c r="BF19" s="8">
        <f t="shared" si="37"/>
        <v>8301</v>
      </c>
      <c r="BG19" s="8">
        <f t="shared" si="38"/>
        <v>0</v>
      </c>
      <c r="BH19" s="7">
        <v>0</v>
      </c>
      <c r="BI19" s="7">
        <v>0</v>
      </c>
      <c r="BJ19" s="7">
        <v>0</v>
      </c>
      <c r="BK19" s="8">
        <f t="shared" si="6"/>
        <v>8301</v>
      </c>
      <c r="BL19" s="8">
        <f t="shared" si="40"/>
        <v>8301</v>
      </c>
    </row>
    <row r="20" spans="1:64" ht="14.25" customHeight="1">
      <c r="A20" s="24" t="s">
        <v>36</v>
      </c>
      <c r="B20" s="20">
        <v>1</v>
      </c>
      <c r="C20" s="20">
        <v>1</v>
      </c>
      <c r="D20" s="20">
        <v>0</v>
      </c>
      <c r="E20" s="20">
        <v>0</v>
      </c>
      <c r="F20" s="20">
        <v>0</v>
      </c>
      <c r="G20" s="20">
        <v>1</v>
      </c>
      <c r="H20" s="20">
        <v>1</v>
      </c>
      <c r="I20" s="20">
        <v>1</v>
      </c>
      <c r="J20" s="20">
        <v>0</v>
      </c>
      <c r="K20" s="20">
        <v>2</v>
      </c>
      <c r="L20" s="20">
        <v>1</v>
      </c>
      <c r="M20" s="20">
        <v>1</v>
      </c>
      <c r="N20" s="20">
        <v>2</v>
      </c>
      <c r="O20" s="20">
        <v>1</v>
      </c>
      <c r="P20" s="20">
        <v>2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2</v>
      </c>
      <c r="AA20" s="20">
        <v>1</v>
      </c>
      <c r="AB20" s="20">
        <v>1</v>
      </c>
      <c r="AC20" s="20">
        <v>2</v>
      </c>
      <c r="AD20" s="20">
        <v>1</v>
      </c>
      <c r="AE20" s="20">
        <v>2</v>
      </c>
      <c r="AF20" s="20">
        <v>1</v>
      </c>
      <c r="AG20" s="12" t="s">
        <v>36</v>
      </c>
      <c r="AH20" s="22">
        <f t="shared" si="32"/>
        <v>33</v>
      </c>
      <c r="AI20" s="8"/>
      <c r="AJ20" s="9"/>
      <c r="AK20" s="9"/>
      <c r="AL20" s="9"/>
      <c r="AM20" s="9"/>
      <c r="AN20" s="13">
        <v>8427</v>
      </c>
      <c r="AO20" s="28">
        <f t="shared" si="7"/>
        <v>0</v>
      </c>
      <c r="AP20" s="28">
        <f t="shared" si="13"/>
        <v>0</v>
      </c>
      <c r="AQ20" s="28">
        <f t="shared" si="0"/>
        <v>0</v>
      </c>
      <c r="AR20" s="28">
        <f t="shared" si="1"/>
        <v>0</v>
      </c>
      <c r="AS20" s="28">
        <f t="shared" si="14"/>
        <v>8427</v>
      </c>
      <c r="AT20" s="19"/>
      <c r="AU20" s="17"/>
      <c r="AV20" s="7"/>
      <c r="AW20" s="7">
        <v>0</v>
      </c>
      <c r="AX20" s="8">
        <f t="shared" si="2"/>
        <v>8427</v>
      </c>
      <c r="AY20" s="7">
        <v>8301</v>
      </c>
      <c r="AZ20" s="7">
        <v>0</v>
      </c>
      <c r="BA20" s="7">
        <v>0</v>
      </c>
      <c r="BB20" s="8">
        <f t="shared" si="35"/>
        <v>8301</v>
      </c>
      <c r="BC20" s="7">
        <v>0</v>
      </c>
      <c r="BD20" s="7">
        <v>0</v>
      </c>
      <c r="BE20" s="7">
        <v>0</v>
      </c>
      <c r="BF20" s="8">
        <f t="shared" si="37"/>
        <v>8301</v>
      </c>
      <c r="BG20" s="8">
        <f t="shared" si="38"/>
        <v>0</v>
      </c>
      <c r="BH20" s="7">
        <v>0</v>
      </c>
      <c r="BI20" s="7">
        <v>0</v>
      </c>
      <c r="BJ20" s="7">
        <v>0</v>
      </c>
      <c r="BK20" s="8">
        <f t="shared" si="6"/>
        <v>8301</v>
      </c>
      <c r="BL20" s="8">
        <f t="shared" si="40"/>
        <v>8301</v>
      </c>
    </row>
    <row r="21" spans="1:64">
      <c r="A21" s="25" t="s">
        <v>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2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15" t="s">
        <v>50</v>
      </c>
      <c r="AH21" s="22">
        <f t="shared" si="32"/>
        <v>25</v>
      </c>
      <c r="AI21" s="8"/>
      <c r="AJ21" s="9"/>
      <c r="AK21" s="9"/>
      <c r="AL21" s="9"/>
      <c r="AM21" s="9"/>
      <c r="AN21" s="13">
        <v>8427</v>
      </c>
      <c r="AO21" s="28">
        <f t="shared" si="7"/>
        <v>0</v>
      </c>
      <c r="AP21" s="28">
        <f t="shared" ref="AP21:AP22" si="41">400*AK21</f>
        <v>0</v>
      </c>
      <c r="AQ21" s="28">
        <f t="shared" si="0"/>
        <v>0</v>
      </c>
      <c r="AR21" s="28">
        <f t="shared" si="1"/>
        <v>0</v>
      </c>
      <c r="AS21" s="28">
        <f t="shared" ref="AS21:AS22" si="42">AN21+AO21+AP21+AQ21-AR21</f>
        <v>8427</v>
      </c>
      <c r="AT21" s="14"/>
      <c r="AU21" s="18"/>
      <c r="AV21" s="7"/>
      <c r="AW21" s="7">
        <v>0</v>
      </c>
      <c r="AX21" s="8">
        <f t="shared" si="2"/>
        <v>8427</v>
      </c>
      <c r="AY21" s="7">
        <v>8301</v>
      </c>
      <c r="AZ21" s="7">
        <v>0</v>
      </c>
      <c r="BA21" s="7">
        <v>0</v>
      </c>
      <c r="BB21" s="8">
        <f t="shared" si="35"/>
        <v>8301</v>
      </c>
      <c r="BC21" s="7">
        <v>0</v>
      </c>
      <c r="BD21" s="7">
        <v>0</v>
      </c>
      <c r="BE21" s="7">
        <v>0</v>
      </c>
      <c r="BF21" s="8">
        <f t="shared" si="37"/>
        <v>8301</v>
      </c>
      <c r="BG21" s="8">
        <f t="shared" si="38"/>
        <v>0</v>
      </c>
      <c r="BH21" s="7">
        <v>0</v>
      </c>
      <c r="BI21" s="7">
        <v>0</v>
      </c>
      <c r="BJ21" s="7">
        <v>0</v>
      </c>
      <c r="BK21" s="8">
        <f t="shared" si="6"/>
        <v>8301</v>
      </c>
      <c r="BL21" s="8">
        <f t="shared" si="40"/>
        <v>8301</v>
      </c>
    </row>
    <row r="22" spans="1:64">
      <c r="A22" s="24" t="s">
        <v>64</v>
      </c>
      <c r="B22" s="20">
        <v>2</v>
      </c>
      <c r="C22" s="20">
        <v>1</v>
      </c>
      <c r="D22" s="20">
        <v>1</v>
      </c>
      <c r="E22" s="20">
        <v>1</v>
      </c>
      <c r="F22" s="20">
        <v>1</v>
      </c>
      <c r="G22" s="20">
        <v>2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2</v>
      </c>
      <c r="P22" s="20">
        <v>2</v>
      </c>
      <c r="Q22" s="20">
        <v>1</v>
      </c>
      <c r="R22" s="20">
        <v>1</v>
      </c>
      <c r="S22" s="20">
        <v>2</v>
      </c>
      <c r="T22" s="20">
        <v>2</v>
      </c>
      <c r="U22" s="20">
        <v>2</v>
      </c>
      <c r="V22" s="20">
        <v>1</v>
      </c>
      <c r="W22" s="20">
        <v>1</v>
      </c>
      <c r="X22" s="20">
        <v>1</v>
      </c>
      <c r="Y22" s="20">
        <v>2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4" t="s">
        <v>64</v>
      </c>
      <c r="AH22" s="22">
        <f t="shared" si="32"/>
        <v>39</v>
      </c>
      <c r="AI22" s="8"/>
      <c r="AJ22" s="9"/>
      <c r="AK22" s="9"/>
      <c r="AL22" s="9"/>
      <c r="AM22" s="9"/>
      <c r="AN22" s="13">
        <v>8427</v>
      </c>
      <c r="AO22" s="28">
        <f t="shared" si="7"/>
        <v>0</v>
      </c>
      <c r="AP22" s="28">
        <f t="shared" si="41"/>
        <v>0</v>
      </c>
      <c r="AQ22" s="28">
        <f t="shared" si="0"/>
        <v>0</v>
      </c>
      <c r="AR22" s="28">
        <f t="shared" si="1"/>
        <v>0</v>
      </c>
      <c r="AS22" s="28">
        <f t="shared" si="42"/>
        <v>8427</v>
      </c>
      <c r="AT22" s="14"/>
      <c r="AU22" s="18"/>
      <c r="AV22" s="7"/>
      <c r="AW22" s="7">
        <v>0</v>
      </c>
      <c r="AX22" s="8">
        <f t="shared" si="2"/>
        <v>8427</v>
      </c>
      <c r="AY22" s="7"/>
      <c r="AZ22" s="7"/>
      <c r="BA22" s="7"/>
      <c r="BB22" s="8"/>
      <c r="BC22" s="7"/>
      <c r="BD22" s="7"/>
      <c r="BE22" s="7"/>
      <c r="BF22" s="8"/>
      <c r="BG22" s="8">
        <f t="shared" si="38"/>
        <v>0</v>
      </c>
      <c r="BH22" s="7"/>
      <c r="BI22" s="7"/>
      <c r="BJ22" s="7"/>
      <c r="BK22" s="8"/>
      <c r="BL22" s="8"/>
    </row>
    <row r="23" spans="1:64">
      <c r="A23" s="24" t="s">
        <v>49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0</v>
      </c>
      <c r="H23" s="20">
        <v>1</v>
      </c>
      <c r="I23" s="20">
        <v>1</v>
      </c>
      <c r="J23" s="20">
        <v>1</v>
      </c>
      <c r="K23" s="20">
        <v>1</v>
      </c>
      <c r="L23" s="20">
        <v>0</v>
      </c>
      <c r="M23" s="20">
        <v>1</v>
      </c>
      <c r="N23" s="20">
        <v>0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0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0</v>
      </c>
      <c r="AC23" s="20">
        <v>1</v>
      </c>
      <c r="AD23" s="20">
        <v>1</v>
      </c>
      <c r="AE23" s="20">
        <v>1</v>
      </c>
      <c r="AF23" s="20">
        <v>1</v>
      </c>
      <c r="AG23" s="12" t="s">
        <v>49</v>
      </c>
      <c r="AH23" s="22">
        <f>SUM(B23:AF23)</f>
        <v>26</v>
      </c>
      <c r="AI23" s="8"/>
      <c r="AJ23" s="9"/>
      <c r="AK23" s="9"/>
      <c r="AL23" s="9"/>
      <c r="AM23" s="9"/>
      <c r="AN23" s="13">
        <v>8000</v>
      </c>
      <c r="AO23" s="28">
        <f>AN23/26*AJ23</f>
        <v>0</v>
      </c>
      <c r="AP23" s="28">
        <f>AN23/26*AK23</f>
        <v>0</v>
      </c>
      <c r="AQ23" s="28">
        <f>AN23/26*AL23</f>
        <v>0</v>
      </c>
      <c r="AR23" s="28">
        <f>AN23 / 26 *AM23</f>
        <v>0</v>
      </c>
      <c r="AS23" s="28">
        <f>AN23+AO23+AP23+AQ23-AR23</f>
        <v>8000</v>
      </c>
      <c r="AT23" s="19"/>
      <c r="AU23" s="17"/>
      <c r="AV23" s="7"/>
      <c r="AW23" s="7">
        <v>0</v>
      </c>
      <c r="AX23" s="8">
        <f t="shared" ref="AX23" si="43">AS23-AT23-AV23+AW23</f>
        <v>8000</v>
      </c>
      <c r="AY23" s="7">
        <v>7000</v>
      </c>
      <c r="AZ23" s="7">
        <v>0</v>
      </c>
      <c r="BA23" s="7">
        <v>0</v>
      </c>
      <c r="BB23" s="8">
        <f t="shared" ref="BB23" si="44">AY23-AZ23-BA23</f>
        <v>7000</v>
      </c>
      <c r="BC23" s="7">
        <v>0</v>
      </c>
      <c r="BD23" s="7">
        <v>0</v>
      </c>
      <c r="BE23" s="7">
        <v>0</v>
      </c>
      <c r="BF23" s="8">
        <f t="shared" ref="BF23" si="45">AY23+BC23+BD23+BE23</f>
        <v>7000</v>
      </c>
      <c r="BG23" s="8">
        <f>AO23+AP23+AQ23-AR23-AT23</f>
        <v>0</v>
      </c>
      <c r="BH23" s="7">
        <v>0</v>
      </c>
      <c r="BI23" s="7">
        <v>0</v>
      </c>
      <c r="BJ23" s="7">
        <v>0</v>
      </c>
      <c r="BK23" s="8">
        <f t="shared" si="6"/>
        <v>7000</v>
      </c>
      <c r="BL23" s="8">
        <f>BB23+BG23</f>
        <v>7000</v>
      </c>
    </row>
    <row r="24" spans="1:64">
      <c r="A24" s="47"/>
      <c r="B24" s="35">
        <f>SUM(B5:B22)</f>
        <v>17</v>
      </c>
      <c r="C24" s="35">
        <f t="shared" ref="C24:AF24" si="46">SUM(C5:C22)</f>
        <v>15</v>
      </c>
      <c r="D24" s="35">
        <f t="shared" si="46"/>
        <v>16</v>
      </c>
      <c r="E24" s="35">
        <f t="shared" si="46"/>
        <v>15</v>
      </c>
      <c r="F24" s="35">
        <f t="shared" si="46"/>
        <v>16</v>
      </c>
      <c r="G24" s="35">
        <f t="shared" si="46"/>
        <v>20</v>
      </c>
      <c r="H24" s="35">
        <f t="shared" si="46"/>
        <v>18</v>
      </c>
      <c r="I24" s="35">
        <f t="shared" si="46"/>
        <v>17</v>
      </c>
      <c r="J24" s="35">
        <f t="shared" si="46"/>
        <v>16</v>
      </c>
      <c r="K24" s="35">
        <f t="shared" si="46"/>
        <v>18</v>
      </c>
      <c r="L24" s="35">
        <f t="shared" si="46"/>
        <v>16.5</v>
      </c>
      <c r="M24" s="35">
        <f t="shared" si="46"/>
        <v>18</v>
      </c>
      <c r="N24" s="35">
        <f t="shared" si="46"/>
        <v>18</v>
      </c>
      <c r="O24" s="35">
        <f t="shared" si="46"/>
        <v>19</v>
      </c>
      <c r="P24" s="35">
        <f t="shared" si="46"/>
        <v>18</v>
      </c>
      <c r="Q24" s="35">
        <f t="shared" si="46"/>
        <v>16</v>
      </c>
      <c r="R24" s="35">
        <f t="shared" si="46"/>
        <v>17</v>
      </c>
      <c r="S24" s="35">
        <f t="shared" si="46"/>
        <v>19.5</v>
      </c>
      <c r="T24" s="35">
        <f t="shared" si="46"/>
        <v>18</v>
      </c>
      <c r="U24" s="35">
        <f t="shared" si="46"/>
        <v>17</v>
      </c>
      <c r="V24" s="35">
        <f t="shared" si="46"/>
        <v>17</v>
      </c>
      <c r="W24" s="35">
        <f t="shared" si="46"/>
        <v>18</v>
      </c>
      <c r="X24" s="35">
        <f t="shared" si="46"/>
        <v>19</v>
      </c>
      <c r="Y24" s="35">
        <f t="shared" si="46"/>
        <v>18</v>
      </c>
      <c r="Z24" s="35">
        <f t="shared" si="46"/>
        <v>17</v>
      </c>
      <c r="AA24" s="35">
        <f t="shared" si="46"/>
        <v>17</v>
      </c>
      <c r="AB24" s="35">
        <f t="shared" si="46"/>
        <v>17</v>
      </c>
      <c r="AC24" s="35">
        <f t="shared" si="46"/>
        <v>18</v>
      </c>
      <c r="AD24" s="35">
        <f t="shared" si="46"/>
        <v>17</v>
      </c>
      <c r="AE24" s="35">
        <f t="shared" si="46"/>
        <v>18</v>
      </c>
      <c r="AF24" s="26">
        <f t="shared" si="46"/>
        <v>16</v>
      </c>
      <c r="AG24" s="26">
        <f>SUM(B24:AF24)</f>
        <v>537</v>
      </c>
      <c r="AH24" s="26">
        <f>SUM(AH5:AH22)</f>
        <v>537</v>
      </c>
      <c r="AI24" s="26">
        <f>SUM(AI5:AI22)</f>
        <v>0</v>
      </c>
      <c r="AJ24" s="26">
        <f t="shared" ref="AJ24:AM24" si="47">SUM(AJ5:AJ22)</f>
        <v>0</v>
      </c>
      <c r="AK24" s="26">
        <f t="shared" si="47"/>
        <v>0</v>
      </c>
      <c r="AL24" s="26">
        <f t="shared" si="47"/>
        <v>0</v>
      </c>
      <c r="AM24" s="26">
        <f t="shared" si="47"/>
        <v>0</v>
      </c>
      <c r="AN24" s="30">
        <f t="shared" ref="AN24:AT24" si="48">SUM(AN2:AN23)</f>
        <v>184967</v>
      </c>
      <c r="AO24" s="30">
        <f t="shared" si="48"/>
        <v>0</v>
      </c>
      <c r="AP24" s="30">
        <f t="shared" si="48"/>
        <v>0</v>
      </c>
      <c r="AQ24" s="30">
        <f t="shared" si="48"/>
        <v>0</v>
      </c>
      <c r="AR24" s="30">
        <f t="shared" si="48"/>
        <v>0</v>
      </c>
      <c r="AS24" s="30">
        <f t="shared" si="48"/>
        <v>184967</v>
      </c>
      <c r="AT24" s="30">
        <f t="shared" si="48"/>
        <v>4500</v>
      </c>
      <c r="AU24" s="31"/>
      <c r="AV24" s="36">
        <f t="shared" ref="AV24:BL24" si="49">SUM(AV2:AV23)</f>
        <v>0</v>
      </c>
      <c r="AW24" s="36">
        <f t="shared" si="49"/>
        <v>8500</v>
      </c>
      <c r="AX24" s="30">
        <f t="shared" si="49"/>
        <v>188967</v>
      </c>
      <c r="AY24" s="32">
        <f t="shared" si="49"/>
        <v>173020</v>
      </c>
      <c r="AZ24" s="33">
        <f t="shared" si="49"/>
        <v>16934.040000000005</v>
      </c>
      <c r="BA24" s="33">
        <f t="shared" si="49"/>
        <v>2469.5474999999997</v>
      </c>
      <c r="BB24" s="33">
        <f t="shared" si="49"/>
        <v>153616.41250000003</v>
      </c>
      <c r="BC24" s="33">
        <f t="shared" si="49"/>
        <v>18570.167099999999</v>
      </c>
      <c r="BD24" s="33">
        <f t="shared" si="49"/>
        <v>6703.057499999999</v>
      </c>
      <c r="BE24" s="32">
        <f t="shared" si="49"/>
        <v>5100</v>
      </c>
      <c r="BF24" s="33">
        <f t="shared" si="49"/>
        <v>203393.22460000007</v>
      </c>
      <c r="BG24" s="33">
        <f t="shared" si="49"/>
        <v>-4500</v>
      </c>
      <c r="BH24" s="33">
        <f t="shared" si="49"/>
        <v>166990.22460000007</v>
      </c>
      <c r="BI24" s="33">
        <f t="shared" si="49"/>
        <v>15029.120214000006</v>
      </c>
      <c r="BJ24" s="33">
        <f t="shared" si="49"/>
        <v>15029.120214000006</v>
      </c>
      <c r="BK24" s="33">
        <f t="shared" si="49"/>
        <v>228951.46502800006</v>
      </c>
      <c r="BL24" s="33">
        <f t="shared" si="49"/>
        <v>149116.41250000003</v>
      </c>
    </row>
    <row r="25" spans="1:64">
      <c r="A25" s="21"/>
    </row>
    <row r="26" spans="1:64">
      <c r="A26" s="21"/>
    </row>
    <row r="27" spans="1:64">
      <c r="A27" s="21"/>
    </row>
    <row r="28" spans="1:64">
      <c r="A28" s="21"/>
    </row>
  </sheetData>
  <pageMargins left="0.7" right="0.7" top="0.75" bottom="0.75" header="0.3" footer="0.3"/>
  <pageSetup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"/>
  <sheetViews>
    <sheetView workbookViewId="0">
      <selection activeCell="AJ7" sqref="AJ7"/>
    </sheetView>
  </sheetViews>
  <sheetFormatPr defaultRowHeight="15"/>
  <cols>
    <col min="1" max="1" width="14.7109375" customWidth="1"/>
    <col min="2" max="2" width="4.28515625" customWidth="1"/>
    <col min="3" max="3" width="3.5703125" customWidth="1"/>
    <col min="4" max="5" width="3.42578125" customWidth="1"/>
    <col min="6" max="6" width="3.140625" customWidth="1"/>
    <col min="7" max="7" width="3.85546875" customWidth="1"/>
    <col min="8" max="8" width="3.7109375" customWidth="1"/>
    <col min="9" max="9" width="3.28515625" customWidth="1"/>
    <col min="10" max="10" width="2.85546875" customWidth="1"/>
    <col min="11" max="11" width="3" customWidth="1"/>
    <col min="12" max="12" width="2.85546875" customWidth="1"/>
    <col min="13" max="13" width="3.28515625" customWidth="1"/>
    <col min="14" max="14" width="3.42578125" customWidth="1"/>
    <col min="15" max="15" width="3.5703125" customWidth="1"/>
    <col min="16" max="16" width="3.85546875" customWidth="1"/>
    <col min="17" max="17" width="3.7109375" customWidth="1"/>
    <col min="18" max="19" width="3.5703125" customWidth="1"/>
    <col min="20" max="20" width="3.85546875" customWidth="1"/>
    <col min="21" max="22" width="3.42578125" customWidth="1"/>
    <col min="23" max="23" width="3" customWidth="1"/>
    <col min="24" max="24" width="3.5703125" customWidth="1"/>
    <col min="25" max="25" width="3.28515625" customWidth="1"/>
    <col min="26" max="26" width="3.85546875" customWidth="1"/>
    <col min="27" max="28" width="4" customWidth="1"/>
    <col min="29" max="29" width="3.42578125" customWidth="1"/>
    <col min="30" max="30" width="3.28515625" customWidth="1"/>
    <col min="31" max="31" width="3.140625" customWidth="1"/>
    <col min="32" max="32" width="3.28515625" customWidth="1"/>
    <col min="33" max="33" width="11.7109375" customWidth="1"/>
    <col min="34" max="34" width="5.7109375" customWidth="1"/>
    <col min="35" max="35" width="5.5703125" customWidth="1"/>
    <col min="36" max="36" width="4.85546875" customWidth="1"/>
    <col min="37" max="37" width="5" customWidth="1"/>
    <col min="38" max="38" width="5.28515625" customWidth="1"/>
    <col min="39" max="39" width="5.5703125" customWidth="1"/>
    <col min="40" max="40" width="5.7109375" customWidth="1"/>
    <col min="41" max="41" width="6.42578125" customWidth="1"/>
    <col min="42" max="42" width="4.5703125" customWidth="1"/>
    <col min="43" max="43" width="4.85546875" customWidth="1"/>
    <col min="44" max="44" width="5.42578125" customWidth="1"/>
    <col min="45" max="45" width="6.7109375" customWidth="1"/>
    <col min="46" max="46" width="6.140625" customWidth="1"/>
    <col min="47" max="47" width="7.7109375" customWidth="1"/>
    <col min="49" max="49" width="0.42578125" customWidth="1"/>
    <col min="50" max="62" width="9.140625" hidden="1" customWidth="1"/>
  </cols>
  <sheetData>
    <row r="1" spans="1:62" ht="39" customHeight="1">
      <c r="A1" s="1" t="s">
        <v>74</v>
      </c>
      <c r="B1" s="3">
        <v>1</v>
      </c>
      <c r="C1" s="6">
        <v>2</v>
      </c>
      <c r="D1" s="3">
        <v>3</v>
      </c>
      <c r="E1" s="6">
        <v>4</v>
      </c>
      <c r="F1" s="3">
        <v>5</v>
      </c>
      <c r="G1" s="38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7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7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7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74</v>
      </c>
      <c r="AH1" s="1" t="s">
        <v>12</v>
      </c>
      <c r="AI1" s="1" t="s">
        <v>13</v>
      </c>
      <c r="AJ1" s="38" t="s">
        <v>0</v>
      </c>
      <c r="AK1" s="43" t="s">
        <v>1</v>
      </c>
      <c r="AL1" s="1" t="s">
        <v>2</v>
      </c>
      <c r="AM1" s="1" t="s">
        <v>3</v>
      </c>
      <c r="AN1" s="1" t="s">
        <v>4</v>
      </c>
      <c r="AO1" s="1" t="s">
        <v>73</v>
      </c>
      <c r="AP1" s="1" t="s">
        <v>5</v>
      </c>
      <c r="AQ1" s="1" t="s">
        <v>2</v>
      </c>
      <c r="AR1" s="1" t="s">
        <v>6</v>
      </c>
      <c r="AS1" s="1" t="s">
        <v>58</v>
      </c>
      <c r="AT1" s="1" t="s">
        <v>33</v>
      </c>
      <c r="AU1" s="1" t="s">
        <v>65</v>
      </c>
      <c r="AV1" s="1" t="s">
        <v>57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52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51</v>
      </c>
      <c r="BG1" s="1" t="s">
        <v>53</v>
      </c>
      <c r="BH1" s="1" t="s">
        <v>54</v>
      </c>
      <c r="BI1" s="1" t="s">
        <v>47</v>
      </c>
      <c r="BJ1" s="1" t="s">
        <v>48</v>
      </c>
    </row>
    <row r="2" spans="1:62">
      <c r="A2" s="12" t="s">
        <v>68</v>
      </c>
      <c r="B2" s="51">
        <v>1</v>
      </c>
      <c r="C2" s="51">
        <v>1</v>
      </c>
      <c r="D2" s="51">
        <v>1</v>
      </c>
      <c r="E2" s="51">
        <v>1</v>
      </c>
      <c r="F2" s="51">
        <v>1</v>
      </c>
      <c r="G2" s="52">
        <v>0</v>
      </c>
      <c r="H2" s="51">
        <v>1</v>
      </c>
      <c r="I2" s="51">
        <v>1</v>
      </c>
      <c r="J2" s="51">
        <v>1</v>
      </c>
      <c r="K2" s="51">
        <v>1</v>
      </c>
      <c r="L2" s="51">
        <v>1</v>
      </c>
      <c r="M2" s="51">
        <v>1</v>
      </c>
      <c r="N2" s="52">
        <v>0</v>
      </c>
      <c r="O2" s="51">
        <v>1</v>
      </c>
      <c r="P2" s="51">
        <v>1</v>
      </c>
      <c r="Q2" s="51">
        <v>1</v>
      </c>
      <c r="R2" s="51">
        <v>1</v>
      </c>
      <c r="S2" s="51">
        <v>1</v>
      </c>
      <c r="T2" s="51">
        <v>1</v>
      </c>
      <c r="U2" s="51">
        <v>1</v>
      </c>
      <c r="V2" s="51">
        <v>1</v>
      </c>
      <c r="W2" s="51">
        <v>1</v>
      </c>
      <c r="X2" s="51">
        <v>1</v>
      </c>
      <c r="Y2" s="51">
        <v>1</v>
      </c>
      <c r="Z2" s="51">
        <v>1</v>
      </c>
      <c r="AA2" s="51">
        <v>1</v>
      </c>
      <c r="AB2" s="51">
        <v>1</v>
      </c>
      <c r="AC2" s="51">
        <v>1</v>
      </c>
      <c r="AD2" s="51">
        <v>1</v>
      </c>
      <c r="AE2" s="51">
        <v>1</v>
      </c>
      <c r="AF2" s="53">
        <v>1</v>
      </c>
      <c r="AG2" s="12" t="s">
        <v>68</v>
      </c>
      <c r="AH2" s="22">
        <f>SUM(B2:AF2)</f>
        <v>29</v>
      </c>
      <c r="AI2" s="8"/>
      <c r="AJ2" s="9"/>
      <c r="AK2" s="9"/>
      <c r="AL2" s="9"/>
      <c r="AM2" s="9">
        <v>0</v>
      </c>
      <c r="AN2" s="13">
        <v>7109</v>
      </c>
      <c r="AO2" s="28">
        <f>284*AJ2</f>
        <v>0</v>
      </c>
      <c r="AP2" s="28">
        <f>284*AK2</f>
        <v>0</v>
      </c>
      <c r="AQ2" s="28">
        <f>284*AL2</f>
        <v>0</v>
      </c>
      <c r="AR2" s="28">
        <f>284*AM2</f>
        <v>0</v>
      </c>
      <c r="AS2" s="28">
        <f>AN2+AO2+AP2+AQ2-AR2</f>
        <v>7109</v>
      </c>
      <c r="AT2" s="7"/>
      <c r="AU2" s="7">
        <f t="shared" ref="AU2:AU9" si="0">30*AH2</f>
        <v>870</v>
      </c>
      <c r="AV2" s="8">
        <f>AS2-AT2+AU2</f>
        <v>7979</v>
      </c>
      <c r="AW2" s="7">
        <v>8301</v>
      </c>
      <c r="AX2" s="8">
        <f>AW2 * 12 / 100</f>
        <v>996.12</v>
      </c>
      <c r="AY2" s="8">
        <f>AW2 * 1.75 / 100</f>
        <v>145.26750000000001</v>
      </c>
      <c r="AZ2" s="8">
        <f>AW2-AX2-AY2</f>
        <v>7159.6125000000002</v>
      </c>
      <c r="BA2" s="8">
        <f t="shared" ref="BA2:BA9" si="1">AW2 * 13.16 / 100</f>
        <v>1092.4116000000001</v>
      </c>
      <c r="BB2" s="8">
        <f>AW2 * 4.75 / 100</f>
        <v>394.29750000000001</v>
      </c>
      <c r="BC2" s="7">
        <v>300</v>
      </c>
      <c r="BD2" s="8">
        <f>AW2+BA2+BB2+BC2</f>
        <v>10087.7091</v>
      </c>
      <c r="BE2" s="8" t="e">
        <f>AO2+AP2+AQ2-AR2-#REF!</f>
        <v>#REF!</v>
      </c>
      <c r="BF2" s="8" t="e">
        <f>AW2+BA2+BB2+BC2+BE2</f>
        <v>#REF!</v>
      </c>
      <c r="BG2" s="8" t="e">
        <f t="shared" ref="BG2:BG9" si="2">BF2 * 9 / 100</f>
        <v>#REF!</v>
      </c>
      <c r="BH2" s="8" t="e">
        <f t="shared" ref="BH2:BH9" si="3">BF2 * 9 / 100</f>
        <v>#REF!</v>
      </c>
      <c r="BI2" s="8" t="e">
        <f t="shared" ref="BI2:BI9" si="4">BD2+BE2+BG2+BH2</f>
        <v>#REF!</v>
      </c>
      <c r="BJ2" s="8" t="e">
        <f>AZ2+BE2</f>
        <v>#REF!</v>
      </c>
    </row>
    <row r="3" spans="1:62">
      <c r="A3" s="24" t="s">
        <v>70</v>
      </c>
      <c r="B3" s="51">
        <v>1</v>
      </c>
      <c r="C3" s="51">
        <v>1</v>
      </c>
      <c r="D3" s="51">
        <v>1</v>
      </c>
      <c r="E3" s="51">
        <v>1</v>
      </c>
      <c r="F3" s="51">
        <v>1</v>
      </c>
      <c r="G3" s="52">
        <v>0</v>
      </c>
      <c r="H3" s="51">
        <v>1</v>
      </c>
      <c r="I3" s="51">
        <v>1</v>
      </c>
      <c r="J3" s="51">
        <v>1</v>
      </c>
      <c r="K3" s="51">
        <v>1</v>
      </c>
      <c r="L3" s="51">
        <v>1</v>
      </c>
      <c r="M3" s="51">
        <v>1</v>
      </c>
      <c r="N3" s="52">
        <v>0</v>
      </c>
      <c r="O3" s="51">
        <v>1</v>
      </c>
      <c r="P3" s="51">
        <v>1</v>
      </c>
      <c r="Q3" s="51">
        <v>1</v>
      </c>
      <c r="R3" s="51">
        <v>1</v>
      </c>
      <c r="S3" s="51">
        <v>1</v>
      </c>
      <c r="T3" s="51">
        <v>1</v>
      </c>
      <c r="U3" s="51">
        <v>1</v>
      </c>
      <c r="V3" s="51">
        <v>1</v>
      </c>
      <c r="W3" s="51">
        <v>1</v>
      </c>
      <c r="X3" s="51">
        <v>1</v>
      </c>
      <c r="Y3" s="51">
        <v>1</v>
      </c>
      <c r="Z3" s="51">
        <v>1</v>
      </c>
      <c r="AA3" s="51">
        <v>1</v>
      </c>
      <c r="AB3" s="51">
        <v>1</v>
      </c>
      <c r="AC3" s="51">
        <v>1</v>
      </c>
      <c r="AD3" s="51">
        <v>1</v>
      </c>
      <c r="AE3" s="51">
        <v>1</v>
      </c>
      <c r="AF3" s="53">
        <v>1</v>
      </c>
      <c r="AG3" s="24" t="s">
        <v>70</v>
      </c>
      <c r="AH3" s="22">
        <f t="shared" ref="AH3" si="5">SUM(B3:AF3)</f>
        <v>29</v>
      </c>
      <c r="AI3" s="8"/>
      <c r="AJ3" s="9"/>
      <c r="AK3" s="9"/>
      <c r="AL3" s="9"/>
      <c r="AM3" s="9">
        <v>0</v>
      </c>
      <c r="AN3" s="13">
        <v>7109</v>
      </c>
      <c r="AO3" s="28">
        <f t="shared" ref="AO3:AO9" si="6">284*AJ3</f>
        <v>0</v>
      </c>
      <c r="AP3" s="28">
        <f t="shared" ref="AP3:AP9" si="7">284*AK3</f>
        <v>0</v>
      </c>
      <c r="AQ3" s="28">
        <f t="shared" ref="AQ3:AQ9" si="8">284*AL3</f>
        <v>0</v>
      </c>
      <c r="AR3" s="28">
        <f t="shared" ref="AR3:AR9" si="9">284*AM3</f>
        <v>0</v>
      </c>
      <c r="AS3" s="28">
        <f t="shared" ref="AS3" si="10">AN3+AO3+AP3+AQ3-AR3</f>
        <v>7109</v>
      </c>
      <c r="AT3" s="7"/>
      <c r="AU3" s="7">
        <f t="shared" si="0"/>
        <v>870</v>
      </c>
      <c r="AV3" s="8">
        <f t="shared" ref="AV3:AV9" si="11">AS3-AT3+AU3</f>
        <v>7979</v>
      </c>
      <c r="AW3" s="7">
        <v>8301</v>
      </c>
      <c r="AX3" s="8">
        <f t="shared" ref="AX3:AX9" si="12">AW3 * 12 / 100</f>
        <v>996.12</v>
      </c>
      <c r="AY3" s="8">
        <f>AW3 * 1.75 / 100</f>
        <v>145.26750000000001</v>
      </c>
      <c r="AZ3" s="8">
        <f>AW3-AX3-AY3</f>
        <v>7159.6125000000002</v>
      </c>
      <c r="BA3" s="8">
        <f t="shared" si="1"/>
        <v>1092.4116000000001</v>
      </c>
      <c r="BB3" s="8">
        <f>AW3 * 4.75 / 100</f>
        <v>394.29750000000001</v>
      </c>
      <c r="BC3" s="7">
        <v>300</v>
      </c>
      <c r="BD3" s="8">
        <f>AW3+BA3+BB3+BC3</f>
        <v>10087.7091</v>
      </c>
      <c r="BE3" s="8" t="e">
        <f>AO3+AP3+AQ3-AR3-#REF!</f>
        <v>#REF!</v>
      </c>
      <c r="BF3" s="8" t="e">
        <f>AW3+BA3+BB3+BC3+BE3</f>
        <v>#REF!</v>
      </c>
      <c r="BG3" s="8" t="e">
        <f t="shared" si="2"/>
        <v>#REF!</v>
      </c>
      <c r="BH3" s="8" t="e">
        <f t="shared" si="3"/>
        <v>#REF!</v>
      </c>
      <c r="BI3" s="8" t="e">
        <f t="shared" si="4"/>
        <v>#REF!</v>
      </c>
      <c r="BJ3" s="8" t="e">
        <f>AZ3+BE3</f>
        <v>#REF!</v>
      </c>
    </row>
    <row r="4" spans="1:62">
      <c r="A4" s="24" t="s">
        <v>66</v>
      </c>
      <c r="B4" s="51">
        <v>1</v>
      </c>
      <c r="C4" s="51">
        <v>1</v>
      </c>
      <c r="D4" s="51">
        <v>1</v>
      </c>
      <c r="E4" s="51">
        <v>1</v>
      </c>
      <c r="F4" s="52">
        <v>0</v>
      </c>
      <c r="G4" s="52">
        <v>0</v>
      </c>
      <c r="H4" s="51">
        <v>1</v>
      </c>
      <c r="I4" s="51">
        <v>1</v>
      </c>
      <c r="J4" s="51">
        <v>1</v>
      </c>
      <c r="K4" s="51">
        <v>1</v>
      </c>
      <c r="L4" s="51">
        <v>1</v>
      </c>
      <c r="M4" s="51">
        <v>1</v>
      </c>
      <c r="N4" s="52">
        <v>0</v>
      </c>
      <c r="O4" s="52">
        <v>0</v>
      </c>
      <c r="P4" s="52">
        <v>0</v>
      </c>
      <c r="Q4" s="51">
        <v>1</v>
      </c>
      <c r="R4" s="51">
        <v>1</v>
      </c>
      <c r="S4" s="51">
        <v>1</v>
      </c>
      <c r="T4" s="51">
        <v>1</v>
      </c>
      <c r="U4" s="51">
        <v>1</v>
      </c>
      <c r="V4" s="51">
        <v>1</v>
      </c>
      <c r="W4" s="51">
        <v>1</v>
      </c>
      <c r="X4" s="51">
        <v>1</v>
      </c>
      <c r="Y4" s="51">
        <v>1</v>
      </c>
      <c r="Z4" s="51">
        <v>1</v>
      </c>
      <c r="AA4" s="51">
        <v>1</v>
      </c>
      <c r="AB4" s="51">
        <v>1</v>
      </c>
      <c r="AC4" s="51">
        <v>1</v>
      </c>
      <c r="AD4" s="51">
        <v>1</v>
      </c>
      <c r="AE4" s="51">
        <v>1</v>
      </c>
      <c r="AF4" s="53">
        <v>1</v>
      </c>
      <c r="AG4" s="24" t="s">
        <v>66</v>
      </c>
      <c r="AH4" s="22">
        <f>SUM(B4:AF4)</f>
        <v>26</v>
      </c>
      <c r="AI4" s="8"/>
      <c r="AJ4" s="9"/>
      <c r="AK4" s="9"/>
      <c r="AL4" s="9"/>
      <c r="AM4" s="9">
        <v>3</v>
      </c>
      <c r="AN4" s="13">
        <v>7109</v>
      </c>
      <c r="AO4" s="28">
        <f t="shared" si="6"/>
        <v>0</v>
      </c>
      <c r="AP4" s="28">
        <f t="shared" si="7"/>
        <v>0</v>
      </c>
      <c r="AQ4" s="28">
        <f t="shared" si="8"/>
        <v>0</v>
      </c>
      <c r="AR4" s="28">
        <f t="shared" si="9"/>
        <v>852</v>
      </c>
      <c r="AS4" s="28">
        <f>AN4+AO4+AP4+AQ4-AR4</f>
        <v>6257</v>
      </c>
      <c r="AT4" s="7"/>
      <c r="AU4" s="7">
        <f t="shared" si="0"/>
        <v>780</v>
      </c>
      <c r="AV4" s="8">
        <f t="shared" si="11"/>
        <v>7037</v>
      </c>
      <c r="AW4" s="7">
        <v>8301</v>
      </c>
      <c r="AX4" s="8">
        <f t="shared" si="12"/>
        <v>996.12</v>
      </c>
      <c r="AY4" s="8">
        <f>AW4 * 1.75 / 100</f>
        <v>145.26750000000001</v>
      </c>
      <c r="AZ4" s="8">
        <f>AW4-AX4-AY4</f>
        <v>7159.6125000000002</v>
      </c>
      <c r="BA4" s="8">
        <f t="shared" si="1"/>
        <v>1092.4116000000001</v>
      </c>
      <c r="BB4" s="8">
        <f>AW4 * 4.75 / 100</f>
        <v>394.29750000000001</v>
      </c>
      <c r="BC4" s="7">
        <v>300</v>
      </c>
      <c r="BD4" s="8">
        <f>AW4+BA4+BB4+BC4</f>
        <v>10087.7091</v>
      </c>
      <c r="BE4" s="8" t="e">
        <f>AO4+AP4+AQ4-AR4-#REF!</f>
        <v>#REF!</v>
      </c>
      <c r="BF4" s="8" t="e">
        <f>AW4+BA4+BB4+BC4+BE4</f>
        <v>#REF!</v>
      </c>
      <c r="BG4" s="8" t="e">
        <f t="shared" si="2"/>
        <v>#REF!</v>
      </c>
      <c r="BH4" s="8" t="e">
        <f t="shared" si="3"/>
        <v>#REF!</v>
      </c>
      <c r="BI4" s="8" t="e">
        <f t="shared" si="4"/>
        <v>#REF!</v>
      </c>
      <c r="BJ4" s="8" t="e">
        <f>AZ4+BE4</f>
        <v>#REF!</v>
      </c>
    </row>
    <row r="5" spans="1:62">
      <c r="A5" s="24" t="s">
        <v>69</v>
      </c>
      <c r="B5" s="52">
        <v>0</v>
      </c>
      <c r="C5" s="52">
        <v>0</v>
      </c>
      <c r="D5" s="51">
        <v>1</v>
      </c>
      <c r="E5" s="51">
        <v>1</v>
      </c>
      <c r="F5" s="51">
        <v>1</v>
      </c>
      <c r="G5" s="52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1</v>
      </c>
      <c r="S5" s="51">
        <v>1</v>
      </c>
      <c r="T5" s="51">
        <v>1</v>
      </c>
      <c r="U5" s="51">
        <v>1</v>
      </c>
      <c r="V5" s="51">
        <v>1</v>
      </c>
      <c r="W5" s="51">
        <v>1</v>
      </c>
      <c r="X5" s="51">
        <v>1</v>
      </c>
      <c r="Y5" s="51">
        <v>1</v>
      </c>
      <c r="Z5" s="51">
        <v>1</v>
      </c>
      <c r="AA5" s="51">
        <v>1</v>
      </c>
      <c r="AB5" s="51">
        <v>1</v>
      </c>
      <c r="AC5" s="51">
        <v>1</v>
      </c>
      <c r="AD5" s="51">
        <v>1</v>
      </c>
      <c r="AE5" s="51">
        <v>1</v>
      </c>
      <c r="AF5" s="53">
        <v>1</v>
      </c>
      <c r="AG5" s="24" t="s">
        <v>69</v>
      </c>
      <c r="AH5" s="22">
        <f t="shared" ref="AH5:AH9" si="13">SUM(B5:AF5)</f>
        <v>18</v>
      </c>
      <c r="AI5" s="8"/>
      <c r="AJ5" s="9"/>
      <c r="AK5" s="9"/>
      <c r="AL5" s="9"/>
      <c r="AM5" s="9">
        <v>11</v>
      </c>
      <c r="AN5" s="13">
        <v>7109</v>
      </c>
      <c r="AO5" s="28">
        <f t="shared" si="6"/>
        <v>0</v>
      </c>
      <c r="AP5" s="28">
        <f t="shared" si="7"/>
        <v>0</v>
      </c>
      <c r="AQ5" s="28">
        <f t="shared" si="8"/>
        <v>0</v>
      </c>
      <c r="AR5" s="28">
        <f t="shared" si="9"/>
        <v>3124</v>
      </c>
      <c r="AS5" s="28">
        <f t="shared" ref="AS5:AS9" si="14">AN5+AO5+AP5+AQ5-AR5</f>
        <v>3985</v>
      </c>
      <c r="AT5" s="7"/>
      <c r="AU5" s="7">
        <f t="shared" si="0"/>
        <v>540</v>
      </c>
      <c r="AV5" s="8">
        <f t="shared" si="11"/>
        <v>4525</v>
      </c>
      <c r="AW5" s="7">
        <v>8301</v>
      </c>
      <c r="AX5" s="8">
        <f t="shared" si="12"/>
        <v>996.12</v>
      </c>
      <c r="AY5" s="8">
        <f t="shared" ref="AY5:AY9" si="15">AW5 * 1.75 / 100</f>
        <v>145.26750000000001</v>
      </c>
      <c r="AZ5" s="8">
        <f t="shared" ref="AZ5:AZ9" si="16">AW5-AX5-AY5</f>
        <v>7159.6125000000002</v>
      </c>
      <c r="BA5" s="8">
        <f t="shared" si="1"/>
        <v>1092.4116000000001</v>
      </c>
      <c r="BB5" s="8">
        <f t="shared" ref="BB5:BB9" si="17">AW5 * 4.75 / 100</f>
        <v>394.29750000000001</v>
      </c>
      <c r="BC5" s="7">
        <v>300</v>
      </c>
      <c r="BD5" s="8">
        <f t="shared" ref="BD5:BD9" si="18">AW5+BA5+BB5+BC5</f>
        <v>10087.7091</v>
      </c>
      <c r="BE5" s="8" t="e">
        <f>AO5+AP5+AQ5-AR5-#REF!</f>
        <v>#REF!</v>
      </c>
      <c r="BF5" s="8" t="e">
        <f t="shared" ref="BF5:BF9" si="19">AW5+BA5+BB5+BC5+BE5</f>
        <v>#REF!</v>
      </c>
      <c r="BG5" s="8" t="e">
        <f t="shared" si="2"/>
        <v>#REF!</v>
      </c>
      <c r="BH5" s="8" t="e">
        <f t="shared" si="3"/>
        <v>#REF!</v>
      </c>
      <c r="BI5" s="8" t="e">
        <f t="shared" si="4"/>
        <v>#REF!</v>
      </c>
      <c r="BJ5" s="8" t="e">
        <f t="shared" ref="BJ5:BJ9" si="20">AZ5+BE5</f>
        <v>#REF!</v>
      </c>
    </row>
    <row r="6" spans="1:62">
      <c r="A6" s="48" t="s">
        <v>67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3">
        <v>0</v>
      </c>
      <c r="AG6" s="48" t="s">
        <v>67</v>
      </c>
      <c r="AH6" s="22">
        <f>SUM(B6:AF6)</f>
        <v>0</v>
      </c>
      <c r="AI6" s="8"/>
      <c r="AJ6" s="9"/>
      <c r="AK6" s="9"/>
      <c r="AL6" s="9"/>
      <c r="AM6" s="9">
        <v>27</v>
      </c>
      <c r="AN6" s="13">
        <v>7109</v>
      </c>
      <c r="AO6" s="28">
        <f t="shared" si="6"/>
        <v>0</v>
      </c>
      <c r="AP6" s="28">
        <f t="shared" si="7"/>
        <v>0</v>
      </c>
      <c r="AQ6" s="28">
        <f t="shared" si="8"/>
        <v>0</v>
      </c>
      <c r="AR6" s="28">
        <f t="shared" si="9"/>
        <v>7668</v>
      </c>
      <c r="AS6" s="28">
        <f>AN6+AO6+AP6+AQ6-AR6</f>
        <v>-559</v>
      </c>
      <c r="AT6" s="7"/>
      <c r="AU6" s="7">
        <f t="shared" si="0"/>
        <v>0</v>
      </c>
      <c r="AV6" s="8">
        <f t="shared" si="11"/>
        <v>-559</v>
      </c>
      <c r="AW6" s="7">
        <v>8301</v>
      </c>
      <c r="AX6" s="8">
        <f t="shared" si="12"/>
        <v>996.12</v>
      </c>
      <c r="AY6" s="8">
        <f t="shared" si="15"/>
        <v>145.26750000000001</v>
      </c>
      <c r="AZ6" s="8">
        <f t="shared" si="16"/>
        <v>7159.6125000000002</v>
      </c>
      <c r="BA6" s="8">
        <f t="shared" si="1"/>
        <v>1092.4116000000001</v>
      </c>
      <c r="BB6" s="8">
        <f t="shared" si="17"/>
        <v>394.29750000000001</v>
      </c>
      <c r="BC6" s="7">
        <v>300</v>
      </c>
      <c r="BD6" s="8">
        <f t="shared" si="18"/>
        <v>10087.7091</v>
      </c>
      <c r="BE6" s="8" t="e">
        <f>AO6+AP6+AQ6-AR6-#REF!</f>
        <v>#REF!</v>
      </c>
      <c r="BF6" s="8" t="e">
        <f t="shared" si="19"/>
        <v>#REF!</v>
      </c>
      <c r="BG6" s="8" t="e">
        <f t="shared" si="2"/>
        <v>#REF!</v>
      </c>
      <c r="BH6" s="8" t="e">
        <f t="shared" si="3"/>
        <v>#REF!</v>
      </c>
      <c r="BI6" s="8" t="e">
        <f t="shared" si="4"/>
        <v>#REF!</v>
      </c>
      <c r="BJ6" s="8" t="e">
        <f t="shared" si="20"/>
        <v>#REF!</v>
      </c>
    </row>
    <row r="7" spans="1:62">
      <c r="A7" s="25" t="s">
        <v>62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1</v>
      </c>
      <c r="S7" s="51">
        <v>1</v>
      </c>
      <c r="T7" s="51">
        <v>1</v>
      </c>
      <c r="U7" s="51">
        <v>1</v>
      </c>
      <c r="V7" s="51">
        <v>1</v>
      </c>
      <c r="W7" s="51">
        <v>1</v>
      </c>
      <c r="X7" s="51">
        <v>1</v>
      </c>
      <c r="Y7" s="51">
        <v>1</v>
      </c>
      <c r="Z7" s="51">
        <v>1</v>
      </c>
      <c r="AA7" s="51">
        <v>1</v>
      </c>
      <c r="AB7" s="51">
        <v>1</v>
      </c>
      <c r="AC7" s="51">
        <v>1</v>
      </c>
      <c r="AD7" s="51">
        <v>1</v>
      </c>
      <c r="AE7" s="51">
        <v>1</v>
      </c>
      <c r="AF7" s="53">
        <v>1</v>
      </c>
      <c r="AG7" s="48" t="s">
        <v>62</v>
      </c>
      <c r="AH7" s="22">
        <f t="shared" si="13"/>
        <v>15</v>
      </c>
      <c r="AI7" s="8"/>
      <c r="AJ7" s="9"/>
      <c r="AK7" s="9"/>
      <c r="AL7" s="9"/>
      <c r="AM7" s="9">
        <v>14</v>
      </c>
      <c r="AN7" s="13">
        <v>7109</v>
      </c>
      <c r="AO7" s="28">
        <f t="shared" si="6"/>
        <v>0</v>
      </c>
      <c r="AP7" s="28">
        <f t="shared" si="7"/>
        <v>0</v>
      </c>
      <c r="AQ7" s="28">
        <f t="shared" si="8"/>
        <v>0</v>
      </c>
      <c r="AR7" s="28">
        <f t="shared" si="9"/>
        <v>3976</v>
      </c>
      <c r="AS7" s="28">
        <f t="shared" si="14"/>
        <v>3133</v>
      </c>
      <c r="AT7" s="7"/>
      <c r="AU7" s="7">
        <f t="shared" si="0"/>
        <v>450</v>
      </c>
      <c r="AV7" s="8">
        <f t="shared" si="11"/>
        <v>3583</v>
      </c>
      <c r="AW7" s="7">
        <v>8301</v>
      </c>
      <c r="AX7" s="8">
        <f t="shared" si="12"/>
        <v>996.12</v>
      </c>
      <c r="AY7" s="8">
        <f t="shared" si="15"/>
        <v>145.26750000000001</v>
      </c>
      <c r="AZ7" s="8">
        <f t="shared" si="16"/>
        <v>7159.6125000000002</v>
      </c>
      <c r="BA7" s="8">
        <f t="shared" si="1"/>
        <v>1092.4116000000001</v>
      </c>
      <c r="BB7" s="8">
        <f t="shared" si="17"/>
        <v>394.29750000000001</v>
      </c>
      <c r="BC7" s="7">
        <v>300</v>
      </c>
      <c r="BD7" s="8">
        <f t="shared" si="18"/>
        <v>10087.7091</v>
      </c>
      <c r="BE7" s="8" t="e">
        <f>AO7+AP7+AQ7-AR7-#REF!</f>
        <v>#REF!</v>
      </c>
      <c r="BF7" s="8" t="e">
        <f t="shared" si="19"/>
        <v>#REF!</v>
      </c>
      <c r="BG7" s="8" t="e">
        <f t="shared" si="2"/>
        <v>#REF!</v>
      </c>
      <c r="BH7" s="8" t="e">
        <f t="shared" si="3"/>
        <v>#REF!</v>
      </c>
      <c r="BI7" s="8" t="e">
        <f t="shared" si="4"/>
        <v>#REF!</v>
      </c>
      <c r="BJ7" s="8" t="e">
        <f t="shared" si="20"/>
        <v>#REF!</v>
      </c>
    </row>
    <row r="8" spans="1:62">
      <c r="A8" s="24" t="s">
        <v>71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3">
        <v>0</v>
      </c>
      <c r="AG8" s="24" t="s">
        <v>71</v>
      </c>
      <c r="AH8" s="22">
        <f t="shared" si="13"/>
        <v>0</v>
      </c>
      <c r="AI8" s="8"/>
      <c r="AJ8" s="9"/>
      <c r="AK8" s="9"/>
      <c r="AL8" s="9"/>
      <c r="AM8" s="9">
        <v>27</v>
      </c>
      <c r="AN8" s="13">
        <v>7109</v>
      </c>
      <c r="AO8" s="28">
        <f t="shared" si="6"/>
        <v>0</v>
      </c>
      <c r="AP8" s="28">
        <f t="shared" si="7"/>
        <v>0</v>
      </c>
      <c r="AQ8" s="28">
        <f t="shared" si="8"/>
        <v>0</v>
      </c>
      <c r="AR8" s="28">
        <f t="shared" si="9"/>
        <v>7668</v>
      </c>
      <c r="AS8" s="28">
        <f t="shared" si="14"/>
        <v>-559</v>
      </c>
      <c r="AT8" s="7"/>
      <c r="AU8" s="7">
        <f t="shared" si="0"/>
        <v>0</v>
      </c>
      <c r="AV8" s="8">
        <f t="shared" si="11"/>
        <v>-559</v>
      </c>
      <c r="AW8" s="7">
        <v>8301</v>
      </c>
      <c r="AX8" s="8">
        <f t="shared" si="12"/>
        <v>996.12</v>
      </c>
      <c r="AY8" s="8">
        <f t="shared" si="15"/>
        <v>145.26750000000001</v>
      </c>
      <c r="AZ8" s="8">
        <f t="shared" si="16"/>
        <v>7159.6125000000002</v>
      </c>
      <c r="BA8" s="8">
        <f t="shared" si="1"/>
        <v>1092.4116000000001</v>
      </c>
      <c r="BB8" s="8">
        <f t="shared" si="17"/>
        <v>394.29750000000001</v>
      </c>
      <c r="BC8" s="7">
        <v>300</v>
      </c>
      <c r="BD8" s="8">
        <f t="shared" si="18"/>
        <v>10087.7091</v>
      </c>
      <c r="BE8" s="8" t="e">
        <f>AO8+AP8+AQ8-AR8-#REF!</f>
        <v>#REF!</v>
      </c>
      <c r="BF8" s="8" t="e">
        <f t="shared" si="19"/>
        <v>#REF!</v>
      </c>
      <c r="BG8" s="8" t="e">
        <f t="shared" si="2"/>
        <v>#REF!</v>
      </c>
      <c r="BH8" s="8" t="e">
        <f t="shared" si="3"/>
        <v>#REF!</v>
      </c>
      <c r="BI8" s="8" t="e">
        <f t="shared" si="4"/>
        <v>#REF!</v>
      </c>
      <c r="BJ8" s="8" t="e">
        <f t="shared" si="20"/>
        <v>#REF!</v>
      </c>
    </row>
    <row r="9" spans="1:62">
      <c r="A9" s="24" t="s">
        <v>72</v>
      </c>
      <c r="B9" s="54">
        <v>1</v>
      </c>
      <c r="C9" s="54">
        <v>1</v>
      </c>
      <c r="D9" s="54">
        <v>1</v>
      </c>
      <c r="E9" s="54">
        <v>1</v>
      </c>
      <c r="F9" s="54">
        <v>1</v>
      </c>
      <c r="G9" s="57">
        <v>0</v>
      </c>
      <c r="H9" s="54">
        <v>1</v>
      </c>
      <c r="I9" s="57">
        <v>0</v>
      </c>
      <c r="J9" s="54">
        <v>1</v>
      </c>
      <c r="K9" s="54">
        <v>1</v>
      </c>
      <c r="L9" s="54">
        <v>1</v>
      </c>
      <c r="M9" s="54">
        <v>1</v>
      </c>
      <c r="N9" s="57">
        <v>0</v>
      </c>
      <c r="O9" s="57">
        <v>0</v>
      </c>
      <c r="P9" s="54">
        <v>1</v>
      </c>
      <c r="Q9" s="56">
        <v>0.5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5">
        <v>1</v>
      </c>
      <c r="AG9" s="24" t="s">
        <v>72</v>
      </c>
      <c r="AH9" s="22">
        <f t="shared" si="13"/>
        <v>26.5</v>
      </c>
      <c r="AI9" s="8"/>
      <c r="AJ9" s="9"/>
      <c r="AK9" s="9"/>
      <c r="AL9" s="9"/>
      <c r="AM9" s="9">
        <v>2.5</v>
      </c>
      <c r="AN9" s="13">
        <v>7109</v>
      </c>
      <c r="AO9" s="28">
        <f t="shared" si="6"/>
        <v>0</v>
      </c>
      <c r="AP9" s="28">
        <f t="shared" si="7"/>
        <v>0</v>
      </c>
      <c r="AQ9" s="28">
        <f t="shared" si="8"/>
        <v>0</v>
      </c>
      <c r="AR9" s="28">
        <f t="shared" si="9"/>
        <v>710</v>
      </c>
      <c r="AS9" s="28">
        <f t="shared" si="14"/>
        <v>6399</v>
      </c>
      <c r="AT9" s="7"/>
      <c r="AU9" s="7">
        <f t="shared" si="0"/>
        <v>795</v>
      </c>
      <c r="AV9" s="8">
        <f t="shared" si="11"/>
        <v>7194</v>
      </c>
      <c r="AW9" s="7">
        <v>8301</v>
      </c>
      <c r="AX9" s="8">
        <f t="shared" si="12"/>
        <v>996.12</v>
      </c>
      <c r="AY9" s="8">
        <f t="shared" si="15"/>
        <v>145.26750000000001</v>
      </c>
      <c r="AZ9" s="8">
        <f t="shared" si="16"/>
        <v>7159.6125000000002</v>
      </c>
      <c r="BA9" s="8">
        <f t="shared" si="1"/>
        <v>1092.4116000000001</v>
      </c>
      <c r="BB9" s="8">
        <f t="shared" si="17"/>
        <v>394.29750000000001</v>
      </c>
      <c r="BC9" s="7">
        <v>300</v>
      </c>
      <c r="BD9" s="8">
        <f t="shared" si="18"/>
        <v>10087.7091</v>
      </c>
      <c r="BE9" s="8" t="e">
        <f>AO9+AP9+AQ9-AR9-#REF!</f>
        <v>#REF!</v>
      </c>
      <c r="BF9" s="8" t="e">
        <f t="shared" si="19"/>
        <v>#REF!</v>
      </c>
      <c r="BG9" s="8" t="e">
        <f t="shared" si="2"/>
        <v>#REF!</v>
      </c>
      <c r="BH9" s="8" t="e">
        <f t="shared" si="3"/>
        <v>#REF!</v>
      </c>
      <c r="BI9" s="8" t="e">
        <f t="shared" si="4"/>
        <v>#REF!</v>
      </c>
      <c r="BJ9" s="8" t="e">
        <f t="shared" si="20"/>
        <v>#REF!</v>
      </c>
    </row>
    <row r="10" spans="1:62">
      <c r="A10" s="21"/>
      <c r="B10" s="35">
        <f t="shared" ref="B10:AF10" si="21">SUM(B2:B9)</f>
        <v>4</v>
      </c>
      <c r="C10" s="35">
        <f t="shared" si="21"/>
        <v>4</v>
      </c>
      <c r="D10" s="35">
        <f t="shared" si="21"/>
        <v>5</v>
      </c>
      <c r="E10" s="35">
        <f t="shared" si="21"/>
        <v>5</v>
      </c>
      <c r="F10" s="35">
        <f t="shared" si="21"/>
        <v>4</v>
      </c>
      <c r="G10" s="35">
        <f t="shared" si="21"/>
        <v>0</v>
      </c>
      <c r="H10" s="35">
        <f t="shared" si="21"/>
        <v>4</v>
      </c>
      <c r="I10" s="35">
        <f t="shared" si="21"/>
        <v>3</v>
      </c>
      <c r="J10" s="35">
        <f t="shared" si="21"/>
        <v>4</v>
      </c>
      <c r="K10" s="35">
        <f t="shared" si="21"/>
        <v>4</v>
      </c>
      <c r="L10" s="35">
        <f t="shared" si="21"/>
        <v>4</v>
      </c>
      <c r="M10" s="35">
        <f t="shared" si="21"/>
        <v>4</v>
      </c>
      <c r="N10" s="35">
        <f t="shared" si="21"/>
        <v>0</v>
      </c>
      <c r="O10" s="35">
        <f t="shared" si="21"/>
        <v>2</v>
      </c>
      <c r="P10" s="35">
        <f t="shared" si="21"/>
        <v>3</v>
      </c>
      <c r="Q10" s="35">
        <f t="shared" si="21"/>
        <v>3.5</v>
      </c>
      <c r="R10" s="35">
        <f t="shared" si="21"/>
        <v>6</v>
      </c>
      <c r="S10" s="35">
        <f t="shared" si="21"/>
        <v>6</v>
      </c>
      <c r="T10" s="35">
        <f t="shared" si="21"/>
        <v>6</v>
      </c>
      <c r="U10" s="35">
        <f t="shared" si="21"/>
        <v>6</v>
      </c>
      <c r="V10" s="35">
        <f t="shared" si="21"/>
        <v>6</v>
      </c>
      <c r="W10" s="35">
        <f t="shared" si="21"/>
        <v>6</v>
      </c>
      <c r="X10" s="35">
        <f t="shared" si="21"/>
        <v>6</v>
      </c>
      <c r="Y10" s="35">
        <f t="shared" si="21"/>
        <v>6</v>
      </c>
      <c r="Z10" s="35">
        <f t="shared" si="21"/>
        <v>6</v>
      </c>
      <c r="AA10" s="35">
        <f t="shared" si="21"/>
        <v>6</v>
      </c>
      <c r="AB10" s="35">
        <f t="shared" si="21"/>
        <v>6</v>
      </c>
      <c r="AC10" s="35">
        <f t="shared" si="21"/>
        <v>6</v>
      </c>
      <c r="AD10" s="35">
        <f t="shared" si="21"/>
        <v>6</v>
      </c>
      <c r="AE10" s="35">
        <f t="shared" si="21"/>
        <v>6</v>
      </c>
      <c r="AF10" s="35">
        <f t="shared" si="21"/>
        <v>6</v>
      </c>
      <c r="AG10" s="26">
        <f>SUM(B10:AF10)</f>
        <v>143.5</v>
      </c>
      <c r="AH10" s="26">
        <f t="shared" ref="AH10:AS10" si="22">SUM(AH2:AH9)</f>
        <v>143.5</v>
      </c>
      <c r="AI10" s="26">
        <f t="shared" si="22"/>
        <v>0</v>
      </c>
      <c r="AJ10" s="26">
        <f t="shared" si="22"/>
        <v>0</v>
      </c>
      <c r="AK10" s="26">
        <f t="shared" si="22"/>
        <v>0</v>
      </c>
      <c r="AL10" s="26">
        <f t="shared" si="22"/>
        <v>0</v>
      </c>
      <c r="AM10" s="26">
        <f t="shared" si="22"/>
        <v>84.5</v>
      </c>
      <c r="AN10" s="30">
        <f t="shared" si="22"/>
        <v>56872</v>
      </c>
      <c r="AO10" s="30">
        <f t="shared" si="22"/>
        <v>0</v>
      </c>
      <c r="AP10" s="30">
        <f t="shared" si="22"/>
        <v>0</v>
      </c>
      <c r="AQ10" s="30">
        <f t="shared" si="22"/>
        <v>0</v>
      </c>
      <c r="AR10" s="30">
        <f t="shared" si="22"/>
        <v>23998</v>
      </c>
      <c r="AS10" s="30">
        <f t="shared" si="22"/>
        <v>32874</v>
      </c>
      <c r="AT10" s="36">
        <f t="shared" ref="AT10:BJ10" si="23">SUM(AT2:AT9)</f>
        <v>0</v>
      </c>
      <c r="AU10" s="36">
        <f t="shared" si="23"/>
        <v>4305</v>
      </c>
      <c r="AV10" s="30">
        <f t="shared" si="23"/>
        <v>37179</v>
      </c>
      <c r="AW10" s="32">
        <f t="shared" si="23"/>
        <v>66408</v>
      </c>
      <c r="AX10" s="33">
        <f t="shared" si="23"/>
        <v>7968.96</v>
      </c>
      <c r="AY10" s="33">
        <f t="shared" si="23"/>
        <v>1162.1400000000001</v>
      </c>
      <c r="AZ10" s="33">
        <f t="shared" si="23"/>
        <v>57276.900000000009</v>
      </c>
      <c r="BA10" s="33">
        <f t="shared" si="23"/>
        <v>8739.2928000000011</v>
      </c>
      <c r="BB10" s="33">
        <f t="shared" si="23"/>
        <v>3154.3800000000006</v>
      </c>
      <c r="BC10" s="32">
        <f t="shared" si="23"/>
        <v>2400</v>
      </c>
      <c r="BD10" s="33">
        <f t="shared" si="23"/>
        <v>80701.6728</v>
      </c>
      <c r="BE10" s="33" t="e">
        <f t="shared" si="23"/>
        <v>#REF!</v>
      </c>
      <c r="BF10" s="33" t="e">
        <f t="shared" si="23"/>
        <v>#REF!</v>
      </c>
      <c r="BG10" s="33" t="e">
        <f t="shared" si="23"/>
        <v>#REF!</v>
      </c>
      <c r="BH10" s="33" t="e">
        <f t="shared" si="23"/>
        <v>#REF!</v>
      </c>
      <c r="BI10" s="33" t="e">
        <f t="shared" si="23"/>
        <v>#REF!</v>
      </c>
      <c r="BJ10" s="33" t="e">
        <f t="shared" si="23"/>
        <v>#REF!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</vt:lpstr>
      <vt:lpstr>KDS</vt:lpstr>
      <vt:lpstr>HDC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Bala</dc:creator>
  <cp:lastModifiedBy>Windows User</cp:lastModifiedBy>
  <cp:lastPrinted>2018-06-01T06:12:39Z</cp:lastPrinted>
  <dcterms:created xsi:type="dcterms:W3CDTF">2016-08-31T16:28:49Z</dcterms:created>
  <dcterms:modified xsi:type="dcterms:W3CDTF">2018-06-02T19:59:23Z</dcterms:modified>
</cp:coreProperties>
</file>