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45" windowWidth="15315" windowHeight="4350"/>
  </bookViews>
  <sheets>
    <sheet name="Office" sheetId="1" r:id="rId1"/>
    <sheet name="KDS" sheetId="2" r:id="rId2"/>
    <sheet name="HDC" sheetId="3" r:id="rId3"/>
  </sheets>
  <calcPr calcId="124519"/>
  <fileRecoveryPr repairLoad="1"/>
</workbook>
</file>

<file path=xl/calcChain.xml><?xml version="1.0" encoding="utf-8"?>
<calcChain xmlns="http://schemas.openxmlformats.org/spreadsheetml/2006/main">
  <c r="BC10" i="3"/>
  <c r="AW10"/>
  <c r="AT10"/>
  <c r="AN10"/>
  <c r="AM10"/>
  <c r="AL10"/>
  <c r="AK10"/>
  <c r="AJ10"/>
  <c r="AI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G10" s="1"/>
  <c r="BB9"/>
  <c r="BA9"/>
  <c r="BD9" s="1"/>
  <c r="AY9"/>
  <c r="AX9"/>
  <c r="AZ9" s="1"/>
  <c r="AR9"/>
  <c r="AQ9"/>
  <c r="AP9"/>
  <c r="AO9"/>
  <c r="AS9" s="1"/>
  <c r="AV9" s="1"/>
  <c r="AH9"/>
  <c r="AU9" s="1"/>
  <c r="BB8"/>
  <c r="BA8"/>
  <c r="BD8" s="1"/>
  <c r="AY8"/>
  <c r="AX8"/>
  <c r="AZ8" s="1"/>
  <c r="AR8"/>
  <c r="AQ8"/>
  <c r="AP8"/>
  <c r="AO8"/>
  <c r="AS8" s="1"/>
  <c r="AV8" s="1"/>
  <c r="AH8"/>
  <c r="AU8" s="1"/>
  <c r="BB7"/>
  <c r="BA7"/>
  <c r="BD7" s="1"/>
  <c r="AY7"/>
  <c r="AX7"/>
  <c r="AZ7" s="1"/>
  <c r="AR7"/>
  <c r="AQ7"/>
  <c r="AP7"/>
  <c r="AO7"/>
  <c r="AS7" s="1"/>
  <c r="AV7" s="1"/>
  <c r="AH7"/>
  <c r="AU7" s="1"/>
  <c r="BB6"/>
  <c r="BD6" s="1"/>
  <c r="BA6"/>
  <c r="AY6"/>
  <c r="AX6"/>
  <c r="AZ6" s="1"/>
  <c r="AR6"/>
  <c r="AQ6"/>
  <c r="AP6"/>
  <c r="AO6"/>
  <c r="AS6" s="1"/>
  <c r="AH6"/>
  <c r="AU6" s="1"/>
  <c r="BB5"/>
  <c r="BD5" s="1"/>
  <c r="BA5"/>
  <c r="AY5"/>
  <c r="AX5"/>
  <c r="AZ5" s="1"/>
  <c r="AR5"/>
  <c r="AQ5"/>
  <c r="AP5"/>
  <c r="AO5"/>
  <c r="AS5" s="1"/>
  <c r="AV5" s="1"/>
  <c r="AH5"/>
  <c r="AU5" s="1"/>
  <c r="BB4"/>
  <c r="BD4" s="1"/>
  <c r="BA4"/>
  <c r="AY4"/>
  <c r="AX4"/>
  <c r="AZ4" s="1"/>
  <c r="AR4"/>
  <c r="AQ4"/>
  <c r="AP4"/>
  <c r="AO4"/>
  <c r="AS4" s="1"/>
  <c r="AV4" s="1"/>
  <c r="AH4"/>
  <c r="AU4" s="1"/>
  <c r="BB3"/>
  <c r="BD3" s="1"/>
  <c r="BA3"/>
  <c r="AY3"/>
  <c r="AX3"/>
  <c r="AZ3" s="1"/>
  <c r="AR3"/>
  <c r="AQ3"/>
  <c r="AP3"/>
  <c r="AO3"/>
  <c r="AS3" s="1"/>
  <c r="AV3" s="1"/>
  <c r="AH3"/>
  <c r="AU3" s="1"/>
  <c r="BB2"/>
  <c r="BD2" s="1"/>
  <c r="BA2"/>
  <c r="BA10" s="1"/>
  <c r="AY2"/>
  <c r="AY10" s="1"/>
  <c r="AX2"/>
  <c r="AZ2" s="1"/>
  <c r="AR2"/>
  <c r="AR10" s="1"/>
  <c r="AQ2"/>
  <c r="AQ10" s="1"/>
  <c r="AP2"/>
  <c r="AP10" s="1"/>
  <c r="AO2"/>
  <c r="AS2" s="1"/>
  <c r="AH2"/>
  <c r="AU2" s="1"/>
  <c r="AU10" s="1"/>
  <c r="BE24" i="2"/>
  <c r="AY24"/>
  <c r="AW24"/>
  <c r="AV24"/>
  <c r="AT24"/>
  <c r="AN24"/>
  <c r="AM24"/>
  <c r="AL24"/>
  <c r="AK24"/>
  <c r="AJ24"/>
  <c r="AI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G24" s="1"/>
  <c r="BF23"/>
  <c r="BB23"/>
  <c r="AR23"/>
  <c r="AQ23"/>
  <c r="AP23"/>
  <c r="AO23"/>
  <c r="BG23" s="1"/>
  <c r="BK23" s="1"/>
  <c r="AH23"/>
  <c r="AR22"/>
  <c r="AQ22"/>
  <c r="AP22"/>
  <c r="BG22" s="1"/>
  <c r="AO22"/>
  <c r="AS22" s="1"/>
  <c r="AX22" s="1"/>
  <c r="AH22"/>
  <c r="BF21"/>
  <c r="BB21"/>
  <c r="AR21"/>
  <c r="AQ21"/>
  <c r="AP21"/>
  <c r="AO21"/>
  <c r="BG21" s="1"/>
  <c r="BK21" s="1"/>
  <c r="AH21"/>
  <c r="BF20"/>
  <c r="BB20"/>
  <c r="AR20"/>
  <c r="AQ20"/>
  <c r="AP20"/>
  <c r="AO20"/>
  <c r="BG20" s="1"/>
  <c r="BK20" s="1"/>
  <c r="AH20"/>
  <c r="BF19"/>
  <c r="BB19"/>
  <c r="AR19"/>
  <c r="AQ19"/>
  <c r="AP19"/>
  <c r="AO19"/>
  <c r="BG19" s="1"/>
  <c r="BK19" s="1"/>
  <c r="AH19"/>
  <c r="BD18"/>
  <c r="BC18"/>
  <c r="BB18"/>
  <c r="BA18"/>
  <c r="AZ18"/>
  <c r="AR18"/>
  <c r="AQ18"/>
  <c r="AP18"/>
  <c r="AO18"/>
  <c r="BG18" s="1"/>
  <c r="AH18"/>
  <c r="BF17"/>
  <c r="BD17"/>
  <c r="BC17"/>
  <c r="BH17" s="1"/>
  <c r="BA17"/>
  <c r="BB17" s="1"/>
  <c r="AZ17"/>
  <c r="AR17"/>
  <c r="AQ17"/>
  <c r="AP17"/>
  <c r="AO17"/>
  <c r="BG17" s="1"/>
  <c r="AH17"/>
  <c r="BD16"/>
  <c r="BF16" s="1"/>
  <c r="BC16"/>
  <c r="BH16" s="1"/>
  <c r="BA16"/>
  <c r="AZ16"/>
  <c r="BB16" s="1"/>
  <c r="AR16"/>
  <c r="AQ16"/>
  <c r="AP16"/>
  <c r="AO16"/>
  <c r="BG16" s="1"/>
  <c r="AH16"/>
  <c r="BD15"/>
  <c r="BC15"/>
  <c r="BF15" s="1"/>
  <c r="BA15"/>
  <c r="AZ15"/>
  <c r="BB15" s="1"/>
  <c r="AR15"/>
  <c r="AQ15"/>
  <c r="AP15"/>
  <c r="AO15"/>
  <c r="BG15" s="1"/>
  <c r="AH15"/>
  <c r="BD14"/>
  <c r="BC14"/>
  <c r="BB14"/>
  <c r="BL14" s="1"/>
  <c r="BA14"/>
  <c r="AZ14"/>
  <c r="AR14"/>
  <c r="AQ14"/>
  <c r="AP14"/>
  <c r="AO14"/>
  <c r="BG14" s="1"/>
  <c r="AH14"/>
  <c r="BF13"/>
  <c r="BD13"/>
  <c r="BC13"/>
  <c r="BA13"/>
  <c r="BB13" s="1"/>
  <c r="AZ13"/>
  <c r="AR13"/>
  <c r="AQ13"/>
  <c r="AP13"/>
  <c r="AO13"/>
  <c r="BG13" s="1"/>
  <c r="AH13"/>
  <c r="BD12"/>
  <c r="BF12" s="1"/>
  <c r="BC12"/>
  <c r="BA12"/>
  <c r="AZ12"/>
  <c r="BB12" s="1"/>
  <c r="AR12"/>
  <c r="AQ12"/>
  <c r="AP12"/>
  <c r="AO12"/>
  <c r="BG12" s="1"/>
  <c r="AH12"/>
  <c r="BD11"/>
  <c r="BC11"/>
  <c r="BF11" s="1"/>
  <c r="BA11"/>
  <c r="AZ11"/>
  <c r="BB11" s="1"/>
  <c r="AR11"/>
  <c r="AQ11"/>
  <c r="AP11"/>
  <c r="AO11"/>
  <c r="BG11" s="1"/>
  <c r="AH11"/>
  <c r="BD10"/>
  <c r="BC10"/>
  <c r="BB10"/>
  <c r="BA10"/>
  <c r="AZ10"/>
  <c r="AR10"/>
  <c r="AQ10"/>
  <c r="AP10"/>
  <c r="AO10"/>
  <c r="BG10" s="1"/>
  <c r="AH10"/>
  <c r="BF9"/>
  <c r="BD9"/>
  <c r="BC9"/>
  <c r="BH9" s="1"/>
  <c r="BA9"/>
  <c r="BB9" s="1"/>
  <c r="AZ9"/>
  <c r="AR9"/>
  <c r="AQ9"/>
  <c r="AP9"/>
  <c r="AO9"/>
  <c r="BG9" s="1"/>
  <c r="AH9"/>
  <c r="BD8"/>
  <c r="BF8" s="1"/>
  <c r="BC8"/>
  <c r="BH8" s="1"/>
  <c r="BA8"/>
  <c r="AZ8"/>
  <c r="BB8" s="1"/>
  <c r="AR8"/>
  <c r="AQ8"/>
  <c r="AP8"/>
  <c r="AO8"/>
  <c r="BG8" s="1"/>
  <c r="AH8"/>
  <c r="BD7"/>
  <c r="BC7"/>
  <c r="BF7" s="1"/>
  <c r="BA7"/>
  <c r="AZ7"/>
  <c r="BB7" s="1"/>
  <c r="AR7"/>
  <c r="AQ7"/>
  <c r="AP7"/>
  <c r="AO7"/>
  <c r="BG7" s="1"/>
  <c r="AH7"/>
  <c r="BD6"/>
  <c r="BC6"/>
  <c r="BB6"/>
  <c r="BL6" s="1"/>
  <c r="BA6"/>
  <c r="AZ6"/>
  <c r="AR6"/>
  <c r="AQ6"/>
  <c r="AP6"/>
  <c r="AO6"/>
  <c r="BG6" s="1"/>
  <c r="AH6"/>
  <c r="BF5"/>
  <c r="BD5"/>
  <c r="BC5"/>
  <c r="BA5"/>
  <c r="BB5" s="1"/>
  <c r="AZ5"/>
  <c r="AR5"/>
  <c r="AQ5"/>
  <c r="AP5"/>
  <c r="AO5"/>
  <c r="BG5" s="1"/>
  <c r="AH5"/>
  <c r="AH24" s="1"/>
  <c r="BD4"/>
  <c r="BF4" s="1"/>
  <c r="BC4"/>
  <c r="BA4"/>
  <c r="AZ4"/>
  <c r="BB4" s="1"/>
  <c r="AR4"/>
  <c r="AQ4"/>
  <c r="AP4"/>
  <c r="AO4"/>
  <c r="BG4" s="1"/>
  <c r="AH4"/>
  <c r="BD3"/>
  <c r="BC3"/>
  <c r="BF3" s="1"/>
  <c r="BA3"/>
  <c r="AZ3"/>
  <c r="BB3" s="1"/>
  <c r="AR3"/>
  <c r="AQ3"/>
  <c r="AP3"/>
  <c r="AO3"/>
  <c r="BG3" s="1"/>
  <c r="AH3"/>
  <c r="BD2"/>
  <c r="BD24" s="1"/>
  <c r="BC2"/>
  <c r="BB2"/>
  <c r="BB24" s="1"/>
  <c r="BA2"/>
  <c r="BA24" s="1"/>
  <c r="AZ2"/>
  <c r="AZ24" s="1"/>
  <c r="AR2"/>
  <c r="AR24" s="1"/>
  <c r="AQ2"/>
  <c r="AQ24" s="1"/>
  <c r="AP2"/>
  <c r="AP24" s="1"/>
  <c r="AO2"/>
  <c r="AO24" s="1"/>
  <c r="AH2"/>
  <c r="AN6" i="1"/>
  <c r="AP6" s="1"/>
  <c r="AH6"/>
  <c r="AH5"/>
  <c r="AN5" s="1"/>
  <c r="AR4"/>
  <c r="AQ4"/>
  <c r="AP4"/>
  <c r="AO4"/>
  <c r="AS4" s="1"/>
  <c r="AV4" s="1"/>
  <c r="AH4"/>
  <c r="AR3"/>
  <c r="AQ3"/>
  <c r="AP3"/>
  <c r="AO3"/>
  <c r="AS3" s="1"/>
  <c r="AV3" s="1"/>
  <c r="AH3"/>
  <c r="AR2"/>
  <c r="AQ2"/>
  <c r="AP2"/>
  <c r="AO2"/>
  <c r="AS2" s="1"/>
  <c r="AV2" s="1"/>
  <c r="AH2"/>
  <c r="BJ8" i="2" l="1"/>
  <c r="BI8"/>
  <c r="BJ16"/>
  <c r="BI16"/>
  <c r="BL4"/>
  <c r="BL9"/>
  <c r="BH10"/>
  <c r="BL12"/>
  <c r="BL17"/>
  <c r="BH18"/>
  <c r="BL3"/>
  <c r="BH5"/>
  <c r="BL10"/>
  <c r="BL11"/>
  <c r="BH13"/>
  <c r="BL18"/>
  <c r="BL19"/>
  <c r="AS10" i="3"/>
  <c r="AV2"/>
  <c r="AZ10"/>
  <c r="BH4" i="2"/>
  <c r="BL5"/>
  <c r="BH6"/>
  <c r="BL8"/>
  <c r="BH12"/>
  <c r="BL13"/>
  <c r="BH14"/>
  <c r="BL16"/>
  <c r="BL20"/>
  <c r="AV6" i="3"/>
  <c r="AN7" i="1"/>
  <c r="AO5"/>
  <c r="AS5" s="1"/>
  <c r="AV5" s="1"/>
  <c r="AP5"/>
  <c r="AQ5"/>
  <c r="BI9" i="2"/>
  <c r="BK9" s="1"/>
  <c r="BJ9"/>
  <c r="BI17"/>
  <c r="BK17" s="1"/>
  <c r="BJ17"/>
  <c r="BD10" i="3"/>
  <c r="BL7" i="2"/>
  <c r="BK8"/>
  <c r="BL15"/>
  <c r="BK16"/>
  <c r="BL21"/>
  <c r="BL23"/>
  <c r="AS2"/>
  <c r="BG2"/>
  <c r="BG24" s="1"/>
  <c r="BH3"/>
  <c r="AS6"/>
  <c r="AX6" s="1"/>
  <c r="BH7"/>
  <c r="AS10"/>
  <c r="AX10" s="1"/>
  <c r="BH11"/>
  <c r="AS14"/>
  <c r="AX14" s="1"/>
  <c r="BH15"/>
  <c r="AS18"/>
  <c r="AX18" s="1"/>
  <c r="AH10" i="3"/>
  <c r="AX10"/>
  <c r="BB10"/>
  <c r="BF2" i="2"/>
  <c r="AS3"/>
  <c r="AX3" s="1"/>
  <c r="BF6"/>
  <c r="AS7"/>
  <c r="AX7" s="1"/>
  <c r="BF10"/>
  <c r="AS11"/>
  <c r="AX11" s="1"/>
  <c r="BF14"/>
  <c r="AS15"/>
  <c r="AX15" s="1"/>
  <c r="BF18"/>
  <c r="AS19"/>
  <c r="AX19" s="1"/>
  <c r="AS20"/>
  <c r="AX20" s="1"/>
  <c r="AS21"/>
  <c r="AX21" s="1"/>
  <c r="AS23"/>
  <c r="AX23" s="1"/>
  <c r="AO10" i="3"/>
  <c r="AQ6" i="1"/>
  <c r="AS6" s="1"/>
  <c r="AV6" s="1"/>
  <c r="AS4" i="2"/>
  <c r="AX4" s="1"/>
  <c r="AS8"/>
  <c r="AX8" s="1"/>
  <c r="AS12"/>
  <c r="AX12" s="1"/>
  <c r="AS16"/>
  <c r="AX16" s="1"/>
  <c r="BC24"/>
  <c r="BE2" i="3"/>
  <c r="BE10" s="1"/>
  <c r="BE3"/>
  <c r="BJ3" s="1"/>
  <c r="BE4"/>
  <c r="BE5"/>
  <c r="BF5" s="1"/>
  <c r="BE6"/>
  <c r="BF6" s="1"/>
  <c r="BE7"/>
  <c r="BF7" s="1"/>
  <c r="BE8"/>
  <c r="BF8" s="1"/>
  <c r="BE9"/>
  <c r="BL2" i="2"/>
  <c r="BL24" s="1"/>
  <c r="AS5"/>
  <c r="AX5" s="1"/>
  <c r="AS9"/>
  <c r="AX9" s="1"/>
  <c r="AS13"/>
  <c r="AX13" s="1"/>
  <c r="AS17"/>
  <c r="AX17" s="1"/>
  <c r="BH5" i="3" l="1"/>
  <c r="BG5"/>
  <c r="BH6"/>
  <c r="BG6"/>
  <c r="BH8"/>
  <c r="BG8"/>
  <c r="BH7"/>
  <c r="BG7"/>
  <c r="AV7" i="1"/>
  <c r="BF24" i="2"/>
  <c r="BI11"/>
  <c r="BJ11"/>
  <c r="BI3"/>
  <c r="BK3" s="1"/>
  <c r="BJ3"/>
  <c r="BJ12"/>
  <c r="BI12"/>
  <c r="BK12" s="1"/>
  <c r="BJ4"/>
  <c r="BI4"/>
  <c r="BI13"/>
  <c r="BJ13"/>
  <c r="BI18"/>
  <c r="BK18" s="1"/>
  <c r="BJ18"/>
  <c r="BF9" i="3"/>
  <c r="BK10" i="2"/>
  <c r="BI7" i="3"/>
  <c r="BJ6"/>
  <c r="BJ7"/>
  <c r="BJ8"/>
  <c r="BI10" i="2"/>
  <c r="BJ10"/>
  <c r="BF2" i="3"/>
  <c r="BJ9"/>
  <c r="BF3"/>
  <c r="BI8"/>
  <c r="BJ2"/>
  <c r="BJ10" s="1"/>
  <c r="BJ4"/>
  <c r="BI15" i="2"/>
  <c r="BJ15"/>
  <c r="BI7"/>
  <c r="BK7" s="1"/>
  <c r="BJ7"/>
  <c r="AS24"/>
  <c r="AX2"/>
  <c r="AX24" s="1"/>
  <c r="BI14"/>
  <c r="BK14" s="1"/>
  <c r="BJ14"/>
  <c r="BI6"/>
  <c r="BJ6"/>
  <c r="BI5"/>
  <c r="BK5" s="1"/>
  <c r="BJ5"/>
  <c r="BK6"/>
  <c r="BJ5" i="3"/>
  <c r="BF4"/>
  <c r="BI5"/>
  <c r="BH2" i="2"/>
  <c r="BI6" i="3"/>
  <c r="AV10"/>
  <c r="BI2" i="2" l="1"/>
  <c r="BH24"/>
  <c r="BJ2"/>
  <c r="BJ24" s="1"/>
  <c r="BH4" i="3"/>
  <c r="BG4"/>
  <c r="BI4" s="1"/>
  <c r="BH3"/>
  <c r="BG3"/>
  <c r="BH9"/>
  <c r="BG9"/>
  <c r="BI9" s="1"/>
  <c r="BK4" i="2"/>
  <c r="BK13"/>
  <c r="BK11"/>
  <c r="BK15"/>
  <c r="BH2" i="3"/>
  <c r="BH10" s="1"/>
  <c r="BF10"/>
  <c r="BG2"/>
  <c r="BI3" l="1"/>
  <c r="BI24" i="2"/>
  <c r="BK2"/>
  <c r="BK24" s="1"/>
  <c r="BG10" i="3"/>
  <c r="BI2"/>
  <c r="BI10" s="1"/>
</calcChain>
</file>

<file path=xl/sharedStrings.xml><?xml version="1.0" encoding="utf-8"?>
<sst xmlns="http://schemas.openxmlformats.org/spreadsheetml/2006/main" count="156" uniqueCount="76">
  <si>
    <t>MAY.2018                                NAME</t>
  </si>
  <si>
    <t>Total Work</t>
  </si>
  <si>
    <t>Normal</t>
  </si>
  <si>
    <t>Sunday</t>
  </si>
  <si>
    <t>Holidays</t>
  </si>
  <si>
    <t>Extra Shift</t>
  </si>
  <si>
    <t>Absent</t>
  </si>
  <si>
    <t>Salary</t>
  </si>
  <si>
    <t>Holiday</t>
  </si>
  <si>
    <t>LESS : Absent</t>
  </si>
  <si>
    <t>Total Cash Payment</t>
  </si>
  <si>
    <t>Extra</t>
  </si>
  <si>
    <t>Advance</t>
  </si>
  <si>
    <t>Disburse</t>
  </si>
  <si>
    <t>Anthony Martin</t>
  </si>
  <si>
    <t>Manoj Dhanuk</t>
  </si>
  <si>
    <t>Biswajit Sani</t>
  </si>
  <si>
    <t>Soumen Das</t>
  </si>
  <si>
    <t>Ahin Maity</t>
  </si>
  <si>
    <t>TOTAL</t>
  </si>
  <si>
    <t>Total work</t>
  </si>
  <si>
    <t>Sunday @324</t>
  </si>
  <si>
    <t>Holiday @400</t>
  </si>
  <si>
    <t>Gross Payment</t>
  </si>
  <si>
    <t>Misc</t>
  </si>
  <si>
    <t>EMI</t>
  </si>
  <si>
    <t>Incentive</t>
  </si>
  <si>
    <t>Net Payment</t>
  </si>
  <si>
    <t>Gross Salary</t>
  </si>
  <si>
    <t>Employee PF @ 12%</t>
  </si>
  <si>
    <t>Employee ESI @ 1.75%</t>
  </si>
  <si>
    <t xml:space="preserve">Net Total </t>
  </si>
  <si>
    <t>Employer PF @ 13.16%</t>
  </si>
  <si>
    <t>Employer ESI @ 4.75%</t>
  </si>
  <si>
    <t>Agency Charge</t>
  </si>
  <si>
    <t>INCENTIVE - REIMBURSE</t>
  </si>
  <si>
    <t>TOTAL FOR GST</t>
  </si>
  <si>
    <t>CGST @ 9%</t>
  </si>
  <si>
    <t>SGST @ 9%</t>
  </si>
  <si>
    <t>GROSS TOTAL</t>
  </si>
  <si>
    <t>DISBURSE - NEFT</t>
  </si>
  <si>
    <t>Prabir Ghosh</t>
  </si>
  <si>
    <t>Indrajit Sani</t>
  </si>
  <si>
    <t>23/36</t>
  </si>
  <si>
    <t xml:space="preserve">Anwar Ali </t>
  </si>
  <si>
    <t>Subendu Swaie</t>
  </si>
  <si>
    <t xml:space="preserve">Bikas Bayen </t>
  </si>
  <si>
    <t>25/36</t>
  </si>
  <si>
    <t>Bipin Shaw</t>
  </si>
  <si>
    <t>Sandeep Shaw</t>
  </si>
  <si>
    <t>Phool Chand</t>
  </si>
  <si>
    <t xml:space="preserve">Guddu Prasad </t>
  </si>
  <si>
    <t>Arup Saha</t>
  </si>
  <si>
    <t>Imran Khan</t>
  </si>
  <si>
    <t>Wasim Khan</t>
  </si>
  <si>
    <t>Robin Murray</t>
  </si>
  <si>
    <t>Md. Mustafa</t>
  </si>
  <si>
    <t>P.Bhattacharya</t>
  </si>
  <si>
    <t>Chandan Singh</t>
  </si>
  <si>
    <t>24/36</t>
  </si>
  <si>
    <t>Rajesh Singh</t>
  </si>
  <si>
    <t>Monotosh Kar</t>
  </si>
  <si>
    <t>Vicky Ray</t>
  </si>
  <si>
    <t>Manash</t>
  </si>
  <si>
    <t>Dilip Ghosh</t>
  </si>
  <si>
    <t>Bhima</t>
  </si>
  <si>
    <t>Sunday @284</t>
  </si>
  <si>
    <t>Fooding</t>
  </si>
  <si>
    <t>Avijit Das</t>
  </si>
  <si>
    <t>Debasis Ghorai</t>
  </si>
  <si>
    <t>Biswajit Hall</t>
  </si>
  <si>
    <t>Sudip Patra</t>
  </si>
  <si>
    <t>Presenjit</t>
  </si>
  <si>
    <t>Arpan</t>
  </si>
  <si>
    <t>Rajesh Chand</t>
  </si>
  <si>
    <t>Souvik Samanta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</si>
</sst>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/>
    <xf numFmtId="164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8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4" fillId="0" borderId="0" xfId="0" applyFont="1"/>
    <xf numFmtId="164" fontId="4" fillId="0" borderId="1" xfId="0" applyNumberFormat="1" applyFont="1" applyBorder="1"/>
    <xf numFmtId="1" fontId="6" fillId="2" borderId="1" xfId="0" applyNumberFormat="1" applyFont="1" applyFill="1" applyBorder="1"/>
    <xf numFmtId="0" fontId="6" fillId="0" borderId="1" xfId="0" applyFont="1" applyBorder="1"/>
    <xf numFmtId="0" fontId="7" fillId="0" borderId="1" xfId="0" applyFont="1" applyBorder="1"/>
    <xf numFmtId="164" fontId="10" fillId="0" borderId="0" xfId="0" applyNumberFormat="1" applyFont="1"/>
    <xf numFmtId="164" fontId="6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0" fontId="12" fillId="0" borderId="0" xfId="0" applyFont="1"/>
    <xf numFmtId="1" fontId="11" fillId="0" borderId="0" xfId="0" applyNumberFormat="1" applyFont="1"/>
    <xf numFmtId="164" fontId="7" fillId="0" borderId="1" xfId="0" applyNumberFormat="1" applyFont="1" applyBorder="1" applyAlignment="1">
      <alignment horizontal="center"/>
    </xf>
    <xf numFmtId="1" fontId="10" fillId="0" borderId="0" xfId="0" applyNumberFormat="1" applyFont="1"/>
    <xf numFmtId="0" fontId="11" fillId="0" borderId="0" xfId="0" applyFont="1"/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0" fontId="9" fillId="0" borderId="1" xfId="0" applyFont="1" applyBorder="1"/>
    <xf numFmtId="1" fontId="5" fillId="0" borderId="1" xfId="0" applyNumberFormat="1" applyFont="1" applyBorder="1"/>
    <xf numFmtId="1" fontId="4" fillId="0" borderId="0" xfId="0" applyNumberFormat="1" applyFont="1"/>
    <xf numFmtId="0" fontId="5" fillId="0" borderId="1" xfId="0" applyFont="1" applyBorder="1"/>
    <xf numFmtId="1" fontId="6" fillId="2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7"/>
  <sheetViews>
    <sheetView tabSelected="1" topLeftCell="L1" workbookViewId="0">
      <selection activeCell="AI6" sqref="AI6"/>
    </sheetView>
  </sheetViews>
  <sheetFormatPr defaultRowHeight="15"/>
  <cols>
    <col min="1" max="1" width="16" style="5" customWidth="1"/>
    <col min="2" max="32" width="4.28515625" style="5" customWidth="1"/>
    <col min="33" max="33" width="12.85546875" style="5" customWidth="1"/>
    <col min="34" max="34" width="5.42578125" style="5" customWidth="1"/>
    <col min="35" max="35" width="5.140625" style="5" customWidth="1"/>
    <col min="36" max="36" width="4.7109375" style="5" customWidth="1"/>
    <col min="37" max="37" width="4.5703125" style="5" customWidth="1"/>
    <col min="38" max="38" width="4.7109375" style="5" customWidth="1"/>
    <col min="39" max="39" width="3.85546875" style="5" customWidth="1"/>
    <col min="40" max="40" width="5.7109375" style="5" customWidth="1"/>
    <col min="41" max="41" width="5" style="5" customWidth="1"/>
    <col min="42" max="42" width="4.5703125" style="5" customWidth="1"/>
    <col min="43" max="44" width="6.140625" style="5" customWidth="1"/>
    <col min="45" max="45" width="6.85546875" style="5" customWidth="1"/>
    <col min="46" max="46" width="5.85546875" style="5" customWidth="1"/>
    <col min="47" max="47" width="5.5703125" style="5" customWidth="1"/>
    <col min="48" max="48" width="7.5703125" style="5" customWidth="1"/>
    <col min="49" max="49" width="0.85546875" style="5" customWidth="1"/>
    <col min="50" max="50" width="12" style="5" customWidth="1"/>
  </cols>
  <sheetData>
    <row r="1" spans="1:49" ht="51" customHeight="1">
      <c r="A1" s="1" t="s">
        <v>0</v>
      </c>
      <c r="B1" s="3">
        <v>1</v>
      </c>
      <c r="C1" s="6">
        <v>2</v>
      </c>
      <c r="D1" s="3">
        <v>3</v>
      </c>
      <c r="E1" s="3">
        <v>4</v>
      </c>
      <c r="F1" s="3">
        <v>5</v>
      </c>
      <c r="G1" s="34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3">
        <v>27</v>
      </c>
      <c r="AC1" s="3">
        <v>28</v>
      </c>
      <c r="AD1" s="3">
        <v>29</v>
      </c>
      <c r="AE1" s="3">
        <v>30</v>
      </c>
      <c r="AF1" s="6">
        <v>31</v>
      </c>
      <c r="AG1" s="1" t="s">
        <v>0</v>
      </c>
      <c r="AH1" s="1" t="s">
        <v>1</v>
      </c>
      <c r="AI1" s="1" t="s">
        <v>2</v>
      </c>
      <c r="AJ1" s="34" t="s">
        <v>3</v>
      </c>
      <c r="AK1" s="39" t="s">
        <v>4</v>
      </c>
      <c r="AL1" s="1" t="s">
        <v>5</v>
      </c>
      <c r="AM1" s="1" t="s">
        <v>6</v>
      </c>
      <c r="AN1" s="1" t="s">
        <v>7</v>
      </c>
      <c r="AO1" s="1" t="s">
        <v>3</v>
      </c>
      <c r="AP1" s="1" t="s">
        <v>8</v>
      </c>
      <c r="AQ1" s="1" t="s">
        <v>9</v>
      </c>
      <c r="AR1" s="1" t="s">
        <v>5</v>
      </c>
      <c r="AS1" s="1" t="s">
        <v>10</v>
      </c>
      <c r="AT1" s="1" t="s">
        <v>11</v>
      </c>
      <c r="AU1" s="35" t="s">
        <v>12</v>
      </c>
      <c r="AV1" s="2" t="s">
        <v>13</v>
      </c>
      <c r="AW1" s="4"/>
    </row>
    <row r="2" spans="1:49">
      <c r="A2" s="14" t="s">
        <v>14</v>
      </c>
      <c r="B2" s="18">
        <v>1</v>
      </c>
      <c r="C2" s="18">
        <v>1</v>
      </c>
      <c r="D2" s="18">
        <v>0</v>
      </c>
      <c r="E2" s="18">
        <v>1</v>
      </c>
      <c r="F2" s="18">
        <v>1</v>
      </c>
      <c r="G2" s="18">
        <v>0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18">
        <v>1</v>
      </c>
      <c r="U2" s="18">
        <v>0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0</v>
      </c>
      <c r="AC2" s="18">
        <v>1</v>
      </c>
      <c r="AD2" s="18">
        <v>1</v>
      </c>
      <c r="AE2" s="18">
        <v>1</v>
      </c>
      <c r="AF2" s="18">
        <v>1</v>
      </c>
      <c r="AG2" s="14" t="s">
        <v>14</v>
      </c>
      <c r="AH2" s="14">
        <f>SUM(B2:AF2)</f>
        <v>27</v>
      </c>
      <c r="AI2" s="14">
        <v>27</v>
      </c>
      <c r="AJ2" s="25">
        <v>1</v>
      </c>
      <c r="AK2" s="44">
        <v>0</v>
      </c>
      <c r="AL2" s="25">
        <v>0</v>
      </c>
      <c r="AM2" s="45">
        <v>1</v>
      </c>
      <c r="AN2" s="9">
        <v>7500</v>
      </c>
      <c r="AO2" s="10">
        <f>AN2/26*AJ2</f>
        <v>288.46153846153845</v>
      </c>
      <c r="AP2" s="10">
        <f>AN2/26*AK2</f>
        <v>0</v>
      </c>
      <c r="AQ2" s="10">
        <f>AN2/26*AM2</f>
        <v>288.46153846153845</v>
      </c>
      <c r="AR2" s="10">
        <f>AN2/26*AL2</f>
        <v>0</v>
      </c>
      <c r="AS2" s="10">
        <f>AN2+AO2+AP2-AQ2</f>
        <v>7500</v>
      </c>
      <c r="AT2" s="10">
        <v>4000</v>
      </c>
      <c r="AU2" s="13">
        <v>1000</v>
      </c>
      <c r="AV2" s="21">
        <f>AS2+AT2-AU2</f>
        <v>10500</v>
      </c>
    </row>
    <row r="3" spans="1:49">
      <c r="A3" s="14" t="s">
        <v>15</v>
      </c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0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0</v>
      </c>
      <c r="O3" s="18">
        <v>1</v>
      </c>
      <c r="P3" s="18">
        <v>1</v>
      </c>
      <c r="Q3" s="18">
        <v>1</v>
      </c>
      <c r="R3" s="18">
        <v>1</v>
      </c>
      <c r="S3" s="18">
        <v>1</v>
      </c>
      <c r="T3" s="18">
        <v>1</v>
      </c>
      <c r="U3" s="18">
        <v>0</v>
      </c>
      <c r="V3" s="18">
        <v>1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0</v>
      </c>
      <c r="AC3" s="18">
        <v>1</v>
      </c>
      <c r="AD3" s="18">
        <v>1</v>
      </c>
      <c r="AE3" s="18">
        <v>1</v>
      </c>
      <c r="AF3" s="18">
        <v>1</v>
      </c>
      <c r="AG3" s="14" t="s">
        <v>15</v>
      </c>
      <c r="AH3" s="14">
        <f>SUM(B3:AF3)</f>
        <v>27</v>
      </c>
      <c r="AI3" s="14">
        <v>27</v>
      </c>
      <c r="AJ3" s="25">
        <v>0</v>
      </c>
      <c r="AK3" s="44">
        <v>0</v>
      </c>
      <c r="AL3" s="25">
        <v>0</v>
      </c>
      <c r="AM3" s="25">
        <v>0</v>
      </c>
      <c r="AN3" s="9">
        <v>7000</v>
      </c>
      <c r="AO3" s="10">
        <f>AN3/26*AJ3</f>
        <v>0</v>
      </c>
      <c r="AP3" s="10">
        <f>AN3/26*AK3</f>
        <v>0</v>
      </c>
      <c r="AQ3" s="10">
        <f>AN3/26*AM3</f>
        <v>0</v>
      </c>
      <c r="AR3" s="10">
        <f>AN3/26*AL3</f>
        <v>0</v>
      </c>
      <c r="AS3" s="10">
        <f>AN3+AO3+AP3-AQ3</f>
        <v>7000</v>
      </c>
      <c r="AT3" s="10"/>
      <c r="AU3" s="13"/>
      <c r="AV3" s="21">
        <f>AS3+AT3-AU3</f>
        <v>7000</v>
      </c>
    </row>
    <row r="4" spans="1:49">
      <c r="A4" s="14" t="s">
        <v>16</v>
      </c>
      <c r="B4" s="18">
        <v>1</v>
      </c>
      <c r="C4" s="18">
        <v>1</v>
      </c>
      <c r="D4" s="18">
        <v>1</v>
      </c>
      <c r="E4" s="18">
        <v>1</v>
      </c>
      <c r="F4" s="18">
        <v>1</v>
      </c>
      <c r="G4" s="18">
        <v>0</v>
      </c>
      <c r="H4" s="18">
        <v>1</v>
      </c>
      <c r="I4" s="18">
        <v>0</v>
      </c>
      <c r="J4" s="18">
        <v>1</v>
      </c>
      <c r="K4" s="18">
        <v>0</v>
      </c>
      <c r="L4" s="18">
        <v>1</v>
      </c>
      <c r="M4" s="18">
        <v>0</v>
      </c>
      <c r="N4" s="18">
        <v>0</v>
      </c>
      <c r="O4" s="18">
        <v>1</v>
      </c>
      <c r="P4" s="18">
        <v>1</v>
      </c>
      <c r="Q4" s="30">
        <v>0.5</v>
      </c>
      <c r="R4" s="18">
        <v>0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0</v>
      </c>
      <c r="Y4" s="18">
        <v>0</v>
      </c>
      <c r="Z4" s="18">
        <v>1</v>
      </c>
      <c r="AA4" s="18">
        <v>1</v>
      </c>
      <c r="AB4" s="18">
        <v>0</v>
      </c>
      <c r="AC4" s="30">
        <v>0.5</v>
      </c>
      <c r="AD4" s="18">
        <v>1</v>
      </c>
      <c r="AE4" s="18">
        <v>1</v>
      </c>
      <c r="AF4" s="18">
        <v>1</v>
      </c>
      <c r="AG4" s="14" t="s">
        <v>16</v>
      </c>
      <c r="AH4" s="14">
        <f>SUM(B4:AF4)</f>
        <v>21</v>
      </c>
      <c r="AI4" s="14">
        <v>27</v>
      </c>
      <c r="AJ4" s="25">
        <v>1</v>
      </c>
      <c r="AK4" s="44">
        <v>0</v>
      </c>
      <c r="AL4" s="25">
        <v>0</v>
      </c>
      <c r="AM4" s="25">
        <v>7</v>
      </c>
      <c r="AN4" s="9">
        <v>16000</v>
      </c>
      <c r="AO4" s="10">
        <f>AN4/26*AJ4</f>
        <v>615.38461538461536</v>
      </c>
      <c r="AP4" s="10">
        <f>AN4/26*AK4</f>
        <v>0</v>
      </c>
      <c r="AQ4" s="10">
        <f>AN4/26*AM4</f>
        <v>4307.6923076923076</v>
      </c>
      <c r="AR4" s="10">
        <f>AN4/26*AL4</f>
        <v>0</v>
      </c>
      <c r="AS4" s="10">
        <f>AN4+AO4+AP4-AQ4</f>
        <v>12307.692307692309</v>
      </c>
      <c r="AT4" s="10"/>
      <c r="AU4" s="13"/>
      <c r="AV4" s="21">
        <f>AS4+AT4-AU4</f>
        <v>12307.692307692309</v>
      </c>
    </row>
    <row r="5" spans="1:49">
      <c r="A5" s="14" t="s">
        <v>17</v>
      </c>
      <c r="B5" s="18">
        <v>0</v>
      </c>
      <c r="C5" s="18">
        <v>0</v>
      </c>
      <c r="D5" s="18">
        <v>0</v>
      </c>
      <c r="E5" s="18">
        <v>0</v>
      </c>
      <c r="F5" s="18">
        <v>1</v>
      </c>
      <c r="G5" s="18">
        <v>0</v>
      </c>
      <c r="H5" s="18">
        <v>1</v>
      </c>
      <c r="I5" s="18">
        <v>0</v>
      </c>
      <c r="J5" s="18">
        <v>1</v>
      </c>
      <c r="K5" s="18">
        <v>0</v>
      </c>
      <c r="L5" s="18">
        <v>1</v>
      </c>
      <c r="M5" s="18">
        <v>0</v>
      </c>
      <c r="N5" s="18">
        <v>0</v>
      </c>
      <c r="O5" s="18">
        <v>0</v>
      </c>
      <c r="P5" s="18">
        <v>1</v>
      </c>
      <c r="Q5" s="18">
        <v>1</v>
      </c>
      <c r="R5" s="18">
        <v>0</v>
      </c>
      <c r="S5" s="18">
        <v>1</v>
      </c>
      <c r="T5" s="18">
        <v>0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1</v>
      </c>
      <c r="AA5" s="18">
        <v>0</v>
      </c>
      <c r="AB5" s="18">
        <v>0</v>
      </c>
      <c r="AC5" s="18">
        <v>1</v>
      </c>
      <c r="AD5" s="18">
        <v>0</v>
      </c>
      <c r="AE5" s="18">
        <v>1</v>
      </c>
      <c r="AF5" s="18">
        <v>1</v>
      </c>
      <c r="AG5" s="14" t="s">
        <v>17</v>
      </c>
      <c r="AH5" s="14">
        <f>SUM(B5:AF5)</f>
        <v>13</v>
      </c>
      <c r="AI5" s="14">
        <v>0</v>
      </c>
      <c r="AJ5" s="25">
        <v>0</v>
      </c>
      <c r="AK5" s="44">
        <v>0</v>
      </c>
      <c r="AL5" s="25">
        <v>0</v>
      </c>
      <c r="AM5" s="25">
        <v>0</v>
      </c>
      <c r="AN5" s="9">
        <f>800*AH5</f>
        <v>10400</v>
      </c>
      <c r="AO5" s="10">
        <f>AN5/26*AJ5</f>
        <v>0</v>
      </c>
      <c r="AP5" s="10">
        <f>AN5/26*AK5</f>
        <v>0</v>
      </c>
      <c r="AQ5" s="10">
        <f>AN5/26*AM5</f>
        <v>0</v>
      </c>
      <c r="AR5" s="10"/>
      <c r="AS5" s="10">
        <f>AN5+AO5+AP5-AQ5</f>
        <v>10400</v>
      </c>
      <c r="AT5" s="10"/>
      <c r="AU5" s="13"/>
      <c r="AV5" s="21">
        <f>AS5+AT5-AU5</f>
        <v>10400</v>
      </c>
    </row>
    <row r="6" spans="1:49">
      <c r="A6" s="14" t="s">
        <v>18</v>
      </c>
      <c r="B6" s="18">
        <v>0</v>
      </c>
      <c r="C6" s="18">
        <v>0</v>
      </c>
      <c r="D6" s="18">
        <v>0</v>
      </c>
      <c r="E6" s="18">
        <v>0</v>
      </c>
      <c r="F6" s="18">
        <v>1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4" t="s">
        <v>18</v>
      </c>
      <c r="AH6" s="14">
        <f>SUM(B6:AF6)</f>
        <v>1</v>
      </c>
      <c r="AI6" s="14">
        <v>0</v>
      </c>
      <c r="AJ6" s="25">
        <v>0</v>
      </c>
      <c r="AK6" s="44">
        <v>0</v>
      </c>
      <c r="AL6" s="25">
        <v>0</v>
      </c>
      <c r="AM6" s="25">
        <v>0</v>
      </c>
      <c r="AN6" s="9">
        <f>4000 + 1000*AH6</f>
        <v>5000</v>
      </c>
      <c r="AO6" s="10">
        <v>0</v>
      </c>
      <c r="AP6" s="10">
        <f>AN6/26*AK6</f>
        <v>0</v>
      </c>
      <c r="AQ6" s="10">
        <f>AN6/26*AM6</f>
        <v>0</v>
      </c>
      <c r="AR6" s="10"/>
      <c r="AS6" s="10">
        <f>AN6+AO6+AP6-AQ6</f>
        <v>5000</v>
      </c>
      <c r="AT6" s="10"/>
      <c r="AU6" s="13"/>
      <c r="AV6" s="21">
        <f>AS6+AT6-AU6</f>
        <v>5000</v>
      </c>
    </row>
    <row r="7" spans="1:49">
      <c r="A7" s="37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6" t="s">
        <v>19</v>
      </c>
      <c r="AH7" s="40"/>
      <c r="AI7" s="40"/>
      <c r="AJ7" s="40"/>
      <c r="AK7" s="40"/>
      <c r="AL7" s="40"/>
      <c r="AM7" s="40"/>
      <c r="AN7" s="43">
        <f>SUM(AN2:AN6)</f>
        <v>45900</v>
      </c>
      <c r="AO7" s="40"/>
      <c r="AP7" s="40"/>
      <c r="AQ7" s="40"/>
      <c r="AR7" s="40"/>
      <c r="AS7" s="40"/>
      <c r="AT7" s="40"/>
      <c r="AU7" s="40"/>
      <c r="AV7" s="41">
        <f>SUM(AV2:AV6)</f>
        <v>45207.692307692312</v>
      </c>
    </row>
  </sheetData>
  <pageMargins left="0.7" right="0.7" top="0.75" bottom="0.75" header="0.3" footer="0.3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28"/>
  <sheetViews>
    <sheetView zoomScale="110" zoomScaleNormal="110" workbookViewId="0">
      <pane ySplit="1" topLeftCell="A14" activePane="bottomLeft" state="frozen"/>
      <selection pane="bottomLeft" activeCell="AL17" sqref="AL17"/>
    </sheetView>
  </sheetViews>
  <sheetFormatPr defaultRowHeight="15"/>
  <cols>
    <col min="1" max="1" width="11.85546875" style="5" customWidth="1"/>
    <col min="2" max="32" width="3.28515625" style="5" customWidth="1"/>
    <col min="33" max="33" width="12.28515625" style="5" customWidth="1"/>
    <col min="34" max="34" width="5.28515625" style="5" customWidth="1"/>
    <col min="35" max="35" width="5.140625" style="5" customWidth="1"/>
    <col min="36" max="36" width="5" style="5" customWidth="1"/>
    <col min="37" max="37" width="4.7109375" style="5" customWidth="1"/>
    <col min="38" max="38" width="5.28515625" style="5" customWidth="1"/>
    <col min="39" max="39" width="5.140625" style="5" customWidth="1"/>
    <col min="40" max="40" width="7.7109375" style="5" customWidth="1"/>
    <col min="41" max="41" width="6.7109375" style="5" customWidth="1"/>
    <col min="42" max="42" width="5.5703125" style="5" customWidth="1"/>
    <col min="43" max="44" width="6.5703125" style="5" customWidth="1"/>
    <col min="45" max="45" width="7.85546875" style="5" customWidth="1"/>
    <col min="46" max="46" width="5.85546875" style="5" customWidth="1"/>
    <col min="47" max="47" width="5.140625" style="5" customWidth="1"/>
    <col min="48" max="48" width="4.85546875" style="5" customWidth="1"/>
    <col min="49" max="49" width="6.28515625" style="5" customWidth="1"/>
    <col min="50" max="50" width="7.7109375" style="5" customWidth="1"/>
    <col min="51" max="51" width="0.28515625" style="5" customWidth="1"/>
    <col min="52" max="52" width="7.42578125" style="5" hidden="1" customWidth="1"/>
    <col min="53" max="53" width="7.5703125" style="5" hidden="1" customWidth="1"/>
    <col min="54" max="54" width="6.28515625" style="5" hidden="1" customWidth="1"/>
    <col min="55" max="55" width="7.28515625" style="5" hidden="1" customWidth="1"/>
    <col min="56" max="56" width="6.85546875" style="5" hidden="1" customWidth="1"/>
    <col min="57" max="57" width="6.28515625" style="5" hidden="1" customWidth="1"/>
    <col min="58" max="58" width="7.28515625" style="5" hidden="1" customWidth="1"/>
    <col min="59" max="59" width="10.140625" style="5" hidden="1" customWidth="1"/>
    <col min="60" max="61" width="7.5703125" style="5" hidden="1" customWidth="1"/>
    <col min="62" max="62" width="7.28515625" style="5" hidden="1" customWidth="1"/>
    <col min="63" max="63" width="7.140625" style="5" hidden="1" customWidth="1"/>
    <col min="64" max="64" width="8.7109375" style="5" hidden="1" customWidth="1"/>
  </cols>
  <sheetData>
    <row r="1" spans="1:64" ht="37.5" customHeight="1">
      <c r="A1" s="1" t="s">
        <v>0</v>
      </c>
      <c r="B1" s="3">
        <v>1</v>
      </c>
      <c r="C1" s="6">
        <v>2</v>
      </c>
      <c r="D1" s="3">
        <v>3</v>
      </c>
      <c r="E1" s="6">
        <v>4</v>
      </c>
      <c r="F1" s="3">
        <v>5</v>
      </c>
      <c r="G1" s="34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3">
        <v>27</v>
      </c>
      <c r="AC1" s="3">
        <v>28</v>
      </c>
      <c r="AD1" s="3">
        <v>29</v>
      </c>
      <c r="AE1" s="3">
        <v>30</v>
      </c>
      <c r="AF1" s="6">
        <v>31</v>
      </c>
      <c r="AG1" s="1" t="s">
        <v>0</v>
      </c>
      <c r="AH1" s="1" t="s">
        <v>20</v>
      </c>
      <c r="AI1" s="1" t="s">
        <v>2</v>
      </c>
      <c r="AJ1" s="34" t="s">
        <v>3</v>
      </c>
      <c r="AK1" s="39" t="s">
        <v>4</v>
      </c>
      <c r="AL1" s="1" t="s">
        <v>5</v>
      </c>
      <c r="AM1" s="1" t="s">
        <v>6</v>
      </c>
      <c r="AN1" s="1" t="s">
        <v>7</v>
      </c>
      <c r="AO1" s="1" t="s">
        <v>21</v>
      </c>
      <c r="AP1" s="1" t="s">
        <v>22</v>
      </c>
      <c r="AQ1" s="1" t="s">
        <v>5</v>
      </c>
      <c r="AR1" s="1" t="s">
        <v>9</v>
      </c>
      <c r="AS1" s="1" t="s">
        <v>23</v>
      </c>
      <c r="AT1" s="2" t="s">
        <v>24</v>
      </c>
      <c r="AU1" s="1" t="s">
        <v>25</v>
      </c>
      <c r="AV1" s="1" t="s">
        <v>12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19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</row>
    <row r="2" spans="1:64">
      <c r="A2" s="22" t="s">
        <v>41</v>
      </c>
      <c r="B2" s="18">
        <v>1</v>
      </c>
      <c r="C2" s="18">
        <v>1</v>
      </c>
      <c r="D2" s="18">
        <v>1</v>
      </c>
      <c r="E2" s="18">
        <v>1</v>
      </c>
      <c r="F2" s="18">
        <v>1</v>
      </c>
      <c r="G2" s="18">
        <v>0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v>1</v>
      </c>
      <c r="AF2" s="18">
        <v>1</v>
      </c>
      <c r="AG2" s="22" t="s">
        <v>41</v>
      </c>
      <c r="AH2" s="20">
        <f t="shared" ref="AH2:AH23" si="0">SUM(B2:AF2)</f>
        <v>30</v>
      </c>
      <c r="AI2" s="7">
        <v>27</v>
      </c>
      <c r="AJ2" s="8">
        <v>3</v>
      </c>
      <c r="AK2" s="38">
        <v>0</v>
      </c>
      <c r="AL2" s="8">
        <v>0</v>
      </c>
      <c r="AM2" s="8">
        <v>0</v>
      </c>
      <c r="AN2" s="11">
        <v>8427</v>
      </c>
      <c r="AO2" s="26">
        <f t="shared" ref="AO2:AO22" si="1">324*AJ2</f>
        <v>972</v>
      </c>
      <c r="AP2" s="26">
        <f t="shared" ref="AP2:AP22" si="2">400*AK2</f>
        <v>0</v>
      </c>
      <c r="AQ2" s="26">
        <f t="shared" ref="AQ2:AQ22" si="3">324*AL2</f>
        <v>0</v>
      </c>
      <c r="AR2" s="26">
        <f t="shared" ref="AR2:AR22" si="4">324*AM2</f>
        <v>0</v>
      </c>
      <c r="AS2" s="26">
        <f t="shared" ref="AS2:AS23" si="5">AN2+AO2+AP2+AQ2-AR2</f>
        <v>9399</v>
      </c>
      <c r="AT2" s="17"/>
      <c r="AU2" s="15"/>
      <c r="AV2" s="15"/>
      <c r="AW2" s="15">
        <v>500</v>
      </c>
      <c r="AX2" s="7">
        <f t="shared" ref="AX2:AX23" si="6">AS2-AT2-AV2+AW2</f>
        <v>9899</v>
      </c>
      <c r="AY2" s="15">
        <v>8301</v>
      </c>
      <c r="AZ2" s="7">
        <f t="shared" ref="AZ2:AZ18" si="7">AY2 * 12 / 100</f>
        <v>996.12</v>
      </c>
      <c r="BA2" s="7">
        <f t="shared" ref="BA2:BA18" si="8">AY2 * 1.75 / 100</f>
        <v>145.26750000000001</v>
      </c>
      <c r="BB2" s="7">
        <f t="shared" ref="BB2:BB21" si="9">AY2-AZ2-BA2</f>
        <v>7159.6125000000002</v>
      </c>
      <c r="BC2" s="7">
        <f>AY2 * 13.15 / 100</f>
        <v>1091.5815</v>
      </c>
      <c r="BD2" s="7">
        <f t="shared" ref="BD2:BD18" si="10">AY2 * 4.75 / 100</f>
        <v>394.29750000000001</v>
      </c>
      <c r="BE2" s="15">
        <v>300</v>
      </c>
      <c r="BF2" s="7">
        <f t="shared" ref="BF2:BF21" si="11">AY2+BC2+BD2+BE2</f>
        <v>10086.879000000001</v>
      </c>
      <c r="BG2" s="7">
        <f t="shared" ref="BG2:BG23" si="12">AO2+AP2+AQ2-AR2-AT2</f>
        <v>972</v>
      </c>
      <c r="BH2" s="7">
        <f t="shared" ref="BH2:BH18" si="13">AY2+BC2+BD2+BE2+BG2</f>
        <v>11058.879000000001</v>
      </c>
      <c r="BI2" s="7">
        <f t="shared" ref="BI2:BI18" si="14">BH2 * 9 / 100</f>
        <v>995.29911000000004</v>
      </c>
      <c r="BJ2" s="7">
        <f t="shared" ref="BJ2:BJ18" si="15">BH2 * 9 / 100</f>
        <v>995.29911000000004</v>
      </c>
      <c r="BK2" s="7">
        <f t="shared" ref="BK2:BK21" si="16">BF2+BG2+BI2+BJ2</f>
        <v>13049.477220000001</v>
      </c>
      <c r="BL2" s="7">
        <f t="shared" ref="BL2:BL21" si="17">BB2+BG2</f>
        <v>8131.6125000000002</v>
      </c>
    </row>
    <row r="3" spans="1:64">
      <c r="A3" s="22" t="s">
        <v>42</v>
      </c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0</v>
      </c>
      <c r="P3" s="18">
        <v>1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8">
        <v>1</v>
      </c>
      <c r="X3" s="18">
        <v>1</v>
      </c>
      <c r="Y3" s="30">
        <v>0.5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v>1</v>
      </c>
      <c r="AF3" s="18">
        <v>1</v>
      </c>
      <c r="AG3" s="22" t="s">
        <v>42</v>
      </c>
      <c r="AH3" s="20">
        <f t="shared" si="0"/>
        <v>29.5</v>
      </c>
      <c r="AI3" s="7">
        <v>27</v>
      </c>
      <c r="AJ3" s="8">
        <v>4</v>
      </c>
      <c r="AK3" s="8">
        <v>0</v>
      </c>
      <c r="AL3" s="8">
        <v>0</v>
      </c>
      <c r="AM3" s="8">
        <v>1.5</v>
      </c>
      <c r="AN3" s="11">
        <v>8427</v>
      </c>
      <c r="AO3" s="26">
        <f t="shared" si="1"/>
        <v>1296</v>
      </c>
      <c r="AP3" s="26">
        <f t="shared" si="2"/>
        <v>0</v>
      </c>
      <c r="AQ3" s="26">
        <f t="shared" si="3"/>
        <v>0</v>
      </c>
      <c r="AR3" s="26">
        <f t="shared" si="4"/>
        <v>486</v>
      </c>
      <c r="AS3" s="26">
        <f t="shared" si="5"/>
        <v>9237</v>
      </c>
      <c r="AT3" s="17">
        <v>1300</v>
      </c>
      <c r="AU3" s="27" t="s">
        <v>43</v>
      </c>
      <c r="AV3" s="15"/>
      <c r="AW3" s="15">
        <v>500</v>
      </c>
      <c r="AX3" s="7">
        <f t="shared" si="6"/>
        <v>8437</v>
      </c>
      <c r="AY3" s="15">
        <v>8301</v>
      </c>
      <c r="AZ3" s="7">
        <f t="shared" si="7"/>
        <v>996.12</v>
      </c>
      <c r="BA3" s="7">
        <f t="shared" si="8"/>
        <v>145.26750000000001</v>
      </c>
      <c r="BB3" s="7">
        <f t="shared" si="9"/>
        <v>7159.6125000000002</v>
      </c>
      <c r="BC3" s="7">
        <f t="shared" ref="BC3:BC18" si="18">AY3 * 13.16 / 100</f>
        <v>1092.4116000000001</v>
      </c>
      <c r="BD3" s="7">
        <f t="shared" si="10"/>
        <v>394.29750000000001</v>
      </c>
      <c r="BE3" s="15">
        <v>300</v>
      </c>
      <c r="BF3" s="7">
        <f t="shared" si="11"/>
        <v>10087.7091</v>
      </c>
      <c r="BG3" s="7">
        <f t="shared" si="12"/>
        <v>-490</v>
      </c>
      <c r="BH3" s="7">
        <f t="shared" si="13"/>
        <v>9597.7091</v>
      </c>
      <c r="BI3" s="7">
        <f t="shared" si="14"/>
        <v>863.7938190000001</v>
      </c>
      <c r="BJ3" s="7">
        <f t="shared" si="15"/>
        <v>863.7938190000001</v>
      </c>
      <c r="BK3" s="7">
        <f t="shared" si="16"/>
        <v>11325.296738000001</v>
      </c>
      <c r="BL3" s="7">
        <f t="shared" si="17"/>
        <v>6669.6125000000002</v>
      </c>
    </row>
    <row r="4" spans="1:64">
      <c r="A4" s="22" t="s">
        <v>44</v>
      </c>
      <c r="B4" s="18">
        <v>1</v>
      </c>
      <c r="C4" s="18">
        <v>1</v>
      </c>
      <c r="D4" s="18">
        <v>1</v>
      </c>
      <c r="E4" s="18">
        <v>0</v>
      </c>
      <c r="F4" s="18">
        <v>1</v>
      </c>
      <c r="G4" s="18">
        <v>0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0</v>
      </c>
      <c r="AD4" s="18">
        <v>1</v>
      </c>
      <c r="AE4" s="18">
        <v>1</v>
      </c>
      <c r="AF4" s="18">
        <v>1</v>
      </c>
      <c r="AG4" s="22" t="s">
        <v>44</v>
      </c>
      <c r="AH4" s="20">
        <f t="shared" si="0"/>
        <v>28</v>
      </c>
      <c r="AI4" s="7">
        <v>27</v>
      </c>
      <c r="AJ4" s="8">
        <v>3</v>
      </c>
      <c r="AK4" s="8">
        <v>0</v>
      </c>
      <c r="AL4" s="8">
        <v>0</v>
      </c>
      <c r="AM4" s="8">
        <v>2</v>
      </c>
      <c r="AN4" s="11">
        <v>8427</v>
      </c>
      <c r="AO4" s="26">
        <f t="shared" si="1"/>
        <v>972</v>
      </c>
      <c r="AP4" s="26">
        <f t="shared" si="2"/>
        <v>0</v>
      </c>
      <c r="AQ4" s="26">
        <f t="shared" si="3"/>
        <v>0</v>
      </c>
      <c r="AR4" s="26">
        <f t="shared" si="4"/>
        <v>648</v>
      </c>
      <c r="AS4" s="26">
        <f t="shared" si="5"/>
        <v>8751</v>
      </c>
      <c r="AT4" s="17"/>
      <c r="AU4" s="15"/>
      <c r="AV4" s="15"/>
      <c r="AW4" s="15">
        <v>500</v>
      </c>
      <c r="AX4" s="7">
        <f t="shared" si="6"/>
        <v>9251</v>
      </c>
      <c r="AY4" s="15">
        <v>8301</v>
      </c>
      <c r="AZ4" s="7">
        <f t="shared" si="7"/>
        <v>996.12</v>
      </c>
      <c r="BA4" s="7">
        <f t="shared" si="8"/>
        <v>145.26750000000001</v>
      </c>
      <c r="BB4" s="7">
        <f t="shared" si="9"/>
        <v>7159.6125000000002</v>
      </c>
      <c r="BC4" s="7">
        <f t="shared" si="18"/>
        <v>1092.4116000000001</v>
      </c>
      <c r="BD4" s="7">
        <f t="shared" si="10"/>
        <v>394.29750000000001</v>
      </c>
      <c r="BE4" s="15">
        <v>300</v>
      </c>
      <c r="BF4" s="7">
        <f t="shared" si="11"/>
        <v>10087.7091</v>
      </c>
      <c r="BG4" s="7">
        <f t="shared" si="12"/>
        <v>324</v>
      </c>
      <c r="BH4" s="7">
        <f t="shared" si="13"/>
        <v>10411.7091</v>
      </c>
      <c r="BI4" s="7">
        <f t="shared" si="14"/>
        <v>937.05381900000009</v>
      </c>
      <c r="BJ4" s="7">
        <f t="shared" si="15"/>
        <v>937.05381900000009</v>
      </c>
      <c r="BK4" s="7">
        <f t="shared" si="16"/>
        <v>12285.816738000001</v>
      </c>
      <c r="BL4" s="7">
        <f t="shared" si="17"/>
        <v>7483.6125000000002</v>
      </c>
    </row>
    <row r="5" spans="1:64">
      <c r="A5" s="22" t="s">
        <v>45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1</v>
      </c>
      <c r="Z5" s="18">
        <v>1</v>
      </c>
      <c r="AA5" s="18">
        <v>1</v>
      </c>
      <c r="AB5" s="18">
        <v>1</v>
      </c>
      <c r="AC5" s="18">
        <v>0</v>
      </c>
      <c r="AD5" s="18">
        <v>0</v>
      </c>
      <c r="AE5" s="18">
        <v>0</v>
      </c>
      <c r="AF5" s="18">
        <v>0</v>
      </c>
      <c r="AG5" s="22" t="s">
        <v>45</v>
      </c>
      <c r="AH5" s="20">
        <f t="shared" si="0"/>
        <v>18</v>
      </c>
      <c r="AI5" s="7">
        <v>27</v>
      </c>
      <c r="AJ5" s="8">
        <v>3</v>
      </c>
      <c r="AK5" s="8">
        <v>0</v>
      </c>
      <c r="AL5" s="8">
        <v>0</v>
      </c>
      <c r="AM5" s="8">
        <v>12</v>
      </c>
      <c r="AN5" s="11">
        <v>8427</v>
      </c>
      <c r="AO5" s="26">
        <f t="shared" si="1"/>
        <v>972</v>
      </c>
      <c r="AP5" s="26">
        <f t="shared" si="2"/>
        <v>0</v>
      </c>
      <c r="AQ5" s="26">
        <f t="shared" si="3"/>
        <v>0</v>
      </c>
      <c r="AR5" s="26">
        <f t="shared" si="4"/>
        <v>3888</v>
      </c>
      <c r="AS5" s="26">
        <f t="shared" si="5"/>
        <v>5511</v>
      </c>
      <c r="AT5" s="17"/>
      <c r="AU5" s="15"/>
      <c r="AV5" s="15"/>
      <c r="AW5" s="15">
        <v>500</v>
      </c>
      <c r="AX5" s="7">
        <f t="shared" si="6"/>
        <v>6011</v>
      </c>
      <c r="AY5" s="15">
        <v>8301</v>
      </c>
      <c r="AZ5" s="7">
        <f t="shared" si="7"/>
        <v>996.12</v>
      </c>
      <c r="BA5" s="7">
        <f t="shared" si="8"/>
        <v>145.26750000000001</v>
      </c>
      <c r="BB5" s="7">
        <f t="shared" si="9"/>
        <v>7159.6125000000002</v>
      </c>
      <c r="BC5" s="7">
        <f t="shared" si="18"/>
        <v>1092.4116000000001</v>
      </c>
      <c r="BD5" s="7">
        <f t="shared" si="10"/>
        <v>394.29750000000001</v>
      </c>
      <c r="BE5" s="15">
        <v>300</v>
      </c>
      <c r="BF5" s="7">
        <f t="shared" si="11"/>
        <v>10087.7091</v>
      </c>
      <c r="BG5" s="7">
        <f t="shared" si="12"/>
        <v>-2916</v>
      </c>
      <c r="BH5" s="7">
        <f t="shared" si="13"/>
        <v>7171.7091</v>
      </c>
      <c r="BI5" s="7">
        <f t="shared" si="14"/>
        <v>645.45381899999995</v>
      </c>
      <c r="BJ5" s="7">
        <f t="shared" si="15"/>
        <v>645.45381899999995</v>
      </c>
      <c r="BK5" s="7">
        <f t="shared" si="16"/>
        <v>8462.6167380000006</v>
      </c>
      <c r="BL5" s="7">
        <f t="shared" si="17"/>
        <v>4243.6125000000002</v>
      </c>
    </row>
    <row r="6" spans="1:64">
      <c r="A6" s="22" t="s">
        <v>46</v>
      </c>
      <c r="B6" s="18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30">
        <v>0.5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22" t="s">
        <v>46</v>
      </c>
      <c r="AH6" s="20">
        <f t="shared" si="0"/>
        <v>30.5</v>
      </c>
      <c r="AI6" s="7">
        <v>27</v>
      </c>
      <c r="AJ6" s="8">
        <v>4</v>
      </c>
      <c r="AK6" s="8">
        <v>0</v>
      </c>
      <c r="AL6" s="8">
        <v>0</v>
      </c>
      <c r="AM6" s="8">
        <v>0.5</v>
      </c>
      <c r="AN6" s="11">
        <v>8427</v>
      </c>
      <c r="AO6" s="26">
        <f t="shared" si="1"/>
        <v>1296</v>
      </c>
      <c r="AP6" s="26">
        <f t="shared" si="2"/>
        <v>0</v>
      </c>
      <c r="AQ6" s="26">
        <f t="shared" si="3"/>
        <v>0</v>
      </c>
      <c r="AR6" s="26">
        <f t="shared" si="4"/>
        <v>162</v>
      </c>
      <c r="AS6" s="26">
        <f t="shared" si="5"/>
        <v>9561</v>
      </c>
      <c r="AT6" s="17">
        <v>1300</v>
      </c>
      <c r="AU6" s="27" t="s">
        <v>47</v>
      </c>
      <c r="AV6" s="15"/>
      <c r="AW6" s="15">
        <v>500</v>
      </c>
      <c r="AX6" s="7">
        <f t="shared" si="6"/>
        <v>8761</v>
      </c>
      <c r="AY6" s="15">
        <v>8301</v>
      </c>
      <c r="AZ6" s="7">
        <f t="shared" si="7"/>
        <v>996.12</v>
      </c>
      <c r="BA6" s="7">
        <f t="shared" si="8"/>
        <v>145.26750000000001</v>
      </c>
      <c r="BB6" s="7">
        <f t="shared" si="9"/>
        <v>7159.6125000000002</v>
      </c>
      <c r="BC6" s="7">
        <f t="shared" si="18"/>
        <v>1092.4116000000001</v>
      </c>
      <c r="BD6" s="7">
        <f t="shared" si="10"/>
        <v>394.29750000000001</v>
      </c>
      <c r="BE6" s="15">
        <v>300</v>
      </c>
      <c r="BF6" s="7">
        <f t="shared" si="11"/>
        <v>10087.7091</v>
      </c>
      <c r="BG6" s="7">
        <f t="shared" si="12"/>
        <v>-166</v>
      </c>
      <c r="BH6" s="7">
        <f t="shared" si="13"/>
        <v>9921.7091</v>
      </c>
      <c r="BI6" s="7">
        <f t="shared" si="14"/>
        <v>892.95381900000007</v>
      </c>
      <c r="BJ6" s="7">
        <f t="shared" si="15"/>
        <v>892.95381900000007</v>
      </c>
      <c r="BK6" s="7">
        <f t="shared" si="16"/>
        <v>11707.616738000001</v>
      </c>
      <c r="BL6" s="7">
        <f t="shared" si="17"/>
        <v>6993.6125000000002</v>
      </c>
    </row>
    <row r="7" spans="1:64">
      <c r="A7" s="22" t="s">
        <v>48</v>
      </c>
      <c r="B7" s="18">
        <v>0</v>
      </c>
      <c r="C7" s="18">
        <v>0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0</v>
      </c>
      <c r="M7" s="18">
        <v>1</v>
      </c>
      <c r="N7" s="18">
        <v>1</v>
      </c>
      <c r="O7" s="18">
        <v>1</v>
      </c>
      <c r="P7" s="18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18">
        <v>1</v>
      </c>
      <c r="Y7" s="18">
        <v>0</v>
      </c>
      <c r="Z7" s="18">
        <v>1</v>
      </c>
      <c r="AA7" s="18">
        <v>1</v>
      </c>
      <c r="AB7" s="18">
        <v>0</v>
      </c>
      <c r="AC7" s="18">
        <v>1</v>
      </c>
      <c r="AD7" s="18">
        <v>1</v>
      </c>
      <c r="AE7" s="18">
        <v>1</v>
      </c>
      <c r="AF7" s="18">
        <v>1</v>
      </c>
      <c r="AG7" s="22" t="s">
        <v>48</v>
      </c>
      <c r="AH7" s="20">
        <f t="shared" si="0"/>
        <v>24</v>
      </c>
      <c r="AI7" s="7">
        <v>27</v>
      </c>
      <c r="AJ7" s="8">
        <v>2</v>
      </c>
      <c r="AK7" s="8">
        <v>0</v>
      </c>
      <c r="AL7" s="8">
        <v>0</v>
      </c>
      <c r="AM7" s="8">
        <v>5</v>
      </c>
      <c r="AN7" s="11">
        <v>8427</v>
      </c>
      <c r="AO7" s="26">
        <f t="shared" si="1"/>
        <v>648</v>
      </c>
      <c r="AP7" s="26">
        <f t="shared" si="2"/>
        <v>0</v>
      </c>
      <c r="AQ7" s="26">
        <f t="shared" si="3"/>
        <v>0</v>
      </c>
      <c r="AR7" s="26">
        <f t="shared" si="4"/>
        <v>1620</v>
      </c>
      <c r="AS7" s="26">
        <f t="shared" si="5"/>
        <v>7455</v>
      </c>
      <c r="AT7" s="17"/>
      <c r="AU7" s="15"/>
      <c r="AV7" s="15"/>
      <c r="AW7" s="15">
        <v>500</v>
      </c>
      <c r="AX7" s="7">
        <f t="shared" si="6"/>
        <v>7955</v>
      </c>
      <c r="AY7" s="15">
        <v>8301</v>
      </c>
      <c r="AZ7" s="7">
        <f t="shared" si="7"/>
        <v>996.12</v>
      </c>
      <c r="BA7" s="7">
        <f t="shared" si="8"/>
        <v>145.26750000000001</v>
      </c>
      <c r="BB7" s="7">
        <f t="shared" si="9"/>
        <v>7159.6125000000002</v>
      </c>
      <c r="BC7" s="7">
        <f t="shared" si="18"/>
        <v>1092.4116000000001</v>
      </c>
      <c r="BD7" s="7">
        <f t="shared" si="10"/>
        <v>394.29750000000001</v>
      </c>
      <c r="BE7" s="15">
        <v>300</v>
      </c>
      <c r="BF7" s="7">
        <f t="shared" si="11"/>
        <v>10087.7091</v>
      </c>
      <c r="BG7" s="7">
        <f t="shared" si="12"/>
        <v>-972</v>
      </c>
      <c r="BH7" s="7">
        <f t="shared" si="13"/>
        <v>9115.7091</v>
      </c>
      <c r="BI7" s="7">
        <f t="shared" si="14"/>
        <v>820.4138190000001</v>
      </c>
      <c r="BJ7" s="7">
        <f t="shared" si="15"/>
        <v>820.4138190000001</v>
      </c>
      <c r="BK7" s="7">
        <f t="shared" si="16"/>
        <v>10756.536737999999</v>
      </c>
      <c r="BL7" s="7">
        <f t="shared" si="17"/>
        <v>6187.6125000000002</v>
      </c>
    </row>
    <row r="8" spans="1:64">
      <c r="A8" s="22" t="s">
        <v>49</v>
      </c>
      <c r="B8" s="18">
        <v>0</v>
      </c>
      <c r="C8" s="18">
        <v>0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8">
        <v>2</v>
      </c>
      <c r="T8" s="18">
        <v>1</v>
      </c>
      <c r="U8" s="18">
        <v>1</v>
      </c>
      <c r="V8" s="18">
        <v>1</v>
      </c>
      <c r="W8" s="18">
        <v>1</v>
      </c>
      <c r="X8" s="18">
        <v>2</v>
      </c>
      <c r="Y8" s="18">
        <v>1</v>
      </c>
      <c r="Z8" s="18">
        <v>1</v>
      </c>
      <c r="AA8" s="18">
        <v>1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22" t="s">
        <v>49</v>
      </c>
      <c r="AH8" s="20">
        <f t="shared" si="0"/>
        <v>31</v>
      </c>
      <c r="AI8" s="7">
        <v>27</v>
      </c>
      <c r="AJ8" s="8">
        <v>4</v>
      </c>
      <c r="AK8" s="8">
        <v>0</v>
      </c>
      <c r="AL8" s="8">
        <v>2</v>
      </c>
      <c r="AM8" s="8">
        <v>2</v>
      </c>
      <c r="AN8" s="11">
        <v>8427</v>
      </c>
      <c r="AO8" s="26">
        <f t="shared" si="1"/>
        <v>1296</v>
      </c>
      <c r="AP8" s="26">
        <f t="shared" si="2"/>
        <v>0</v>
      </c>
      <c r="AQ8" s="26">
        <f t="shared" si="3"/>
        <v>648</v>
      </c>
      <c r="AR8" s="26">
        <f t="shared" si="4"/>
        <v>648</v>
      </c>
      <c r="AS8" s="26">
        <f t="shared" si="5"/>
        <v>9723</v>
      </c>
      <c r="AT8" s="17"/>
      <c r="AU8" s="27"/>
      <c r="AV8" s="15"/>
      <c r="AW8" s="15">
        <v>500</v>
      </c>
      <c r="AX8" s="7">
        <f t="shared" si="6"/>
        <v>10223</v>
      </c>
      <c r="AY8" s="15">
        <v>8301</v>
      </c>
      <c r="AZ8" s="7">
        <f t="shared" si="7"/>
        <v>996.12</v>
      </c>
      <c r="BA8" s="7">
        <f t="shared" si="8"/>
        <v>145.26750000000001</v>
      </c>
      <c r="BB8" s="7">
        <f t="shared" si="9"/>
        <v>7159.6125000000002</v>
      </c>
      <c r="BC8" s="7">
        <f t="shared" si="18"/>
        <v>1092.4116000000001</v>
      </c>
      <c r="BD8" s="7">
        <f t="shared" si="10"/>
        <v>394.29750000000001</v>
      </c>
      <c r="BE8" s="15">
        <v>300</v>
      </c>
      <c r="BF8" s="7">
        <f t="shared" si="11"/>
        <v>10087.7091</v>
      </c>
      <c r="BG8" s="7">
        <f t="shared" si="12"/>
        <v>1296</v>
      </c>
      <c r="BH8" s="7">
        <f t="shared" si="13"/>
        <v>11383.7091</v>
      </c>
      <c r="BI8" s="7">
        <f t="shared" si="14"/>
        <v>1024.533819</v>
      </c>
      <c r="BJ8" s="7">
        <f t="shared" si="15"/>
        <v>1024.533819</v>
      </c>
      <c r="BK8" s="7">
        <f t="shared" si="16"/>
        <v>13432.776738</v>
      </c>
      <c r="BL8" s="7">
        <f t="shared" si="17"/>
        <v>8455.6124999999993</v>
      </c>
    </row>
    <row r="9" spans="1:64">
      <c r="A9" s="22" t="s">
        <v>50</v>
      </c>
      <c r="B9" s="18">
        <v>2</v>
      </c>
      <c r="C9" s="18">
        <v>3</v>
      </c>
      <c r="D9" s="18">
        <v>1</v>
      </c>
      <c r="E9" s="18">
        <v>1</v>
      </c>
      <c r="F9" s="18">
        <v>2</v>
      </c>
      <c r="G9" s="18">
        <v>2</v>
      </c>
      <c r="H9" s="18">
        <v>2</v>
      </c>
      <c r="I9" s="18">
        <v>2</v>
      </c>
      <c r="J9" s="18">
        <v>1</v>
      </c>
      <c r="K9" s="18">
        <v>1</v>
      </c>
      <c r="L9" s="18">
        <v>1</v>
      </c>
      <c r="M9" s="18">
        <v>2</v>
      </c>
      <c r="N9" s="18">
        <v>2</v>
      </c>
      <c r="O9" s="18">
        <v>2</v>
      </c>
      <c r="P9" s="18">
        <v>1</v>
      </c>
      <c r="Q9" s="18">
        <v>2</v>
      </c>
      <c r="R9" s="18">
        <v>1</v>
      </c>
      <c r="S9" s="18">
        <v>2</v>
      </c>
      <c r="T9" s="18">
        <v>2</v>
      </c>
      <c r="U9" s="18">
        <v>1</v>
      </c>
      <c r="V9" s="18">
        <v>2</v>
      </c>
      <c r="W9" s="18">
        <v>1</v>
      </c>
      <c r="X9" s="18">
        <v>0</v>
      </c>
      <c r="Y9" s="18">
        <v>0</v>
      </c>
      <c r="Z9" s="18">
        <v>0</v>
      </c>
      <c r="AA9" s="18">
        <v>0</v>
      </c>
      <c r="AB9" s="18">
        <v>2</v>
      </c>
      <c r="AC9" s="18">
        <v>2</v>
      </c>
      <c r="AD9" s="18">
        <v>1</v>
      </c>
      <c r="AE9" s="18">
        <v>1</v>
      </c>
      <c r="AF9" s="18">
        <v>1</v>
      </c>
      <c r="AG9" s="22" t="s">
        <v>50</v>
      </c>
      <c r="AH9" s="20">
        <f t="shared" si="0"/>
        <v>43</v>
      </c>
      <c r="AI9" s="7">
        <v>27</v>
      </c>
      <c r="AJ9" s="8">
        <v>7</v>
      </c>
      <c r="AK9" s="8">
        <v>0</v>
      </c>
      <c r="AL9" s="8">
        <v>13</v>
      </c>
      <c r="AM9" s="8">
        <v>4</v>
      </c>
      <c r="AN9" s="11">
        <v>8427</v>
      </c>
      <c r="AO9" s="26">
        <f t="shared" si="1"/>
        <v>2268</v>
      </c>
      <c r="AP9" s="26">
        <f t="shared" si="2"/>
        <v>0</v>
      </c>
      <c r="AQ9" s="26">
        <f t="shared" si="3"/>
        <v>4212</v>
      </c>
      <c r="AR9" s="26">
        <f t="shared" si="4"/>
        <v>1296</v>
      </c>
      <c r="AS9" s="26">
        <f t="shared" si="5"/>
        <v>13611</v>
      </c>
      <c r="AT9" s="17"/>
      <c r="AU9" s="15"/>
      <c r="AV9" s="15"/>
      <c r="AW9" s="15">
        <v>500</v>
      </c>
      <c r="AX9" s="7">
        <f t="shared" si="6"/>
        <v>14111</v>
      </c>
      <c r="AY9" s="15">
        <v>8301</v>
      </c>
      <c r="AZ9" s="7">
        <f t="shared" si="7"/>
        <v>996.12</v>
      </c>
      <c r="BA9" s="7">
        <f t="shared" si="8"/>
        <v>145.26750000000001</v>
      </c>
      <c r="BB9" s="7">
        <f t="shared" si="9"/>
        <v>7159.6125000000002</v>
      </c>
      <c r="BC9" s="7">
        <f t="shared" si="18"/>
        <v>1092.4116000000001</v>
      </c>
      <c r="BD9" s="7">
        <f t="shared" si="10"/>
        <v>394.29750000000001</v>
      </c>
      <c r="BE9" s="15">
        <v>300</v>
      </c>
      <c r="BF9" s="7">
        <f t="shared" si="11"/>
        <v>10087.7091</v>
      </c>
      <c r="BG9" s="7">
        <f t="shared" si="12"/>
        <v>5184</v>
      </c>
      <c r="BH9" s="7">
        <f t="shared" si="13"/>
        <v>15271.7091</v>
      </c>
      <c r="BI9" s="7">
        <f t="shared" si="14"/>
        <v>1374.4538190000001</v>
      </c>
      <c r="BJ9" s="7">
        <f t="shared" si="15"/>
        <v>1374.4538190000001</v>
      </c>
      <c r="BK9" s="7">
        <f t="shared" si="16"/>
        <v>18020.616737999997</v>
      </c>
      <c r="BL9" s="7">
        <f t="shared" si="17"/>
        <v>12343.612499999999</v>
      </c>
    </row>
    <row r="10" spans="1:64">
      <c r="A10" s="22" t="s">
        <v>51</v>
      </c>
      <c r="B10" s="18">
        <v>1</v>
      </c>
      <c r="C10" s="18">
        <v>1</v>
      </c>
      <c r="D10" s="18">
        <v>1</v>
      </c>
      <c r="E10" s="18">
        <v>0</v>
      </c>
      <c r="F10" s="18">
        <v>0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30">
        <v>0.5</v>
      </c>
      <c r="M10" s="18">
        <v>0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22" t="s">
        <v>51</v>
      </c>
      <c r="AH10" s="20">
        <f t="shared" si="0"/>
        <v>27.5</v>
      </c>
      <c r="AI10" s="7">
        <v>27</v>
      </c>
      <c r="AJ10" s="8">
        <v>4</v>
      </c>
      <c r="AK10" s="8">
        <v>0</v>
      </c>
      <c r="AL10" s="8">
        <v>0</v>
      </c>
      <c r="AM10" s="8">
        <v>3.5</v>
      </c>
      <c r="AN10" s="11">
        <v>8427</v>
      </c>
      <c r="AO10" s="26">
        <f t="shared" si="1"/>
        <v>1296</v>
      </c>
      <c r="AP10" s="26">
        <f t="shared" si="2"/>
        <v>0</v>
      </c>
      <c r="AQ10" s="26">
        <f t="shared" si="3"/>
        <v>0</v>
      </c>
      <c r="AR10" s="26">
        <f t="shared" si="4"/>
        <v>1134</v>
      </c>
      <c r="AS10" s="26">
        <f t="shared" si="5"/>
        <v>8589</v>
      </c>
      <c r="AT10" s="17"/>
      <c r="AU10" s="15"/>
      <c r="AV10" s="15"/>
      <c r="AW10" s="15">
        <v>500</v>
      </c>
      <c r="AX10" s="7">
        <f t="shared" si="6"/>
        <v>9089</v>
      </c>
      <c r="AY10" s="15">
        <v>8301</v>
      </c>
      <c r="AZ10" s="7">
        <f t="shared" si="7"/>
        <v>996.12</v>
      </c>
      <c r="BA10" s="7">
        <f t="shared" si="8"/>
        <v>145.26750000000001</v>
      </c>
      <c r="BB10" s="7">
        <f t="shared" si="9"/>
        <v>7159.6125000000002</v>
      </c>
      <c r="BC10" s="7">
        <f t="shared" si="18"/>
        <v>1092.4116000000001</v>
      </c>
      <c r="BD10" s="7">
        <f t="shared" si="10"/>
        <v>394.29750000000001</v>
      </c>
      <c r="BE10" s="15">
        <v>300</v>
      </c>
      <c r="BF10" s="7">
        <f t="shared" si="11"/>
        <v>10087.7091</v>
      </c>
      <c r="BG10" s="7">
        <f t="shared" si="12"/>
        <v>162</v>
      </c>
      <c r="BH10" s="7">
        <f t="shared" si="13"/>
        <v>10249.7091</v>
      </c>
      <c r="BI10" s="7">
        <f t="shared" si="14"/>
        <v>922.47381900000005</v>
      </c>
      <c r="BJ10" s="7">
        <f t="shared" si="15"/>
        <v>922.47381900000005</v>
      </c>
      <c r="BK10" s="7">
        <f t="shared" si="16"/>
        <v>12094.656738000001</v>
      </c>
      <c r="BL10" s="7">
        <f t="shared" si="17"/>
        <v>7321.6125000000002</v>
      </c>
    </row>
    <row r="11" spans="1:64">
      <c r="A11" s="22" t="s">
        <v>52</v>
      </c>
      <c r="B11" s="18">
        <v>1</v>
      </c>
      <c r="C11" s="18">
        <v>0</v>
      </c>
      <c r="D11" s="18">
        <v>1</v>
      </c>
      <c r="E11" s="18">
        <v>1</v>
      </c>
      <c r="F11" s="18">
        <v>0</v>
      </c>
      <c r="G11" s="18">
        <v>1</v>
      </c>
      <c r="H11" s="18">
        <v>2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2</v>
      </c>
      <c r="S11" s="18">
        <v>2</v>
      </c>
      <c r="T11" s="18">
        <v>1</v>
      </c>
      <c r="U11" s="18">
        <v>2</v>
      </c>
      <c r="V11" s="18">
        <v>0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22" t="s">
        <v>52</v>
      </c>
      <c r="AH11" s="20">
        <f t="shared" si="0"/>
        <v>32</v>
      </c>
      <c r="AI11" s="7">
        <v>27</v>
      </c>
      <c r="AJ11" s="8">
        <v>5</v>
      </c>
      <c r="AK11" s="8">
        <v>0</v>
      </c>
      <c r="AL11" s="8">
        <v>3</v>
      </c>
      <c r="AM11" s="8">
        <v>3</v>
      </c>
      <c r="AN11" s="11">
        <v>8427</v>
      </c>
      <c r="AO11" s="26">
        <f t="shared" si="1"/>
        <v>1620</v>
      </c>
      <c r="AP11" s="26">
        <f t="shared" si="2"/>
        <v>0</v>
      </c>
      <c r="AQ11" s="26">
        <f t="shared" si="3"/>
        <v>972</v>
      </c>
      <c r="AR11" s="26">
        <f t="shared" si="4"/>
        <v>972</v>
      </c>
      <c r="AS11" s="26">
        <f t="shared" si="5"/>
        <v>10047</v>
      </c>
      <c r="AT11" s="17"/>
      <c r="AU11" s="15"/>
      <c r="AV11" s="15"/>
      <c r="AW11" s="15">
        <v>500</v>
      </c>
      <c r="AX11" s="7">
        <f t="shared" si="6"/>
        <v>10547</v>
      </c>
      <c r="AY11" s="15">
        <v>8301</v>
      </c>
      <c r="AZ11" s="7">
        <f t="shared" si="7"/>
        <v>996.12</v>
      </c>
      <c r="BA11" s="7">
        <f t="shared" si="8"/>
        <v>145.26750000000001</v>
      </c>
      <c r="BB11" s="7">
        <f t="shared" si="9"/>
        <v>7159.6125000000002</v>
      </c>
      <c r="BC11" s="7">
        <f t="shared" si="18"/>
        <v>1092.4116000000001</v>
      </c>
      <c r="BD11" s="7">
        <f t="shared" si="10"/>
        <v>394.29750000000001</v>
      </c>
      <c r="BE11" s="15">
        <v>300</v>
      </c>
      <c r="BF11" s="7">
        <f t="shared" si="11"/>
        <v>10087.7091</v>
      </c>
      <c r="BG11" s="7">
        <f t="shared" si="12"/>
        <v>1620</v>
      </c>
      <c r="BH11" s="7">
        <f t="shared" si="13"/>
        <v>11707.7091</v>
      </c>
      <c r="BI11" s="7">
        <f t="shared" si="14"/>
        <v>1053.6938190000001</v>
      </c>
      <c r="BJ11" s="7">
        <f t="shared" si="15"/>
        <v>1053.6938190000001</v>
      </c>
      <c r="BK11" s="7">
        <f t="shared" si="16"/>
        <v>13815.096738</v>
      </c>
      <c r="BL11" s="7">
        <f t="shared" si="17"/>
        <v>8779.6124999999993</v>
      </c>
    </row>
    <row r="12" spans="1:64" ht="14.25" customHeight="1">
      <c r="A12" s="22" t="s">
        <v>53</v>
      </c>
      <c r="B12" s="18">
        <v>1</v>
      </c>
      <c r="C12" s="18">
        <v>1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0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22" t="s">
        <v>53</v>
      </c>
      <c r="AH12" s="20">
        <f t="shared" si="0"/>
        <v>21</v>
      </c>
      <c r="AI12" s="7">
        <v>27</v>
      </c>
      <c r="AJ12" s="8">
        <v>2</v>
      </c>
      <c r="AK12" s="8">
        <v>0</v>
      </c>
      <c r="AL12" s="8">
        <v>0</v>
      </c>
      <c r="AM12" s="8">
        <v>8</v>
      </c>
      <c r="AN12" s="11">
        <v>8427</v>
      </c>
      <c r="AO12" s="26">
        <f t="shared" si="1"/>
        <v>648</v>
      </c>
      <c r="AP12" s="26">
        <f t="shared" si="2"/>
        <v>0</v>
      </c>
      <c r="AQ12" s="26">
        <f t="shared" si="3"/>
        <v>0</v>
      </c>
      <c r="AR12" s="26">
        <f t="shared" si="4"/>
        <v>2592</v>
      </c>
      <c r="AS12" s="26">
        <f t="shared" si="5"/>
        <v>6483</v>
      </c>
      <c r="AT12" s="17"/>
      <c r="AU12" s="15"/>
      <c r="AV12" s="15"/>
      <c r="AW12" s="15">
        <v>500</v>
      </c>
      <c r="AX12" s="7">
        <f t="shared" si="6"/>
        <v>6983</v>
      </c>
      <c r="AY12" s="15">
        <v>8301</v>
      </c>
      <c r="AZ12" s="7">
        <f t="shared" si="7"/>
        <v>996.12</v>
      </c>
      <c r="BA12" s="7">
        <f t="shared" si="8"/>
        <v>145.26750000000001</v>
      </c>
      <c r="BB12" s="7">
        <f t="shared" si="9"/>
        <v>7159.6125000000002</v>
      </c>
      <c r="BC12" s="7">
        <f t="shared" si="18"/>
        <v>1092.4116000000001</v>
      </c>
      <c r="BD12" s="7">
        <f t="shared" si="10"/>
        <v>394.29750000000001</v>
      </c>
      <c r="BE12" s="15">
        <v>300</v>
      </c>
      <c r="BF12" s="7">
        <f t="shared" si="11"/>
        <v>10087.7091</v>
      </c>
      <c r="BG12" s="7">
        <f t="shared" si="12"/>
        <v>-1944</v>
      </c>
      <c r="BH12" s="7">
        <f t="shared" si="13"/>
        <v>8143.7091</v>
      </c>
      <c r="BI12" s="7">
        <f t="shared" si="14"/>
        <v>732.93381900000008</v>
      </c>
      <c r="BJ12" s="7">
        <f t="shared" si="15"/>
        <v>732.93381900000008</v>
      </c>
      <c r="BK12" s="7">
        <f t="shared" si="16"/>
        <v>9609.5767379999998</v>
      </c>
      <c r="BL12" s="7">
        <f t="shared" si="17"/>
        <v>5215.6125000000002</v>
      </c>
    </row>
    <row r="13" spans="1:64">
      <c r="A13" s="22" t="s">
        <v>54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1</v>
      </c>
      <c r="Z13" s="18">
        <v>1</v>
      </c>
      <c r="AA13" s="18">
        <v>1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22" t="s">
        <v>54</v>
      </c>
      <c r="AH13" s="20">
        <f t="shared" si="0"/>
        <v>31</v>
      </c>
      <c r="AI13" s="7">
        <v>27</v>
      </c>
      <c r="AJ13" s="8">
        <v>4</v>
      </c>
      <c r="AK13" s="8">
        <v>0</v>
      </c>
      <c r="AL13" s="8">
        <v>0</v>
      </c>
      <c r="AM13" s="8">
        <v>0</v>
      </c>
      <c r="AN13" s="11">
        <v>8427</v>
      </c>
      <c r="AO13" s="26">
        <f t="shared" si="1"/>
        <v>1296</v>
      </c>
      <c r="AP13" s="26">
        <f t="shared" si="2"/>
        <v>0</v>
      </c>
      <c r="AQ13" s="26">
        <f t="shared" si="3"/>
        <v>0</v>
      </c>
      <c r="AR13" s="26">
        <f t="shared" si="4"/>
        <v>0</v>
      </c>
      <c r="AS13" s="26">
        <f t="shared" si="5"/>
        <v>9723</v>
      </c>
      <c r="AT13" s="17"/>
      <c r="AU13" s="27"/>
      <c r="AV13" s="15"/>
      <c r="AW13" s="15">
        <v>500</v>
      </c>
      <c r="AX13" s="7">
        <f t="shared" si="6"/>
        <v>10223</v>
      </c>
      <c r="AY13" s="15">
        <v>8301</v>
      </c>
      <c r="AZ13" s="7">
        <f t="shared" si="7"/>
        <v>996.12</v>
      </c>
      <c r="BA13" s="7">
        <f t="shared" si="8"/>
        <v>145.26750000000001</v>
      </c>
      <c r="BB13" s="7">
        <f t="shared" si="9"/>
        <v>7159.6125000000002</v>
      </c>
      <c r="BC13" s="7">
        <f t="shared" si="18"/>
        <v>1092.4116000000001</v>
      </c>
      <c r="BD13" s="7">
        <f t="shared" si="10"/>
        <v>394.29750000000001</v>
      </c>
      <c r="BE13" s="15">
        <v>300</v>
      </c>
      <c r="BF13" s="7">
        <f t="shared" si="11"/>
        <v>10087.7091</v>
      </c>
      <c r="BG13" s="7">
        <f t="shared" si="12"/>
        <v>1296</v>
      </c>
      <c r="BH13" s="7">
        <f t="shared" si="13"/>
        <v>11383.7091</v>
      </c>
      <c r="BI13" s="7">
        <f t="shared" si="14"/>
        <v>1024.533819</v>
      </c>
      <c r="BJ13" s="7">
        <f t="shared" si="15"/>
        <v>1024.533819</v>
      </c>
      <c r="BK13" s="7">
        <f t="shared" si="16"/>
        <v>13432.776738</v>
      </c>
      <c r="BL13" s="7">
        <f t="shared" si="17"/>
        <v>8455.6124999999993</v>
      </c>
    </row>
    <row r="14" spans="1:64">
      <c r="A14" s="22" t="s">
        <v>55</v>
      </c>
      <c r="B14" s="18">
        <v>1</v>
      </c>
      <c r="C14" s="18">
        <v>1</v>
      </c>
      <c r="D14" s="18">
        <v>2</v>
      </c>
      <c r="E14" s="18">
        <v>2</v>
      </c>
      <c r="F14" s="18">
        <v>2</v>
      </c>
      <c r="G14" s="18">
        <v>2</v>
      </c>
      <c r="H14" s="18">
        <v>0</v>
      </c>
      <c r="I14" s="18">
        <v>1</v>
      </c>
      <c r="J14" s="18">
        <v>2</v>
      </c>
      <c r="K14" s="18">
        <v>1</v>
      </c>
      <c r="L14" s="18">
        <v>2</v>
      </c>
      <c r="M14" s="18">
        <v>1</v>
      </c>
      <c r="N14" s="18">
        <v>2</v>
      </c>
      <c r="O14" s="18">
        <v>2</v>
      </c>
      <c r="P14" s="18">
        <v>1</v>
      </c>
      <c r="Q14" s="18">
        <v>1</v>
      </c>
      <c r="R14" s="18">
        <v>2</v>
      </c>
      <c r="S14" s="18">
        <v>2</v>
      </c>
      <c r="T14" s="18">
        <v>1</v>
      </c>
      <c r="U14" s="18">
        <v>1</v>
      </c>
      <c r="V14" s="18">
        <v>1</v>
      </c>
      <c r="W14" s="18">
        <v>2</v>
      </c>
      <c r="X14" s="18">
        <v>2</v>
      </c>
      <c r="Y14" s="18">
        <v>2</v>
      </c>
      <c r="Z14" s="18">
        <v>1</v>
      </c>
      <c r="AA14" s="18">
        <v>2</v>
      </c>
      <c r="AB14" s="18">
        <v>1</v>
      </c>
      <c r="AC14" s="18">
        <v>0</v>
      </c>
      <c r="AD14" s="18">
        <v>1</v>
      </c>
      <c r="AE14" s="18">
        <v>1</v>
      </c>
      <c r="AF14" s="18">
        <v>1</v>
      </c>
      <c r="AG14" s="22" t="s">
        <v>55</v>
      </c>
      <c r="AH14" s="20">
        <f t="shared" si="0"/>
        <v>43</v>
      </c>
      <c r="AI14" s="7">
        <v>27</v>
      </c>
      <c r="AJ14" s="8">
        <v>6</v>
      </c>
      <c r="AK14" s="8">
        <v>0</v>
      </c>
      <c r="AL14" s="8">
        <v>12</v>
      </c>
      <c r="AM14" s="8">
        <v>2</v>
      </c>
      <c r="AN14" s="11">
        <v>8427</v>
      </c>
      <c r="AO14" s="26">
        <f t="shared" si="1"/>
        <v>1944</v>
      </c>
      <c r="AP14" s="26">
        <f t="shared" si="2"/>
        <v>0</v>
      </c>
      <c r="AQ14" s="26">
        <f t="shared" si="3"/>
        <v>3888</v>
      </c>
      <c r="AR14" s="26">
        <f t="shared" si="4"/>
        <v>648</v>
      </c>
      <c r="AS14" s="26">
        <f t="shared" si="5"/>
        <v>13611</v>
      </c>
      <c r="AT14" s="17"/>
      <c r="AU14" s="15"/>
      <c r="AV14" s="15"/>
      <c r="AW14" s="15">
        <v>500</v>
      </c>
      <c r="AX14" s="7">
        <f t="shared" si="6"/>
        <v>14111</v>
      </c>
      <c r="AY14" s="15">
        <v>8301</v>
      </c>
      <c r="AZ14" s="7">
        <f t="shared" si="7"/>
        <v>996.12</v>
      </c>
      <c r="BA14" s="7">
        <f t="shared" si="8"/>
        <v>145.26750000000001</v>
      </c>
      <c r="BB14" s="7">
        <f t="shared" si="9"/>
        <v>7159.6125000000002</v>
      </c>
      <c r="BC14" s="7">
        <f t="shared" si="18"/>
        <v>1092.4116000000001</v>
      </c>
      <c r="BD14" s="7">
        <f t="shared" si="10"/>
        <v>394.29750000000001</v>
      </c>
      <c r="BE14" s="15">
        <v>300</v>
      </c>
      <c r="BF14" s="7">
        <f t="shared" si="11"/>
        <v>10087.7091</v>
      </c>
      <c r="BG14" s="7">
        <f t="shared" si="12"/>
        <v>5184</v>
      </c>
      <c r="BH14" s="7">
        <f t="shared" si="13"/>
        <v>15271.7091</v>
      </c>
      <c r="BI14" s="7">
        <f t="shared" si="14"/>
        <v>1374.4538190000001</v>
      </c>
      <c r="BJ14" s="7">
        <f t="shared" si="15"/>
        <v>1374.4538190000001</v>
      </c>
      <c r="BK14" s="7">
        <f t="shared" si="16"/>
        <v>18020.616737999997</v>
      </c>
      <c r="BL14" s="7">
        <f t="shared" si="17"/>
        <v>12343.612499999999</v>
      </c>
    </row>
    <row r="15" spans="1:64">
      <c r="A15" s="22" t="s">
        <v>56</v>
      </c>
      <c r="B15" s="18">
        <v>0</v>
      </c>
      <c r="C15" s="18">
        <v>0</v>
      </c>
      <c r="D15" s="18">
        <v>0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22" t="s">
        <v>56</v>
      </c>
      <c r="AH15" s="20">
        <f t="shared" si="0"/>
        <v>28</v>
      </c>
      <c r="AI15" s="7">
        <v>27</v>
      </c>
      <c r="AJ15" s="8">
        <v>4</v>
      </c>
      <c r="AK15" s="8">
        <v>0</v>
      </c>
      <c r="AL15" s="8">
        <v>0</v>
      </c>
      <c r="AM15" s="8">
        <v>3</v>
      </c>
      <c r="AN15" s="11">
        <v>8427</v>
      </c>
      <c r="AO15" s="26">
        <f t="shared" si="1"/>
        <v>1296</v>
      </c>
      <c r="AP15" s="26">
        <f t="shared" si="2"/>
        <v>0</v>
      </c>
      <c r="AQ15" s="26">
        <f t="shared" si="3"/>
        <v>0</v>
      </c>
      <c r="AR15" s="26">
        <f t="shared" si="4"/>
        <v>972</v>
      </c>
      <c r="AS15" s="26">
        <f t="shared" si="5"/>
        <v>8751</v>
      </c>
      <c r="AT15" s="17"/>
      <c r="AU15" s="27"/>
      <c r="AV15" s="15"/>
      <c r="AW15" s="15">
        <v>500</v>
      </c>
      <c r="AX15" s="7">
        <f t="shared" si="6"/>
        <v>9251</v>
      </c>
      <c r="AY15" s="15">
        <v>8301</v>
      </c>
      <c r="AZ15" s="7">
        <f t="shared" si="7"/>
        <v>996.12</v>
      </c>
      <c r="BA15" s="7">
        <f t="shared" si="8"/>
        <v>145.26750000000001</v>
      </c>
      <c r="BB15" s="7">
        <f t="shared" si="9"/>
        <v>7159.6125000000002</v>
      </c>
      <c r="BC15" s="7">
        <f t="shared" si="18"/>
        <v>1092.4116000000001</v>
      </c>
      <c r="BD15" s="7">
        <f t="shared" si="10"/>
        <v>394.29750000000001</v>
      </c>
      <c r="BE15" s="15">
        <v>300</v>
      </c>
      <c r="BF15" s="7">
        <f t="shared" si="11"/>
        <v>10087.7091</v>
      </c>
      <c r="BG15" s="7">
        <f t="shared" si="12"/>
        <v>324</v>
      </c>
      <c r="BH15" s="7">
        <f t="shared" si="13"/>
        <v>10411.7091</v>
      </c>
      <c r="BI15" s="7">
        <f t="shared" si="14"/>
        <v>937.05381900000009</v>
      </c>
      <c r="BJ15" s="7">
        <f t="shared" si="15"/>
        <v>937.05381900000009</v>
      </c>
      <c r="BK15" s="7">
        <f t="shared" si="16"/>
        <v>12285.816738000001</v>
      </c>
      <c r="BL15" s="7">
        <f t="shared" si="17"/>
        <v>7483.6125000000002</v>
      </c>
    </row>
    <row r="16" spans="1:64">
      <c r="A16" s="22" t="s">
        <v>57</v>
      </c>
      <c r="B16" s="18">
        <v>1</v>
      </c>
      <c r="C16" s="18">
        <v>0</v>
      </c>
      <c r="D16" s="18">
        <v>1</v>
      </c>
      <c r="E16" s="18">
        <v>0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0</v>
      </c>
      <c r="L16" s="18">
        <v>1</v>
      </c>
      <c r="M16" s="18">
        <v>0</v>
      </c>
      <c r="N16" s="18">
        <v>0</v>
      </c>
      <c r="O16" s="18">
        <v>1</v>
      </c>
      <c r="P16" s="18">
        <v>1</v>
      </c>
      <c r="Q16" s="18">
        <v>1</v>
      </c>
      <c r="R16" s="18">
        <v>0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2</v>
      </c>
      <c r="Z16" s="18">
        <v>1</v>
      </c>
      <c r="AA16" s="18">
        <v>1</v>
      </c>
      <c r="AB16" s="18">
        <v>0</v>
      </c>
      <c r="AC16" s="18">
        <v>2</v>
      </c>
      <c r="AD16" s="18">
        <v>1</v>
      </c>
      <c r="AE16" s="18">
        <v>2</v>
      </c>
      <c r="AF16" s="18">
        <v>1</v>
      </c>
      <c r="AG16" s="22" t="s">
        <v>57</v>
      </c>
      <c r="AH16" s="20">
        <f t="shared" si="0"/>
        <v>27</v>
      </c>
      <c r="AI16" s="7">
        <v>27</v>
      </c>
      <c r="AJ16" s="8">
        <v>2</v>
      </c>
      <c r="AK16" s="8">
        <v>0</v>
      </c>
      <c r="AL16" s="8">
        <v>3</v>
      </c>
      <c r="AM16" s="8">
        <v>5</v>
      </c>
      <c r="AN16" s="11">
        <v>8427</v>
      </c>
      <c r="AO16" s="26">
        <f t="shared" si="1"/>
        <v>648</v>
      </c>
      <c r="AP16" s="26">
        <f t="shared" si="2"/>
        <v>0</v>
      </c>
      <c r="AQ16" s="26">
        <f t="shared" si="3"/>
        <v>972</v>
      </c>
      <c r="AR16" s="26">
        <f t="shared" si="4"/>
        <v>1620</v>
      </c>
      <c r="AS16" s="26">
        <f t="shared" si="5"/>
        <v>8427</v>
      </c>
      <c r="AT16" s="17"/>
      <c r="AU16" s="15"/>
      <c r="AV16" s="15"/>
      <c r="AW16" s="15">
        <v>500</v>
      </c>
      <c r="AX16" s="7">
        <f t="shared" si="6"/>
        <v>8927</v>
      </c>
      <c r="AY16" s="15">
        <v>8301</v>
      </c>
      <c r="AZ16" s="7">
        <f t="shared" si="7"/>
        <v>996.12</v>
      </c>
      <c r="BA16" s="7">
        <f t="shared" si="8"/>
        <v>145.26750000000001</v>
      </c>
      <c r="BB16" s="7">
        <f t="shared" si="9"/>
        <v>7159.6125000000002</v>
      </c>
      <c r="BC16" s="7">
        <f t="shared" si="18"/>
        <v>1092.4116000000001</v>
      </c>
      <c r="BD16" s="7">
        <f t="shared" si="10"/>
        <v>394.29750000000001</v>
      </c>
      <c r="BE16" s="15">
        <v>300</v>
      </c>
      <c r="BF16" s="7">
        <f t="shared" si="11"/>
        <v>10087.7091</v>
      </c>
      <c r="BG16" s="7">
        <f t="shared" si="12"/>
        <v>0</v>
      </c>
      <c r="BH16" s="7">
        <f t="shared" si="13"/>
        <v>10087.7091</v>
      </c>
      <c r="BI16" s="7">
        <f t="shared" si="14"/>
        <v>907.89381900000012</v>
      </c>
      <c r="BJ16" s="7">
        <f t="shared" si="15"/>
        <v>907.89381900000012</v>
      </c>
      <c r="BK16" s="7">
        <f t="shared" si="16"/>
        <v>11903.496738000002</v>
      </c>
      <c r="BL16" s="7">
        <f t="shared" si="17"/>
        <v>7159.6125000000002</v>
      </c>
    </row>
    <row r="17" spans="1:64">
      <c r="A17" s="22" t="s">
        <v>58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  <c r="Y17" s="18">
        <v>1</v>
      </c>
      <c r="Z17" s="18">
        <v>1</v>
      </c>
      <c r="AA17" s="18">
        <v>1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22" t="s">
        <v>58</v>
      </c>
      <c r="AH17" s="20">
        <f t="shared" si="0"/>
        <v>31</v>
      </c>
      <c r="AI17" s="7">
        <v>27</v>
      </c>
      <c r="AJ17" s="8">
        <v>4</v>
      </c>
      <c r="AK17" s="8">
        <v>0</v>
      </c>
      <c r="AL17" s="8">
        <v>0</v>
      </c>
      <c r="AM17" s="8">
        <v>0</v>
      </c>
      <c r="AN17" s="11">
        <v>8427</v>
      </c>
      <c r="AO17" s="26">
        <f t="shared" si="1"/>
        <v>1296</v>
      </c>
      <c r="AP17" s="26">
        <f t="shared" si="2"/>
        <v>0</v>
      </c>
      <c r="AQ17" s="26">
        <f t="shared" si="3"/>
        <v>0</v>
      </c>
      <c r="AR17" s="26">
        <f t="shared" si="4"/>
        <v>0</v>
      </c>
      <c r="AS17" s="26">
        <f t="shared" si="5"/>
        <v>9723</v>
      </c>
      <c r="AT17" s="17">
        <v>1900</v>
      </c>
      <c r="AU17" s="27" t="s">
        <v>59</v>
      </c>
      <c r="AV17" s="15"/>
      <c r="AW17" s="15">
        <v>500</v>
      </c>
      <c r="AX17" s="7">
        <f t="shared" si="6"/>
        <v>8323</v>
      </c>
      <c r="AY17" s="15">
        <v>8301</v>
      </c>
      <c r="AZ17" s="7">
        <f t="shared" si="7"/>
        <v>996.12</v>
      </c>
      <c r="BA17" s="7">
        <f t="shared" si="8"/>
        <v>145.26750000000001</v>
      </c>
      <c r="BB17" s="7">
        <f t="shared" si="9"/>
        <v>7159.6125000000002</v>
      </c>
      <c r="BC17" s="7">
        <f t="shared" si="18"/>
        <v>1092.4116000000001</v>
      </c>
      <c r="BD17" s="7">
        <f t="shared" si="10"/>
        <v>394.29750000000001</v>
      </c>
      <c r="BE17" s="15">
        <v>300</v>
      </c>
      <c r="BF17" s="7">
        <f t="shared" si="11"/>
        <v>10087.7091</v>
      </c>
      <c r="BG17" s="7">
        <f t="shared" si="12"/>
        <v>-604</v>
      </c>
      <c r="BH17" s="7">
        <f t="shared" si="13"/>
        <v>9483.7091</v>
      </c>
      <c r="BI17" s="7">
        <f t="shared" si="14"/>
        <v>853.53381900000011</v>
      </c>
      <c r="BJ17" s="7">
        <f t="shared" si="15"/>
        <v>853.53381900000011</v>
      </c>
      <c r="BK17" s="7">
        <f t="shared" si="16"/>
        <v>11190.776738</v>
      </c>
      <c r="BL17" s="7">
        <f t="shared" si="17"/>
        <v>6555.6125000000002</v>
      </c>
    </row>
    <row r="18" spans="1:64">
      <c r="A18" s="22" t="s">
        <v>60</v>
      </c>
      <c r="B18" s="18">
        <v>1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0</v>
      </c>
      <c r="J18" s="18">
        <v>1</v>
      </c>
      <c r="K18" s="18">
        <v>1</v>
      </c>
      <c r="L18" s="18">
        <v>1</v>
      </c>
      <c r="M18" s="18">
        <v>1</v>
      </c>
      <c r="N18" s="18">
        <v>1</v>
      </c>
      <c r="O18" s="18">
        <v>1</v>
      </c>
      <c r="P18" s="18">
        <v>1</v>
      </c>
      <c r="Q18" s="18">
        <v>1</v>
      </c>
      <c r="R18" s="18">
        <v>1</v>
      </c>
      <c r="S18" s="18">
        <v>0</v>
      </c>
      <c r="T18" s="18">
        <v>1</v>
      </c>
      <c r="U18" s="18">
        <v>1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22" t="s">
        <v>60</v>
      </c>
      <c r="AH18" s="20">
        <f t="shared" si="0"/>
        <v>19</v>
      </c>
      <c r="AI18" s="7">
        <v>27</v>
      </c>
      <c r="AJ18" s="8">
        <v>3</v>
      </c>
      <c r="AK18" s="8">
        <v>0</v>
      </c>
      <c r="AL18" s="8">
        <v>0</v>
      </c>
      <c r="AM18" s="8">
        <v>11</v>
      </c>
      <c r="AN18" s="11">
        <v>8427</v>
      </c>
      <c r="AO18" s="26">
        <f t="shared" si="1"/>
        <v>972</v>
      </c>
      <c r="AP18" s="26">
        <f t="shared" si="2"/>
        <v>0</v>
      </c>
      <c r="AQ18" s="26">
        <f t="shared" si="3"/>
        <v>0</v>
      </c>
      <c r="AR18" s="26">
        <f t="shared" si="4"/>
        <v>3564</v>
      </c>
      <c r="AS18" s="26">
        <f t="shared" si="5"/>
        <v>5835</v>
      </c>
      <c r="AT18" s="17"/>
      <c r="AU18" s="15"/>
      <c r="AV18" s="15"/>
      <c r="AW18" s="15">
        <v>500</v>
      </c>
      <c r="AX18" s="7">
        <f t="shared" si="6"/>
        <v>6335</v>
      </c>
      <c r="AY18" s="15">
        <v>8301</v>
      </c>
      <c r="AZ18" s="7">
        <f t="shared" si="7"/>
        <v>996.12</v>
      </c>
      <c r="BA18" s="7">
        <f t="shared" si="8"/>
        <v>145.26750000000001</v>
      </c>
      <c r="BB18" s="7">
        <f t="shared" si="9"/>
        <v>7159.6125000000002</v>
      </c>
      <c r="BC18" s="7">
        <f t="shared" si="18"/>
        <v>1092.4116000000001</v>
      </c>
      <c r="BD18" s="7">
        <f t="shared" si="10"/>
        <v>394.29750000000001</v>
      </c>
      <c r="BE18" s="15">
        <v>300</v>
      </c>
      <c r="BF18" s="7">
        <f t="shared" si="11"/>
        <v>10087.7091</v>
      </c>
      <c r="BG18" s="7">
        <f t="shared" si="12"/>
        <v>-2592</v>
      </c>
      <c r="BH18" s="7">
        <f t="shared" si="13"/>
        <v>7495.7091</v>
      </c>
      <c r="BI18" s="7">
        <f t="shared" si="14"/>
        <v>674.61381900000003</v>
      </c>
      <c r="BJ18" s="7">
        <f t="shared" si="15"/>
        <v>674.61381900000003</v>
      </c>
      <c r="BK18" s="7">
        <f t="shared" si="16"/>
        <v>8844.9367380000003</v>
      </c>
      <c r="BL18" s="7">
        <f t="shared" si="17"/>
        <v>4567.6125000000002</v>
      </c>
    </row>
    <row r="19" spans="1:64">
      <c r="A19" s="22" t="s">
        <v>61</v>
      </c>
      <c r="B19" s="18">
        <v>2</v>
      </c>
      <c r="C19" s="18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1</v>
      </c>
      <c r="J19" s="18">
        <v>1</v>
      </c>
      <c r="K19" s="18">
        <v>2</v>
      </c>
      <c r="L19" s="18">
        <v>1</v>
      </c>
      <c r="M19" s="18">
        <v>2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1</v>
      </c>
      <c r="X19" s="18">
        <v>2</v>
      </c>
      <c r="Y19" s="18">
        <v>1</v>
      </c>
      <c r="Z19" s="18">
        <v>1</v>
      </c>
      <c r="AA19" s="18">
        <v>1</v>
      </c>
      <c r="AB19" s="18">
        <v>2</v>
      </c>
      <c r="AC19" s="18">
        <v>1</v>
      </c>
      <c r="AD19" s="18">
        <v>2</v>
      </c>
      <c r="AE19" s="18">
        <v>1</v>
      </c>
      <c r="AF19" s="18">
        <v>1</v>
      </c>
      <c r="AG19" s="22" t="s">
        <v>61</v>
      </c>
      <c r="AH19" s="20">
        <f t="shared" si="0"/>
        <v>34</v>
      </c>
      <c r="AI19" s="7">
        <v>27</v>
      </c>
      <c r="AJ19" s="8">
        <v>4</v>
      </c>
      <c r="AK19" s="8">
        <v>0</v>
      </c>
      <c r="AL19" s="8">
        <v>10</v>
      </c>
      <c r="AM19" s="8">
        <v>7</v>
      </c>
      <c r="AN19" s="11">
        <v>8427</v>
      </c>
      <c r="AO19" s="26">
        <f t="shared" si="1"/>
        <v>1296</v>
      </c>
      <c r="AP19" s="26">
        <f t="shared" si="2"/>
        <v>0</v>
      </c>
      <c r="AQ19" s="26">
        <f t="shared" si="3"/>
        <v>3240</v>
      </c>
      <c r="AR19" s="26">
        <f t="shared" si="4"/>
        <v>2268</v>
      </c>
      <c r="AS19" s="26">
        <f t="shared" si="5"/>
        <v>10695</v>
      </c>
      <c r="AT19" s="17"/>
      <c r="AU19" s="15"/>
      <c r="AV19" s="15"/>
      <c r="AW19" s="15">
        <v>0</v>
      </c>
      <c r="AX19" s="7">
        <f t="shared" si="6"/>
        <v>10695</v>
      </c>
      <c r="AY19" s="15">
        <v>8301</v>
      </c>
      <c r="AZ19" s="15">
        <v>0</v>
      </c>
      <c r="BA19" s="15">
        <v>0</v>
      </c>
      <c r="BB19" s="7">
        <f t="shared" si="9"/>
        <v>8301</v>
      </c>
      <c r="BC19" s="15">
        <v>0</v>
      </c>
      <c r="BD19" s="15">
        <v>0</v>
      </c>
      <c r="BE19" s="15">
        <v>0</v>
      </c>
      <c r="BF19" s="7">
        <f t="shared" si="11"/>
        <v>8301</v>
      </c>
      <c r="BG19" s="7">
        <f t="shared" si="12"/>
        <v>2268</v>
      </c>
      <c r="BH19" s="15">
        <v>0</v>
      </c>
      <c r="BI19" s="15">
        <v>0</v>
      </c>
      <c r="BJ19" s="15">
        <v>0</v>
      </c>
      <c r="BK19" s="7">
        <f t="shared" si="16"/>
        <v>10569</v>
      </c>
      <c r="BL19" s="7">
        <f t="shared" si="17"/>
        <v>10569</v>
      </c>
    </row>
    <row r="20" spans="1:64" ht="14.25" customHeight="1">
      <c r="A20" s="22" t="s">
        <v>62</v>
      </c>
      <c r="B20" s="18">
        <v>1</v>
      </c>
      <c r="C20" s="18">
        <v>1</v>
      </c>
      <c r="D20" s="18">
        <v>0</v>
      </c>
      <c r="E20" s="18">
        <v>0</v>
      </c>
      <c r="F20" s="18">
        <v>0</v>
      </c>
      <c r="G20" s="18">
        <v>1</v>
      </c>
      <c r="H20" s="18">
        <v>1</v>
      </c>
      <c r="I20" s="18">
        <v>1</v>
      </c>
      <c r="J20" s="18">
        <v>0</v>
      </c>
      <c r="K20" s="18">
        <v>2</v>
      </c>
      <c r="L20" s="18">
        <v>1</v>
      </c>
      <c r="M20" s="18">
        <v>1</v>
      </c>
      <c r="N20" s="18">
        <v>2</v>
      </c>
      <c r="O20" s="18">
        <v>1</v>
      </c>
      <c r="P20" s="18">
        <v>2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  <c r="Z20" s="18">
        <v>2</v>
      </c>
      <c r="AA20" s="18">
        <v>1</v>
      </c>
      <c r="AB20" s="18">
        <v>1</v>
      </c>
      <c r="AC20" s="18">
        <v>2</v>
      </c>
      <c r="AD20" s="18">
        <v>1</v>
      </c>
      <c r="AE20" s="18">
        <v>2</v>
      </c>
      <c r="AF20" s="18">
        <v>1</v>
      </c>
      <c r="AG20" s="22" t="s">
        <v>62</v>
      </c>
      <c r="AH20" s="20">
        <f t="shared" si="0"/>
        <v>33</v>
      </c>
      <c r="AI20" s="7">
        <v>27</v>
      </c>
      <c r="AJ20" s="8">
        <v>5</v>
      </c>
      <c r="AK20" s="8">
        <v>0</v>
      </c>
      <c r="AL20" s="8">
        <v>5</v>
      </c>
      <c r="AM20" s="8">
        <v>4</v>
      </c>
      <c r="AN20" s="11">
        <v>8427</v>
      </c>
      <c r="AO20" s="26">
        <f t="shared" si="1"/>
        <v>1620</v>
      </c>
      <c r="AP20" s="26">
        <f t="shared" si="2"/>
        <v>0</v>
      </c>
      <c r="AQ20" s="26">
        <f t="shared" si="3"/>
        <v>1620</v>
      </c>
      <c r="AR20" s="26">
        <f t="shared" si="4"/>
        <v>1296</v>
      </c>
      <c r="AS20" s="26">
        <f t="shared" si="5"/>
        <v>10371</v>
      </c>
      <c r="AT20" s="17"/>
      <c r="AU20" s="15"/>
      <c r="AV20" s="15"/>
      <c r="AW20" s="15">
        <v>0</v>
      </c>
      <c r="AX20" s="7">
        <f t="shared" si="6"/>
        <v>10371</v>
      </c>
      <c r="AY20" s="15">
        <v>8301</v>
      </c>
      <c r="AZ20" s="15">
        <v>0</v>
      </c>
      <c r="BA20" s="15">
        <v>0</v>
      </c>
      <c r="BB20" s="7">
        <f t="shared" si="9"/>
        <v>8301</v>
      </c>
      <c r="BC20" s="15">
        <v>0</v>
      </c>
      <c r="BD20" s="15">
        <v>0</v>
      </c>
      <c r="BE20" s="15">
        <v>0</v>
      </c>
      <c r="BF20" s="7">
        <f t="shared" si="11"/>
        <v>8301</v>
      </c>
      <c r="BG20" s="7">
        <f t="shared" si="12"/>
        <v>1944</v>
      </c>
      <c r="BH20" s="15">
        <v>0</v>
      </c>
      <c r="BI20" s="15">
        <v>0</v>
      </c>
      <c r="BJ20" s="15">
        <v>0</v>
      </c>
      <c r="BK20" s="7">
        <f t="shared" si="16"/>
        <v>10245</v>
      </c>
      <c r="BL20" s="7">
        <f t="shared" si="17"/>
        <v>10245</v>
      </c>
    </row>
    <row r="21" spans="1:64">
      <c r="A21" s="23" t="s">
        <v>63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2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1</v>
      </c>
      <c r="W21" s="18">
        <v>1</v>
      </c>
      <c r="X21" s="18">
        <v>1</v>
      </c>
      <c r="Y21" s="18">
        <v>1</v>
      </c>
      <c r="Z21" s="18">
        <v>1</v>
      </c>
      <c r="AA21" s="18">
        <v>1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3" t="s">
        <v>63</v>
      </c>
      <c r="AH21" s="20">
        <f t="shared" si="0"/>
        <v>25</v>
      </c>
      <c r="AI21" s="7">
        <v>27</v>
      </c>
      <c r="AJ21" s="8">
        <v>3</v>
      </c>
      <c r="AK21" s="8">
        <v>0</v>
      </c>
      <c r="AL21" s="8">
        <v>1</v>
      </c>
      <c r="AM21" s="8">
        <v>6</v>
      </c>
      <c r="AN21" s="11">
        <v>8427</v>
      </c>
      <c r="AO21" s="26">
        <f t="shared" si="1"/>
        <v>972</v>
      </c>
      <c r="AP21" s="26">
        <f t="shared" si="2"/>
        <v>0</v>
      </c>
      <c r="AQ21" s="26">
        <f t="shared" si="3"/>
        <v>324</v>
      </c>
      <c r="AR21" s="26">
        <f t="shared" si="4"/>
        <v>1944</v>
      </c>
      <c r="AS21" s="26">
        <f t="shared" si="5"/>
        <v>7779</v>
      </c>
      <c r="AT21" s="12"/>
      <c r="AU21" s="16"/>
      <c r="AV21" s="15"/>
      <c r="AW21" s="15">
        <v>0</v>
      </c>
      <c r="AX21" s="7">
        <f t="shared" si="6"/>
        <v>7779</v>
      </c>
      <c r="AY21" s="15">
        <v>8301</v>
      </c>
      <c r="AZ21" s="15">
        <v>0</v>
      </c>
      <c r="BA21" s="15">
        <v>0</v>
      </c>
      <c r="BB21" s="7">
        <f t="shared" si="9"/>
        <v>8301</v>
      </c>
      <c r="BC21" s="15">
        <v>0</v>
      </c>
      <c r="BD21" s="15">
        <v>0</v>
      </c>
      <c r="BE21" s="15">
        <v>0</v>
      </c>
      <c r="BF21" s="7">
        <f t="shared" si="11"/>
        <v>8301</v>
      </c>
      <c r="BG21" s="7">
        <f t="shared" si="12"/>
        <v>-648</v>
      </c>
      <c r="BH21" s="15">
        <v>0</v>
      </c>
      <c r="BI21" s="15">
        <v>0</v>
      </c>
      <c r="BJ21" s="15">
        <v>0</v>
      </c>
      <c r="BK21" s="7">
        <f t="shared" si="16"/>
        <v>7653</v>
      </c>
      <c r="BL21" s="7">
        <f t="shared" si="17"/>
        <v>7653</v>
      </c>
    </row>
    <row r="22" spans="1:64">
      <c r="A22" s="22" t="s">
        <v>64</v>
      </c>
      <c r="B22" s="18">
        <v>2</v>
      </c>
      <c r="C22" s="18">
        <v>1</v>
      </c>
      <c r="D22" s="18">
        <v>1</v>
      </c>
      <c r="E22" s="18">
        <v>1</v>
      </c>
      <c r="F22" s="18">
        <v>1</v>
      </c>
      <c r="G22" s="18">
        <v>2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1</v>
      </c>
      <c r="O22" s="18">
        <v>2</v>
      </c>
      <c r="P22" s="18">
        <v>2</v>
      </c>
      <c r="Q22" s="18">
        <v>1</v>
      </c>
      <c r="R22" s="18">
        <v>1</v>
      </c>
      <c r="S22" s="18">
        <v>2</v>
      </c>
      <c r="T22" s="18">
        <v>2</v>
      </c>
      <c r="U22" s="18">
        <v>2</v>
      </c>
      <c r="V22" s="18">
        <v>1</v>
      </c>
      <c r="W22" s="18">
        <v>1</v>
      </c>
      <c r="X22" s="18">
        <v>1</v>
      </c>
      <c r="Y22" s="18">
        <v>2</v>
      </c>
      <c r="Z22" s="18">
        <v>1</v>
      </c>
      <c r="AA22" s="18">
        <v>1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22" t="s">
        <v>64</v>
      </c>
      <c r="AH22" s="20">
        <f t="shared" si="0"/>
        <v>39</v>
      </c>
      <c r="AI22" s="7">
        <v>27</v>
      </c>
      <c r="AJ22" s="8">
        <v>6</v>
      </c>
      <c r="AK22" s="8">
        <v>0</v>
      </c>
      <c r="AL22" s="8">
        <v>6</v>
      </c>
      <c r="AM22" s="8">
        <v>0</v>
      </c>
      <c r="AN22" s="11">
        <v>8427</v>
      </c>
      <c r="AO22" s="26">
        <f t="shared" si="1"/>
        <v>1944</v>
      </c>
      <c r="AP22" s="26">
        <f t="shared" si="2"/>
        <v>0</v>
      </c>
      <c r="AQ22" s="26">
        <f t="shared" si="3"/>
        <v>1944</v>
      </c>
      <c r="AR22" s="26">
        <f t="shared" si="4"/>
        <v>0</v>
      </c>
      <c r="AS22" s="26">
        <f t="shared" si="5"/>
        <v>12315</v>
      </c>
      <c r="AT22" s="12"/>
      <c r="AU22" s="16"/>
      <c r="AV22" s="15"/>
      <c r="AW22" s="15">
        <v>0</v>
      </c>
      <c r="AX22" s="7">
        <f t="shared" si="6"/>
        <v>12315</v>
      </c>
      <c r="AY22" s="15"/>
      <c r="AZ22" s="15"/>
      <c r="BA22" s="15"/>
      <c r="BB22" s="7"/>
      <c r="BC22" s="15"/>
      <c r="BD22" s="15"/>
      <c r="BE22" s="15"/>
      <c r="BF22" s="7"/>
      <c r="BG22" s="7">
        <f t="shared" si="12"/>
        <v>3888</v>
      </c>
      <c r="BH22" s="15"/>
      <c r="BI22" s="15"/>
      <c r="BJ22" s="15"/>
      <c r="BK22" s="7"/>
      <c r="BL22" s="7"/>
    </row>
    <row r="23" spans="1:64">
      <c r="A23" s="22" t="s">
        <v>65</v>
      </c>
      <c r="B23" s="18">
        <v>1</v>
      </c>
      <c r="C23" s="18">
        <v>1</v>
      </c>
      <c r="D23" s="18">
        <v>1</v>
      </c>
      <c r="E23" s="18">
        <v>1</v>
      </c>
      <c r="F23" s="18">
        <v>1</v>
      </c>
      <c r="G23" s="18">
        <v>0</v>
      </c>
      <c r="H23" s="18">
        <v>1</v>
      </c>
      <c r="I23" s="18">
        <v>1</v>
      </c>
      <c r="J23" s="18">
        <v>1</v>
      </c>
      <c r="K23" s="18">
        <v>1</v>
      </c>
      <c r="L23" s="18">
        <v>0</v>
      </c>
      <c r="M23" s="18">
        <v>1</v>
      </c>
      <c r="N23" s="18">
        <v>0</v>
      </c>
      <c r="O23" s="18">
        <v>1</v>
      </c>
      <c r="P23" s="18">
        <v>1</v>
      </c>
      <c r="Q23" s="18">
        <v>1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8">
        <v>0</v>
      </c>
      <c r="AC23" s="18">
        <v>1</v>
      </c>
      <c r="AD23" s="18">
        <v>1</v>
      </c>
      <c r="AE23" s="18">
        <v>1</v>
      </c>
      <c r="AF23" s="18">
        <v>1</v>
      </c>
      <c r="AG23" s="22" t="s">
        <v>65</v>
      </c>
      <c r="AH23" s="20">
        <f t="shared" si="0"/>
        <v>26</v>
      </c>
      <c r="AI23" s="7">
        <v>27</v>
      </c>
      <c r="AJ23" s="8">
        <v>0</v>
      </c>
      <c r="AK23" s="8">
        <v>0</v>
      </c>
      <c r="AL23" s="8">
        <v>0</v>
      </c>
      <c r="AM23" s="8">
        <v>1</v>
      </c>
      <c r="AN23" s="11">
        <v>8000</v>
      </c>
      <c r="AO23" s="26">
        <f>AN23/26*AJ23</f>
        <v>0</v>
      </c>
      <c r="AP23" s="26">
        <f>AN23/26*AK23</f>
        <v>0</v>
      </c>
      <c r="AQ23" s="26">
        <f>AN23/26*AL23</f>
        <v>0</v>
      </c>
      <c r="AR23" s="26">
        <f>AN23 / 26 *AM23</f>
        <v>307.69230769230768</v>
      </c>
      <c r="AS23" s="26">
        <f t="shared" si="5"/>
        <v>7692.3076923076924</v>
      </c>
      <c r="AT23" s="17"/>
      <c r="AU23" s="15"/>
      <c r="AV23" s="15"/>
      <c r="AW23" s="15">
        <v>0</v>
      </c>
      <c r="AX23" s="7">
        <f t="shared" si="6"/>
        <v>7692.3076923076924</v>
      </c>
      <c r="AY23" s="15">
        <v>7000</v>
      </c>
      <c r="AZ23" s="15">
        <v>0</v>
      </c>
      <c r="BA23" s="15">
        <v>0</v>
      </c>
      <c r="BB23" s="7">
        <f>AY23-AZ23-BA23</f>
        <v>7000</v>
      </c>
      <c r="BC23" s="15">
        <v>0</v>
      </c>
      <c r="BD23" s="15">
        <v>0</v>
      </c>
      <c r="BE23" s="15">
        <v>0</v>
      </c>
      <c r="BF23" s="7">
        <f>AY23+BC23+BD23+BE23</f>
        <v>7000</v>
      </c>
      <c r="BG23" s="7">
        <f t="shared" si="12"/>
        <v>-307.69230769230768</v>
      </c>
      <c r="BH23" s="15">
        <v>0</v>
      </c>
      <c r="BI23" s="15">
        <v>0</v>
      </c>
      <c r="BJ23" s="15">
        <v>0</v>
      </c>
      <c r="BK23" s="7">
        <f>BF23+BG23+BI23+BJ23</f>
        <v>6692.3076923076924</v>
      </c>
      <c r="BL23" s="7">
        <f>BB23+BG23</f>
        <v>6692.3076923076924</v>
      </c>
    </row>
    <row r="24" spans="1:64">
      <c r="A24" s="42"/>
      <c r="B24" s="31">
        <f t="shared" ref="B24:AF24" si="19">SUM(B5:B22)</f>
        <v>17</v>
      </c>
      <c r="C24" s="31">
        <f t="shared" si="19"/>
        <v>15</v>
      </c>
      <c r="D24" s="31">
        <f t="shared" si="19"/>
        <v>16</v>
      </c>
      <c r="E24" s="31">
        <f t="shared" si="19"/>
        <v>15</v>
      </c>
      <c r="F24" s="31">
        <f t="shared" si="19"/>
        <v>16</v>
      </c>
      <c r="G24" s="31">
        <f t="shared" si="19"/>
        <v>20</v>
      </c>
      <c r="H24" s="31">
        <f t="shared" si="19"/>
        <v>18</v>
      </c>
      <c r="I24" s="31">
        <f t="shared" si="19"/>
        <v>17</v>
      </c>
      <c r="J24" s="31">
        <f t="shared" si="19"/>
        <v>16</v>
      </c>
      <c r="K24" s="31">
        <f t="shared" si="19"/>
        <v>18</v>
      </c>
      <c r="L24" s="31">
        <f t="shared" si="19"/>
        <v>16.5</v>
      </c>
      <c r="M24" s="31">
        <f t="shared" si="19"/>
        <v>18</v>
      </c>
      <c r="N24" s="31">
        <f t="shared" si="19"/>
        <v>18</v>
      </c>
      <c r="O24" s="31">
        <f t="shared" si="19"/>
        <v>19</v>
      </c>
      <c r="P24" s="31">
        <f t="shared" si="19"/>
        <v>18</v>
      </c>
      <c r="Q24" s="31">
        <f t="shared" si="19"/>
        <v>16</v>
      </c>
      <c r="R24" s="31">
        <f t="shared" si="19"/>
        <v>17</v>
      </c>
      <c r="S24" s="31">
        <f t="shared" si="19"/>
        <v>19.5</v>
      </c>
      <c r="T24" s="31">
        <f t="shared" si="19"/>
        <v>18</v>
      </c>
      <c r="U24" s="31">
        <f t="shared" si="19"/>
        <v>17</v>
      </c>
      <c r="V24" s="31">
        <f t="shared" si="19"/>
        <v>17</v>
      </c>
      <c r="W24" s="31">
        <f t="shared" si="19"/>
        <v>18</v>
      </c>
      <c r="X24" s="31">
        <f t="shared" si="19"/>
        <v>19</v>
      </c>
      <c r="Y24" s="31">
        <f t="shared" si="19"/>
        <v>18</v>
      </c>
      <c r="Z24" s="31">
        <f t="shared" si="19"/>
        <v>17</v>
      </c>
      <c r="AA24" s="31">
        <f t="shared" si="19"/>
        <v>17</v>
      </c>
      <c r="AB24" s="31">
        <f t="shared" si="19"/>
        <v>17</v>
      </c>
      <c r="AC24" s="31">
        <f t="shared" si="19"/>
        <v>18</v>
      </c>
      <c r="AD24" s="31">
        <f t="shared" si="19"/>
        <v>17</v>
      </c>
      <c r="AE24" s="31">
        <f t="shared" si="19"/>
        <v>18</v>
      </c>
      <c r="AF24" s="24">
        <f t="shared" si="19"/>
        <v>16</v>
      </c>
      <c r="AG24" s="24">
        <f>SUM(B24:AF24)</f>
        <v>537</v>
      </c>
      <c r="AH24" s="24">
        <f t="shared" ref="AH24:AM24" si="20">SUM(AH5:AH22)</f>
        <v>537</v>
      </c>
      <c r="AI24" s="24">
        <f t="shared" si="20"/>
        <v>486</v>
      </c>
      <c r="AJ24" s="24">
        <f t="shared" si="20"/>
        <v>72</v>
      </c>
      <c r="AK24" s="24">
        <f t="shared" si="20"/>
        <v>0</v>
      </c>
      <c r="AL24" s="24">
        <f t="shared" si="20"/>
        <v>55</v>
      </c>
      <c r="AM24" s="24">
        <f t="shared" si="20"/>
        <v>76</v>
      </c>
      <c r="AN24" s="29">
        <f t="shared" ref="AN24:AT24" si="21">SUM(AN2:AN23)</f>
        <v>184967</v>
      </c>
      <c r="AO24" s="29">
        <f t="shared" si="21"/>
        <v>26568</v>
      </c>
      <c r="AP24" s="29">
        <f t="shared" si="21"/>
        <v>0</v>
      </c>
      <c r="AQ24" s="29">
        <f t="shared" si="21"/>
        <v>17820</v>
      </c>
      <c r="AR24" s="29">
        <f t="shared" si="21"/>
        <v>26065.692307692309</v>
      </c>
      <c r="AS24" s="29">
        <f t="shared" si="21"/>
        <v>203289.30769230769</v>
      </c>
      <c r="AT24" s="29">
        <f t="shared" si="21"/>
        <v>4500</v>
      </c>
      <c r="AU24" s="28"/>
      <c r="AV24" s="32">
        <f t="shared" ref="AV24:BL24" si="22">SUM(AV2:AV23)</f>
        <v>0</v>
      </c>
      <c r="AW24" s="32">
        <f t="shared" si="22"/>
        <v>8500</v>
      </c>
      <c r="AX24" s="29">
        <f t="shared" si="22"/>
        <v>207289.30769230769</v>
      </c>
      <c r="AY24" s="32">
        <f t="shared" si="22"/>
        <v>173020</v>
      </c>
      <c r="AZ24" s="29">
        <f t="shared" si="22"/>
        <v>16934.040000000005</v>
      </c>
      <c r="BA24" s="29">
        <f t="shared" si="22"/>
        <v>2469.5474999999997</v>
      </c>
      <c r="BB24" s="29">
        <f t="shared" si="22"/>
        <v>153616.41250000003</v>
      </c>
      <c r="BC24" s="29">
        <f t="shared" si="22"/>
        <v>18570.167099999999</v>
      </c>
      <c r="BD24" s="29">
        <f t="shared" si="22"/>
        <v>6703.057499999999</v>
      </c>
      <c r="BE24" s="32">
        <f t="shared" si="22"/>
        <v>5100</v>
      </c>
      <c r="BF24" s="29">
        <f t="shared" si="22"/>
        <v>203393.22460000007</v>
      </c>
      <c r="BG24" s="29">
        <f t="shared" si="22"/>
        <v>13822.307692307691</v>
      </c>
      <c r="BH24" s="29">
        <f t="shared" si="22"/>
        <v>178168.22460000007</v>
      </c>
      <c r="BI24" s="29">
        <f t="shared" si="22"/>
        <v>16035.140214000003</v>
      </c>
      <c r="BJ24" s="29">
        <f t="shared" si="22"/>
        <v>16035.140214000003</v>
      </c>
      <c r="BK24" s="29">
        <f t="shared" si="22"/>
        <v>245397.81272030764</v>
      </c>
      <c r="BL24" s="29">
        <f t="shared" si="22"/>
        <v>163550.72019230772</v>
      </c>
    </row>
    <row r="25" spans="1:64">
      <c r="A25" s="19"/>
    </row>
    <row r="26" spans="1:64">
      <c r="A26" s="19"/>
    </row>
    <row r="27" spans="1:64">
      <c r="A27" s="19"/>
    </row>
    <row r="28" spans="1:64">
      <c r="A28" s="19"/>
    </row>
  </sheetData>
  <pageMargins left="0.7" right="0.7" top="0.75" bottom="0.75" header="0.3" footer="0.3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"/>
  <sheetViews>
    <sheetView workbookViewId="0">
      <selection activeCell="AJ7" sqref="AJ7"/>
    </sheetView>
  </sheetViews>
  <sheetFormatPr defaultRowHeight="15"/>
  <cols>
    <col min="1" max="1" width="14.7109375" style="5" customWidth="1"/>
    <col min="2" max="2" width="4.28515625" style="5" customWidth="1"/>
    <col min="3" max="3" width="3.5703125" style="5" customWidth="1"/>
    <col min="4" max="5" width="3.42578125" style="5" customWidth="1"/>
    <col min="6" max="6" width="3.140625" style="5" customWidth="1"/>
    <col min="7" max="7" width="3.85546875" style="5" customWidth="1"/>
    <col min="8" max="8" width="3.7109375" style="5" customWidth="1"/>
    <col min="9" max="9" width="3.28515625" style="5" customWidth="1"/>
    <col min="10" max="10" width="2.85546875" style="5" customWidth="1"/>
    <col min="11" max="11" width="3" style="5" customWidth="1"/>
    <col min="12" max="12" width="2.85546875" style="5" customWidth="1"/>
    <col min="13" max="13" width="3.28515625" style="5" customWidth="1"/>
    <col min="14" max="14" width="3.42578125" style="5" customWidth="1"/>
    <col min="15" max="15" width="3.5703125" style="5" customWidth="1"/>
    <col min="16" max="16" width="3.85546875" style="5" customWidth="1"/>
    <col min="17" max="17" width="3.7109375" style="5" customWidth="1"/>
    <col min="18" max="19" width="3.5703125" style="5" customWidth="1"/>
    <col min="20" max="20" width="3.85546875" style="5" customWidth="1"/>
    <col min="21" max="22" width="3.42578125" style="5" customWidth="1"/>
    <col min="23" max="23" width="3" style="5" customWidth="1"/>
    <col min="24" max="24" width="3.5703125" style="5" customWidth="1"/>
    <col min="25" max="25" width="3.28515625" style="5" customWidth="1"/>
    <col min="26" max="26" width="3.85546875" style="5" customWidth="1"/>
    <col min="27" max="28" width="4" style="5" customWidth="1"/>
    <col min="29" max="29" width="3.42578125" style="5" customWidth="1"/>
    <col min="30" max="30" width="3.28515625" style="5" customWidth="1"/>
    <col min="31" max="31" width="3.140625" style="5" customWidth="1"/>
    <col min="32" max="32" width="3.28515625" style="5" customWidth="1"/>
    <col min="33" max="33" width="11.7109375" style="5" customWidth="1"/>
    <col min="34" max="34" width="5.7109375" style="5" customWidth="1"/>
    <col min="35" max="35" width="5.5703125" style="5" customWidth="1"/>
    <col min="36" max="36" width="4.85546875" style="5" customWidth="1"/>
    <col min="37" max="37" width="5" style="5" customWidth="1"/>
    <col min="38" max="38" width="5.28515625" style="5" customWidth="1"/>
    <col min="39" max="39" width="5.5703125" style="5" customWidth="1"/>
    <col min="40" max="40" width="5.7109375" style="5" customWidth="1"/>
    <col min="41" max="41" width="6.42578125" style="5" customWidth="1"/>
    <col min="42" max="42" width="4.5703125" style="5" customWidth="1"/>
    <col min="43" max="43" width="4.85546875" style="5" customWidth="1"/>
    <col min="44" max="44" width="5.42578125" style="5" customWidth="1"/>
    <col min="45" max="45" width="6.7109375" style="5" customWidth="1"/>
    <col min="46" max="46" width="6.140625" style="5" customWidth="1"/>
    <col min="47" max="47" width="7.7109375" style="5" customWidth="1"/>
    <col min="49" max="49" width="0.42578125" style="5" customWidth="1"/>
    <col min="50" max="62" width="9.140625" style="5" hidden="1" customWidth="1"/>
  </cols>
  <sheetData>
    <row r="1" spans="1:62" ht="39" customHeight="1">
      <c r="A1" s="1" t="s">
        <v>0</v>
      </c>
      <c r="B1" s="3">
        <v>1</v>
      </c>
      <c r="C1" s="6">
        <v>2</v>
      </c>
      <c r="D1" s="3">
        <v>3</v>
      </c>
      <c r="E1" s="6">
        <v>4</v>
      </c>
      <c r="F1" s="3">
        <v>5</v>
      </c>
      <c r="G1" s="34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3">
        <v>27</v>
      </c>
      <c r="AC1" s="3">
        <v>28</v>
      </c>
      <c r="AD1" s="3">
        <v>29</v>
      </c>
      <c r="AE1" s="3">
        <v>30</v>
      </c>
      <c r="AF1" s="6">
        <v>31</v>
      </c>
      <c r="AG1" s="1" t="s">
        <v>0</v>
      </c>
      <c r="AH1" s="1" t="s">
        <v>20</v>
      </c>
      <c r="AI1" s="1" t="s">
        <v>2</v>
      </c>
      <c r="AJ1" s="34" t="s">
        <v>3</v>
      </c>
      <c r="AK1" s="39" t="s">
        <v>4</v>
      </c>
      <c r="AL1" s="1" t="s">
        <v>5</v>
      </c>
      <c r="AM1" s="1" t="s">
        <v>6</v>
      </c>
      <c r="AN1" s="1" t="s">
        <v>7</v>
      </c>
      <c r="AO1" s="1" t="s">
        <v>66</v>
      </c>
      <c r="AP1" s="1" t="s">
        <v>8</v>
      </c>
      <c r="AQ1" s="1" t="s">
        <v>5</v>
      </c>
      <c r="AR1" s="1" t="s">
        <v>9</v>
      </c>
      <c r="AS1" s="1" t="s">
        <v>23</v>
      </c>
      <c r="AT1" s="1" t="s">
        <v>12</v>
      </c>
      <c r="AU1" s="1" t="s">
        <v>67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19</v>
      </c>
      <c r="BE1" s="1" t="s">
        <v>35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40</v>
      </c>
    </row>
    <row r="2" spans="1:62">
      <c r="A2" s="22" t="s">
        <v>68</v>
      </c>
      <c r="B2" s="46">
        <v>1</v>
      </c>
      <c r="C2" s="46">
        <v>1</v>
      </c>
      <c r="D2" s="46">
        <v>1</v>
      </c>
      <c r="E2" s="46">
        <v>1</v>
      </c>
      <c r="F2" s="46">
        <v>1</v>
      </c>
      <c r="G2" s="47">
        <v>0</v>
      </c>
      <c r="H2" s="46">
        <v>1</v>
      </c>
      <c r="I2" s="46">
        <v>1</v>
      </c>
      <c r="J2" s="46">
        <v>1</v>
      </c>
      <c r="K2" s="46">
        <v>1</v>
      </c>
      <c r="L2" s="46">
        <v>1</v>
      </c>
      <c r="M2" s="46">
        <v>1</v>
      </c>
      <c r="N2" s="47">
        <v>0</v>
      </c>
      <c r="O2" s="46">
        <v>1</v>
      </c>
      <c r="P2" s="46">
        <v>1</v>
      </c>
      <c r="Q2" s="46">
        <v>1</v>
      </c>
      <c r="R2" s="46">
        <v>1</v>
      </c>
      <c r="S2" s="46">
        <v>1</v>
      </c>
      <c r="T2" s="46">
        <v>1</v>
      </c>
      <c r="U2" s="46">
        <v>1</v>
      </c>
      <c r="V2" s="46">
        <v>1</v>
      </c>
      <c r="W2" s="46">
        <v>1</v>
      </c>
      <c r="X2" s="46">
        <v>1</v>
      </c>
      <c r="Y2" s="46">
        <v>1</v>
      </c>
      <c r="Z2" s="46">
        <v>1</v>
      </c>
      <c r="AA2" s="46">
        <v>1</v>
      </c>
      <c r="AB2" s="46">
        <v>1</v>
      </c>
      <c r="AC2" s="46">
        <v>1</v>
      </c>
      <c r="AD2" s="46">
        <v>1</v>
      </c>
      <c r="AE2" s="46">
        <v>1</v>
      </c>
      <c r="AF2" s="48">
        <v>1</v>
      </c>
      <c r="AG2" s="22" t="s">
        <v>68</v>
      </c>
      <c r="AH2" s="20">
        <f t="shared" ref="AH2:AH9" si="0">SUM(B2:AF2)</f>
        <v>29</v>
      </c>
      <c r="AI2" s="7">
        <v>27</v>
      </c>
      <c r="AJ2" s="8">
        <v>2</v>
      </c>
      <c r="AK2" s="8">
        <v>0</v>
      </c>
      <c r="AL2" s="8">
        <v>0</v>
      </c>
      <c r="AM2" s="8">
        <v>0</v>
      </c>
      <c r="AN2" s="11">
        <v>7109</v>
      </c>
      <c r="AO2" s="26">
        <f t="shared" ref="AO2:AR9" si="1">284*AJ2</f>
        <v>568</v>
      </c>
      <c r="AP2" s="26">
        <f t="shared" si="1"/>
        <v>0</v>
      </c>
      <c r="AQ2" s="26">
        <f t="shared" si="1"/>
        <v>0</v>
      </c>
      <c r="AR2" s="26">
        <f t="shared" si="1"/>
        <v>0</v>
      </c>
      <c r="AS2" s="26">
        <f t="shared" ref="AS2:AS9" si="2">AN2+AO2+AP2+AQ2-AR2</f>
        <v>7677</v>
      </c>
      <c r="AT2" s="15"/>
      <c r="AU2" s="15">
        <f t="shared" ref="AU2:AU9" si="3">30*AH2</f>
        <v>870</v>
      </c>
      <c r="AV2" s="7">
        <f t="shared" ref="AV2:AV9" si="4">AS2-AT2+AU2</f>
        <v>8547</v>
      </c>
      <c r="AW2" s="15">
        <v>8301</v>
      </c>
      <c r="AX2" s="7">
        <f t="shared" ref="AX2:AX9" si="5">AW2 * 12 / 100</f>
        <v>996.12</v>
      </c>
      <c r="AY2" s="7">
        <f t="shared" ref="AY2:AY9" si="6">AW2 * 1.75 / 100</f>
        <v>145.26750000000001</v>
      </c>
      <c r="AZ2" s="7">
        <f t="shared" ref="AZ2:AZ9" si="7">AW2-AX2-AY2</f>
        <v>7159.6125000000002</v>
      </c>
      <c r="BA2" s="7">
        <f t="shared" ref="BA2:BA9" si="8">AW2 * 13.16 / 100</f>
        <v>1092.4116000000001</v>
      </c>
      <c r="BB2" s="7">
        <f t="shared" ref="BB2:BB9" si="9">AW2 * 4.75 / 100</f>
        <v>394.29750000000001</v>
      </c>
      <c r="BC2" s="15">
        <v>300</v>
      </c>
      <c r="BD2" s="7">
        <f t="shared" ref="BD2:BD9" si="10">AW2+BA2+BB2+BC2</f>
        <v>10087.7091</v>
      </c>
      <c r="BE2" s="7" t="e">
        <f>AO2+AP2+AQ2-AR2-#REF!</f>
        <v>#REF!</v>
      </c>
      <c r="BF2" s="7" t="e">
        <f t="shared" ref="BF2:BF9" si="11">AW2+BA2+BB2+BC2+BE2</f>
        <v>#REF!</v>
      </c>
      <c r="BG2" s="7" t="e">
        <f t="shared" ref="BG2:BG9" si="12">BF2 * 9 / 100</f>
        <v>#REF!</v>
      </c>
      <c r="BH2" s="7" t="e">
        <f t="shared" ref="BH2:BH9" si="13">BF2 * 9 / 100</f>
        <v>#REF!</v>
      </c>
      <c r="BI2" s="7" t="e">
        <f t="shared" ref="BI2:BI9" si="14">BD2+BE2+BG2+BH2</f>
        <v>#REF!</v>
      </c>
      <c r="BJ2" s="7" t="e">
        <f t="shared" ref="BJ2:BJ9" si="15">AZ2+BE2</f>
        <v>#REF!</v>
      </c>
    </row>
    <row r="3" spans="1:62">
      <c r="A3" s="22" t="s">
        <v>69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7">
        <v>0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7">
        <v>0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8">
        <v>1</v>
      </c>
      <c r="AG3" s="22" t="s">
        <v>69</v>
      </c>
      <c r="AH3" s="20">
        <f t="shared" si="0"/>
        <v>29</v>
      </c>
      <c r="AI3" s="7">
        <v>27</v>
      </c>
      <c r="AJ3" s="8">
        <v>2</v>
      </c>
      <c r="AK3" s="8">
        <v>0</v>
      </c>
      <c r="AL3" s="8">
        <v>0</v>
      </c>
      <c r="AM3" s="8">
        <v>0</v>
      </c>
      <c r="AN3" s="11">
        <v>7109</v>
      </c>
      <c r="AO3" s="26">
        <f t="shared" si="1"/>
        <v>568</v>
      </c>
      <c r="AP3" s="26">
        <f t="shared" si="1"/>
        <v>0</v>
      </c>
      <c r="AQ3" s="26">
        <f t="shared" si="1"/>
        <v>0</v>
      </c>
      <c r="AR3" s="26">
        <f t="shared" si="1"/>
        <v>0</v>
      </c>
      <c r="AS3" s="26">
        <f t="shared" si="2"/>
        <v>7677</v>
      </c>
      <c r="AT3" s="15"/>
      <c r="AU3" s="15">
        <f t="shared" si="3"/>
        <v>870</v>
      </c>
      <c r="AV3" s="7">
        <f t="shared" si="4"/>
        <v>8547</v>
      </c>
      <c r="AW3" s="15">
        <v>8301</v>
      </c>
      <c r="AX3" s="7">
        <f t="shared" si="5"/>
        <v>996.12</v>
      </c>
      <c r="AY3" s="7">
        <f t="shared" si="6"/>
        <v>145.26750000000001</v>
      </c>
      <c r="AZ3" s="7">
        <f t="shared" si="7"/>
        <v>7159.6125000000002</v>
      </c>
      <c r="BA3" s="7">
        <f t="shared" si="8"/>
        <v>1092.4116000000001</v>
      </c>
      <c r="BB3" s="7">
        <f t="shared" si="9"/>
        <v>394.29750000000001</v>
      </c>
      <c r="BC3" s="15">
        <v>300</v>
      </c>
      <c r="BD3" s="7">
        <f t="shared" si="10"/>
        <v>10087.7091</v>
      </c>
      <c r="BE3" s="7" t="e">
        <f>AO3+AP3+AQ3-AR3-#REF!</f>
        <v>#REF!</v>
      </c>
      <c r="BF3" s="7" t="e">
        <f t="shared" si="11"/>
        <v>#REF!</v>
      </c>
      <c r="BG3" s="7" t="e">
        <f t="shared" si="12"/>
        <v>#REF!</v>
      </c>
      <c r="BH3" s="7" t="e">
        <f t="shared" si="13"/>
        <v>#REF!</v>
      </c>
      <c r="BI3" s="7" t="e">
        <f t="shared" si="14"/>
        <v>#REF!</v>
      </c>
      <c r="BJ3" s="7" t="e">
        <f t="shared" si="15"/>
        <v>#REF!</v>
      </c>
    </row>
    <row r="4" spans="1:62">
      <c r="A4" s="22" t="s">
        <v>70</v>
      </c>
      <c r="B4" s="46">
        <v>1</v>
      </c>
      <c r="C4" s="46">
        <v>1</v>
      </c>
      <c r="D4" s="46">
        <v>1</v>
      </c>
      <c r="E4" s="46">
        <v>1</v>
      </c>
      <c r="F4" s="47">
        <v>0</v>
      </c>
      <c r="G4" s="47">
        <v>0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7">
        <v>0</v>
      </c>
      <c r="O4" s="47">
        <v>0</v>
      </c>
      <c r="P4" s="47">
        <v>0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8">
        <v>1</v>
      </c>
      <c r="AG4" s="22" t="s">
        <v>70</v>
      </c>
      <c r="AH4" s="20">
        <f t="shared" si="0"/>
        <v>26</v>
      </c>
      <c r="AI4" s="7">
        <v>27</v>
      </c>
      <c r="AJ4" s="8">
        <v>2</v>
      </c>
      <c r="AK4" s="8">
        <v>0</v>
      </c>
      <c r="AL4" s="8">
        <v>0</v>
      </c>
      <c r="AM4" s="8">
        <v>3</v>
      </c>
      <c r="AN4" s="11">
        <v>7109</v>
      </c>
      <c r="AO4" s="26">
        <f t="shared" si="1"/>
        <v>568</v>
      </c>
      <c r="AP4" s="26">
        <f t="shared" si="1"/>
        <v>0</v>
      </c>
      <c r="AQ4" s="26">
        <f t="shared" si="1"/>
        <v>0</v>
      </c>
      <c r="AR4" s="26">
        <f t="shared" si="1"/>
        <v>852</v>
      </c>
      <c r="AS4" s="26">
        <f t="shared" si="2"/>
        <v>6825</v>
      </c>
      <c r="AT4" s="15"/>
      <c r="AU4" s="15">
        <f t="shared" si="3"/>
        <v>780</v>
      </c>
      <c r="AV4" s="7">
        <f t="shared" si="4"/>
        <v>7605</v>
      </c>
      <c r="AW4" s="15">
        <v>8301</v>
      </c>
      <c r="AX4" s="7">
        <f t="shared" si="5"/>
        <v>996.12</v>
      </c>
      <c r="AY4" s="7">
        <f t="shared" si="6"/>
        <v>145.26750000000001</v>
      </c>
      <c r="AZ4" s="7">
        <f t="shared" si="7"/>
        <v>7159.6125000000002</v>
      </c>
      <c r="BA4" s="7">
        <f t="shared" si="8"/>
        <v>1092.4116000000001</v>
      </c>
      <c r="BB4" s="7">
        <f t="shared" si="9"/>
        <v>394.29750000000001</v>
      </c>
      <c r="BC4" s="15">
        <v>300</v>
      </c>
      <c r="BD4" s="7">
        <f t="shared" si="10"/>
        <v>10087.7091</v>
      </c>
      <c r="BE4" s="7" t="e">
        <f>AO4+AP4+AQ4-AR4-#REF!</f>
        <v>#REF!</v>
      </c>
      <c r="BF4" s="7" t="e">
        <f t="shared" si="11"/>
        <v>#REF!</v>
      </c>
      <c r="BG4" s="7" t="e">
        <f t="shared" si="12"/>
        <v>#REF!</v>
      </c>
      <c r="BH4" s="7" t="e">
        <f t="shared" si="13"/>
        <v>#REF!</v>
      </c>
      <c r="BI4" s="7" t="e">
        <f t="shared" si="14"/>
        <v>#REF!</v>
      </c>
      <c r="BJ4" s="7" t="e">
        <f t="shared" si="15"/>
        <v>#REF!</v>
      </c>
    </row>
    <row r="5" spans="1:62">
      <c r="A5" s="22" t="s">
        <v>71</v>
      </c>
      <c r="B5" s="47">
        <v>0</v>
      </c>
      <c r="C5" s="47">
        <v>0</v>
      </c>
      <c r="D5" s="46">
        <v>1</v>
      </c>
      <c r="E5" s="46">
        <v>1</v>
      </c>
      <c r="F5" s="46">
        <v>1</v>
      </c>
      <c r="G5" s="47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8">
        <v>1</v>
      </c>
      <c r="AG5" s="22" t="s">
        <v>71</v>
      </c>
      <c r="AH5" s="20">
        <f t="shared" si="0"/>
        <v>18</v>
      </c>
      <c r="AI5" s="7">
        <v>27</v>
      </c>
      <c r="AJ5" s="8">
        <v>2</v>
      </c>
      <c r="AK5" s="8">
        <v>0</v>
      </c>
      <c r="AL5" s="8">
        <v>0</v>
      </c>
      <c r="AM5" s="8">
        <v>11</v>
      </c>
      <c r="AN5" s="11">
        <v>7109</v>
      </c>
      <c r="AO5" s="26">
        <f t="shared" si="1"/>
        <v>568</v>
      </c>
      <c r="AP5" s="26">
        <f t="shared" si="1"/>
        <v>0</v>
      </c>
      <c r="AQ5" s="26">
        <f t="shared" si="1"/>
        <v>0</v>
      </c>
      <c r="AR5" s="26">
        <f t="shared" si="1"/>
        <v>3124</v>
      </c>
      <c r="AS5" s="26">
        <f t="shared" si="2"/>
        <v>4553</v>
      </c>
      <c r="AT5" s="15"/>
      <c r="AU5" s="15">
        <f t="shared" si="3"/>
        <v>540</v>
      </c>
      <c r="AV5" s="7">
        <f t="shared" si="4"/>
        <v>5093</v>
      </c>
      <c r="AW5" s="15">
        <v>8301</v>
      </c>
      <c r="AX5" s="7">
        <f t="shared" si="5"/>
        <v>996.12</v>
      </c>
      <c r="AY5" s="7">
        <f t="shared" si="6"/>
        <v>145.26750000000001</v>
      </c>
      <c r="AZ5" s="7">
        <f t="shared" si="7"/>
        <v>7159.6125000000002</v>
      </c>
      <c r="BA5" s="7">
        <f t="shared" si="8"/>
        <v>1092.4116000000001</v>
      </c>
      <c r="BB5" s="7">
        <f t="shared" si="9"/>
        <v>394.29750000000001</v>
      </c>
      <c r="BC5" s="15">
        <v>300</v>
      </c>
      <c r="BD5" s="7">
        <f t="shared" si="10"/>
        <v>10087.7091</v>
      </c>
      <c r="BE5" s="7" t="e">
        <f>AO5+AP5+AQ5-AR5-#REF!</f>
        <v>#REF!</v>
      </c>
      <c r="BF5" s="7" t="e">
        <f t="shared" si="11"/>
        <v>#REF!</v>
      </c>
      <c r="BG5" s="7" t="e">
        <f t="shared" si="12"/>
        <v>#REF!</v>
      </c>
      <c r="BH5" s="7" t="e">
        <f t="shared" si="13"/>
        <v>#REF!</v>
      </c>
      <c r="BI5" s="7" t="e">
        <f t="shared" si="14"/>
        <v>#REF!</v>
      </c>
      <c r="BJ5" s="7" t="e">
        <f t="shared" si="15"/>
        <v>#REF!</v>
      </c>
    </row>
    <row r="6" spans="1:62">
      <c r="A6" s="43" t="s">
        <v>72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8">
        <v>0</v>
      </c>
      <c r="AG6" s="43" t="s">
        <v>72</v>
      </c>
      <c r="AH6" s="20">
        <f t="shared" si="0"/>
        <v>0</v>
      </c>
      <c r="AI6" s="7">
        <v>27</v>
      </c>
      <c r="AJ6" s="8">
        <v>0</v>
      </c>
      <c r="AK6" s="8">
        <v>0</v>
      </c>
      <c r="AL6" s="8">
        <v>0</v>
      </c>
      <c r="AM6" s="8">
        <v>27</v>
      </c>
      <c r="AN6" s="11">
        <v>7109</v>
      </c>
      <c r="AO6" s="26">
        <f t="shared" si="1"/>
        <v>0</v>
      </c>
      <c r="AP6" s="26">
        <f t="shared" si="1"/>
        <v>0</v>
      </c>
      <c r="AQ6" s="26">
        <f t="shared" si="1"/>
        <v>0</v>
      </c>
      <c r="AR6" s="26">
        <f t="shared" si="1"/>
        <v>7668</v>
      </c>
      <c r="AS6" s="26">
        <f t="shared" si="2"/>
        <v>-559</v>
      </c>
      <c r="AT6" s="15"/>
      <c r="AU6" s="15">
        <f t="shared" si="3"/>
        <v>0</v>
      </c>
      <c r="AV6" s="7">
        <f t="shared" si="4"/>
        <v>-559</v>
      </c>
      <c r="AW6" s="15">
        <v>8301</v>
      </c>
      <c r="AX6" s="7">
        <f t="shared" si="5"/>
        <v>996.12</v>
      </c>
      <c r="AY6" s="7">
        <f t="shared" si="6"/>
        <v>145.26750000000001</v>
      </c>
      <c r="AZ6" s="7">
        <f t="shared" si="7"/>
        <v>7159.6125000000002</v>
      </c>
      <c r="BA6" s="7">
        <f t="shared" si="8"/>
        <v>1092.4116000000001</v>
      </c>
      <c r="BB6" s="7">
        <f t="shared" si="9"/>
        <v>394.29750000000001</v>
      </c>
      <c r="BC6" s="15">
        <v>300</v>
      </c>
      <c r="BD6" s="7">
        <f t="shared" si="10"/>
        <v>10087.7091</v>
      </c>
      <c r="BE6" s="7" t="e">
        <f>AO6+AP6+AQ6-AR6-#REF!</f>
        <v>#REF!</v>
      </c>
      <c r="BF6" s="7" t="e">
        <f t="shared" si="11"/>
        <v>#REF!</v>
      </c>
      <c r="BG6" s="7" t="e">
        <f t="shared" si="12"/>
        <v>#REF!</v>
      </c>
      <c r="BH6" s="7" t="e">
        <f t="shared" si="13"/>
        <v>#REF!</v>
      </c>
      <c r="BI6" s="7" t="e">
        <f t="shared" si="14"/>
        <v>#REF!</v>
      </c>
      <c r="BJ6" s="7" t="e">
        <f t="shared" si="15"/>
        <v>#REF!</v>
      </c>
    </row>
    <row r="7" spans="1:62">
      <c r="A7" s="23" t="s">
        <v>73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1</v>
      </c>
      <c r="S7" s="46">
        <v>1</v>
      </c>
      <c r="T7" s="46">
        <v>1</v>
      </c>
      <c r="U7" s="46">
        <v>1</v>
      </c>
      <c r="V7" s="46">
        <v>1</v>
      </c>
      <c r="W7" s="46">
        <v>1</v>
      </c>
      <c r="X7" s="46">
        <v>1</v>
      </c>
      <c r="Y7" s="46">
        <v>1</v>
      </c>
      <c r="Z7" s="46">
        <v>1</v>
      </c>
      <c r="AA7" s="46">
        <v>1</v>
      </c>
      <c r="AB7" s="46">
        <v>1</v>
      </c>
      <c r="AC7" s="46">
        <v>1</v>
      </c>
      <c r="AD7" s="46">
        <v>1</v>
      </c>
      <c r="AE7" s="46">
        <v>1</v>
      </c>
      <c r="AF7" s="48">
        <v>1</v>
      </c>
      <c r="AG7" s="43" t="s">
        <v>73</v>
      </c>
      <c r="AH7" s="20">
        <f t="shared" si="0"/>
        <v>15</v>
      </c>
      <c r="AI7" s="7">
        <v>27</v>
      </c>
      <c r="AJ7" s="8">
        <v>2</v>
      </c>
      <c r="AK7" s="8">
        <v>0</v>
      </c>
      <c r="AL7" s="8">
        <v>0</v>
      </c>
      <c r="AM7" s="8">
        <v>14</v>
      </c>
      <c r="AN7" s="11">
        <v>7109</v>
      </c>
      <c r="AO7" s="26">
        <f t="shared" si="1"/>
        <v>568</v>
      </c>
      <c r="AP7" s="26">
        <f t="shared" si="1"/>
        <v>0</v>
      </c>
      <c r="AQ7" s="26">
        <f t="shared" si="1"/>
        <v>0</v>
      </c>
      <c r="AR7" s="26">
        <f t="shared" si="1"/>
        <v>3976</v>
      </c>
      <c r="AS7" s="26">
        <f t="shared" si="2"/>
        <v>3701</v>
      </c>
      <c r="AT7" s="15"/>
      <c r="AU7" s="15">
        <f t="shared" si="3"/>
        <v>450</v>
      </c>
      <c r="AV7" s="7">
        <f t="shared" si="4"/>
        <v>4151</v>
      </c>
      <c r="AW7" s="15">
        <v>8301</v>
      </c>
      <c r="AX7" s="7">
        <f t="shared" si="5"/>
        <v>996.12</v>
      </c>
      <c r="AY7" s="7">
        <f t="shared" si="6"/>
        <v>145.26750000000001</v>
      </c>
      <c r="AZ7" s="7">
        <f t="shared" si="7"/>
        <v>7159.6125000000002</v>
      </c>
      <c r="BA7" s="7">
        <f t="shared" si="8"/>
        <v>1092.4116000000001</v>
      </c>
      <c r="BB7" s="7">
        <f t="shared" si="9"/>
        <v>394.29750000000001</v>
      </c>
      <c r="BC7" s="15">
        <v>300</v>
      </c>
      <c r="BD7" s="7">
        <f t="shared" si="10"/>
        <v>10087.7091</v>
      </c>
      <c r="BE7" s="7" t="e">
        <f>AO7+AP7+AQ7-AR7-#REF!</f>
        <v>#REF!</v>
      </c>
      <c r="BF7" s="7" t="e">
        <f t="shared" si="11"/>
        <v>#REF!</v>
      </c>
      <c r="BG7" s="7" t="e">
        <f t="shared" si="12"/>
        <v>#REF!</v>
      </c>
      <c r="BH7" s="7" t="e">
        <f t="shared" si="13"/>
        <v>#REF!</v>
      </c>
      <c r="BI7" s="7" t="e">
        <f t="shared" si="14"/>
        <v>#REF!</v>
      </c>
      <c r="BJ7" s="7" t="e">
        <f t="shared" si="15"/>
        <v>#REF!</v>
      </c>
    </row>
    <row r="8" spans="1:62">
      <c r="A8" s="22" t="s">
        <v>74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8">
        <v>0</v>
      </c>
      <c r="AG8" s="22" t="s">
        <v>74</v>
      </c>
      <c r="AH8" s="20">
        <f t="shared" si="0"/>
        <v>0</v>
      </c>
      <c r="AI8" s="7">
        <v>27</v>
      </c>
      <c r="AJ8" s="8">
        <v>0</v>
      </c>
      <c r="AK8" s="8">
        <v>0</v>
      </c>
      <c r="AL8" s="8">
        <v>0</v>
      </c>
      <c r="AM8" s="8">
        <v>27</v>
      </c>
      <c r="AN8" s="11">
        <v>7109</v>
      </c>
      <c r="AO8" s="26">
        <f t="shared" si="1"/>
        <v>0</v>
      </c>
      <c r="AP8" s="26">
        <f t="shared" si="1"/>
        <v>0</v>
      </c>
      <c r="AQ8" s="26">
        <f t="shared" si="1"/>
        <v>0</v>
      </c>
      <c r="AR8" s="26">
        <f t="shared" si="1"/>
        <v>7668</v>
      </c>
      <c r="AS8" s="26">
        <f t="shared" si="2"/>
        <v>-559</v>
      </c>
      <c r="AT8" s="15"/>
      <c r="AU8" s="15">
        <f t="shared" si="3"/>
        <v>0</v>
      </c>
      <c r="AV8" s="7">
        <f t="shared" si="4"/>
        <v>-559</v>
      </c>
      <c r="AW8" s="15">
        <v>8301</v>
      </c>
      <c r="AX8" s="7">
        <f t="shared" si="5"/>
        <v>996.12</v>
      </c>
      <c r="AY8" s="7">
        <f t="shared" si="6"/>
        <v>145.26750000000001</v>
      </c>
      <c r="AZ8" s="7">
        <f t="shared" si="7"/>
        <v>7159.6125000000002</v>
      </c>
      <c r="BA8" s="7">
        <f t="shared" si="8"/>
        <v>1092.4116000000001</v>
      </c>
      <c r="BB8" s="7">
        <f t="shared" si="9"/>
        <v>394.29750000000001</v>
      </c>
      <c r="BC8" s="15">
        <v>300</v>
      </c>
      <c r="BD8" s="7">
        <f t="shared" si="10"/>
        <v>10087.7091</v>
      </c>
      <c r="BE8" s="7" t="e">
        <f>AO8+AP8+AQ8-AR8-#REF!</f>
        <v>#REF!</v>
      </c>
      <c r="BF8" s="7" t="e">
        <f t="shared" si="11"/>
        <v>#REF!</v>
      </c>
      <c r="BG8" s="7" t="e">
        <f t="shared" si="12"/>
        <v>#REF!</v>
      </c>
      <c r="BH8" s="7" t="e">
        <f t="shared" si="13"/>
        <v>#REF!</v>
      </c>
      <c r="BI8" s="7" t="e">
        <f t="shared" si="14"/>
        <v>#REF!</v>
      </c>
      <c r="BJ8" s="7" t="e">
        <f t="shared" si="15"/>
        <v>#REF!</v>
      </c>
    </row>
    <row r="9" spans="1:62">
      <c r="A9" s="22" t="s">
        <v>75</v>
      </c>
      <c r="B9" s="49">
        <v>1</v>
      </c>
      <c r="C9" s="49">
        <v>1</v>
      </c>
      <c r="D9" s="49">
        <v>1</v>
      </c>
      <c r="E9" s="49">
        <v>1</v>
      </c>
      <c r="F9" s="49">
        <v>1</v>
      </c>
      <c r="G9" s="52">
        <v>0</v>
      </c>
      <c r="H9" s="49">
        <v>1</v>
      </c>
      <c r="I9" s="52">
        <v>0</v>
      </c>
      <c r="J9" s="49">
        <v>1</v>
      </c>
      <c r="K9" s="49">
        <v>1</v>
      </c>
      <c r="L9" s="49">
        <v>1</v>
      </c>
      <c r="M9" s="49">
        <v>1</v>
      </c>
      <c r="N9" s="52">
        <v>0</v>
      </c>
      <c r="O9" s="52">
        <v>0</v>
      </c>
      <c r="P9" s="49">
        <v>1</v>
      </c>
      <c r="Q9" s="51">
        <v>0.5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50">
        <v>1</v>
      </c>
      <c r="AG9" s="22" t="s">
        <v>75</v>
      </c>
      <c r="AH9" s="20">
        <f t="shared" si="0"/>
        <v>26.5</v>
      </c>
      <c r="AI9" s="7">
        <v>27</v>
      </c>
      <c r="AJ9" s="8">
        <v>2</v>
      </c>
      <c r="AK9" s="8">
        <v>0</v>
      </c>
      <c r="AL9" s="8">
        <v>0</v>
      </c>
      <c r="AM9" s="8">
        <v>2.5</v>
      </c>
      <c r="AN9" s="11">
        <v>7109</v>
      </c>
      <c r="AO9" s="26">
        <f t="shared" si="1"/>
        <v>568</v>
      </c>
      <c r="AP9" s="26">
        <f t="shared" si="1"/>
        <v>0</v>
      </c>
      <c r="AQ9" s="26">
        <f t="shared" si="1"/>
        <v>0</v>
      </c>
      <c r="AR9" s="26">
        <f t="shared" si="1"/>
        <v>710</v>
      </c>
      <c r="AS9" s="26">
        <f t="shared" si="2"/>
        <v>6967</v>
      </c>
      <c r="AT9" s="15"/>
      <c r="AU9" s="15">
        <f t="shared" si="3"/>
        <v>795</v>
      </c>
      <c r="AV9" s="7">
        <f t="shared" si="4"/>
        <v>7762</v>
      </c>
      <c r="AW9" s="15">
        <v>8301</v>
      </c>
      <c r="AX9" s="7">
        <f t="shared" si="5"/>
        <v>996.12</v>
      </c>
      <c r="AY9" s="7">
        <f t="shared" si="6"/>
        <v>145.26750000000001</v>
      </c>
      <c r="AZ9" s="7">
        <f t="shared" si="7"/>
        <v>7159.6125000000002</v>
      </c>
      <c r="BA9" s="7">
        <f t="shared" si="8"/>
        <v>1092.4116000000001</v>
      </c>
      <c r="BB9" s="7">
        <f t="shared" si="9"/>
        <v>394.29750000000001</v>
      </c>
      <c r="BC9" s="15">
        <v>300</v>
      </c>
      <c r="BD9" s="7">
        <f t="shared" si="10"/>
        <v>10087.7091</v>
      </c>
      <c r="BE9" s="7" t="e">
        <f>AO9+AP9+AQ9-AR9-#REF!</f>
        <v>#REF!</v>
      </c>
      <c r="BF9" s="7" t="e">
        <f t="shared" si="11"/>
        <v>#REF!</v>
      </c>
      <c r="BG9" s="7" t="e">
        <f t="shared" si="12"/>
        <v>#REF!</v>
      </c>
      <c r="BH9" s="7" t="e">
        <f t="shared" si="13"/>
        <v>#REF!</v>
      </c>
      <c r="BI9" s="7" t="e">
        <f t="shared" si="14"/>
        <v>#REF!</v>
      </c>
      <c r="BJ9" s="7" t="e">
        <f t="shared" si="15"/>
        <v>#REF!</v>
      </c>
    </row>
    <row r="10" spans="1:62">
      <c r="A10" s="19"/>
      <c r="B10" s="31">
        <f t="shared" ref="B10:AF10" si="16">SUM(B2:B9)</f>
        <v>4</v>
      </c>
      <c r="C10" s="31">
        <f t="shared" si="16"/>
        <v>4</v>
      </c>
      <c r="D10" s="31">
        <f t="shared" si="16"/>
        <v>5</v>
      </c>
      <c r="E10" s="31">
        <f t="shared" si="16"/>
        <v>5</v>
      </c>
      <c r="F10" s="31">
        <f t="shared" si="16"/>
        <v>4</v>
      </c>
      <c r="G10" s="31">
        <f t="shared" si="16"/>
        <v>0</v>
      </c>
      <c r="H10" s="31">
        <f t="shared" si="16"/>
        <v>4</v>
      </c>
      <c r="I10" s="31">
        <f t="shared" si="16"/>
        <v>3</v>
      </c>
      <c r="J10" s="31">
        <f t="shared" si="16"/>
        <v>4</v>
      </c>
      <c r="K10" s="31">
        <f t="shared" si="16"/>
        <v>4</v>
      </c>
      <c r="L10" s="31">
        <f t="shared" si="16"/>
        <v>4</v>
      </c>
      <c r="M10" s="31">
        <f t="shared" si="16"/>
        <v>4</v>
      </c>
      <c r="N10" s="31">
        <f t="shared" si="16"/>
        <v>0</v>
      </c>
      <c r="O10" s="31">
        <f t="shared" si="16"/>
        <v>2</v>
      </c>
      <c r="P10" s="31">
        <f t="shared" si="16"/>
        <v>3</v>
      </c>
      <c r="Q10" s="31">
        <f t="shared" si="16"/>
        <v>3.5</v>
      </c>
      <c r="R10" s="31">
        <f t="shared" si="16"/>
        <v>6</v>
      </c>
      <c r="S10" s="31">
        <f t="shared" si="16"/>
        <v>6</v>
      </c>
      <c r="T10" s="31">
        <f t="shared" si="16"/>
        <v>6</v>
      </c>
      <c r="U10" s="31">
        <f t="shared" si="16"/>
        <v>6</v>
      </c>
      <c r="V10" s="31">
        <f t="shared" si="16"/>
        <v>6</v>
      </c>
      <c r="W10" s="31">
        <f t="shared" si="16"/>
        <v>6</v>
      </c>
      <c r="X10" s="31">
        <f t="shared" si="16"/>
        <v>6</v>
      </c>
      <c r="Y10" s="31">
        <f t="shared" si="16"/>
        <v>6</v>
      </c>
      <c r="Z10" s="31">
        <f t="shared" si="16"/>
        <v>6</v>
      </c>
      <c r="AA10" s="31">
        <f t="shared" si="16"/>
        <v>6</v>
      </c>
      <c r="AB10" s="31">
        <f t="shared" si="16"/>
        <v>6</v>
      </c>
      <c r="AC10" s="31">
        <f t="shared" si="16"/>
        <v>6</v>
      </c>
      <c r="AD10" s="31">
        <f t="shared" si="16"/>
        <v>6</v>
      </c>
      <c r="AE10" s="31">
        <f t="shared" si="16"/>
        <v>6</v>
      </c>
      <c r="AF10" s="31">
        <f t="shared" si="16"/>
        <v>6</v>
      </c>
      <c r="AG10" s="24">
        <f>SUM(B10:AF10)</f>
        <v>143.5</v>
      </c>
      <c r="AH10" s="24">
        <f t="shared" ref="AH10:BJ10" si="17">SUM(AH2:AH9)</f>
        <v>143.5</v>
      </c>
      <c r="AI10" s="24">
        <f t="shared" si="17"/>
        <v>216</v>
      </c>
      <c r="AJ10" s="24">
        <f t="shared" si="17"/>
        <v>12</v>
      </c>
      <c r="AK10" s="24">
        <f t="shared" si="17"/>
        <v>0</v>
      </c>
      <c r="AL10" s="24">
        <f t="shared" si="17"/>
        <v>0</v>
      </c>
      <c r="AM10" s="24">
        <f t="shared" si="17"/>
        <v>84.5</v>
      </c>
      <c r="AN10" s="29">
        <f t="shared" si="17"/>
        <v>56872</v>
      </c>
      <c r="AO10" s="29">
        <f t="shared" si="17"/>
        <v>3408</v>
      </c>
      <c r="AP10" s="29">
        <f t="shared" si="17"/>
        <v>0</v>
      </c>
      <c r="AQ10" s="29">
        <f t="shared" si="17"/>
        <v>0</v>
      </c>
      <c r="AR10" s="29">
        <f t="shared" si="17"/>
        <v>23998</v>
      </c>
      <c r="AS10" s="29">
        <f t="shared" si="17"/>
        <v>36282</v>
      </c>
      <c r="AT10" s="32">
        <f t="shared" si="17"/>
        <v>0</v>
      </c>
      <c r="AU10" s="32">
        <f t="shared" si="17"/>
        <v>4305</v>
      </c>
      <c r="AV10" s="29">
        <f t="shared" si="17"/>
        <v>40587</v>
      </c>
      <c r="AW10" s="32">
        <f t="shared" si="17"/>
        <v>66408</v>
      </c>
      <c r="AX10" s="29">
        <f t="shared" si="17"/>
        <v>7968.96</v>
      </c>
      <c r="AY10" s="29">
        <f t="shared" si="17"/>
        <v>1162.1400000000001</v>
      </c>
      <c r="AZ10" s="29">
        <f t="shared" si="17"/>
        <v>57276.900000000009</v>
      </c>
      <c r="BA10" s="29">
        <f t="shared" si="17"/>
        <v>8739.2928000000011</v>
      </c>
      <c r="BB10" s="29">
        <f t="shared" si="17"/>
        <v>3154.3800000000006</v>
      </c>
      <c r="BC10" s="32">
        <f t="shared" si="17"/>
        <v>2400</v>
      </c>
      <c r="BD10" s="29">
        <f t="shared" si="17"/>
        <v>80701.6728</v>
      </c>
      <c r="BE10" s="29" t="e">
        <f t="shared" si="17"/>
        <v>#REF!</v>
      </c>
      <c r="BF10" s="29" t="e">
        <f t="shared" si="17"/>
        <v>#REF!</v>
      </c>
      <c r="BG10" s="29" t="e">
        <f t="shared" si="17"/>
        <v>#REF!</v>
      </c>
      <c r="BH10" s="29" t="e">
        <f t="shared" si="17"/>
        <v>#REF!</v>
      </c>
      <c r="BI10" s="29" t="e">
        <f t="shared" si="17"/>
        <v>#REF!</v>
      </c>
      <c r="BJ10" s="29" t="e">
        <f t="shared" si="17"/>
        <v>#REF!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</vt:lpstr>
      <vt:lpstr>KDS</vt:lpstr>
      <vt:lpstr>HDC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Bala</dc:creator>
  <cp:lastModifiedBy>Windows User</cp:lastModifiedBy>
  <cp:lastPrinted>2018-06-01T06:12:39Z</cp:lastPrinted>
  <dcterms:created xsi:type="dcterms:W3CDTF">2016-08-31T16:28:49Z</dcterms:created>
  <dcterms:modified xsi:type="dcterms:W3CDTF">2018-06-02T20:00:29Z</dcterms:modified>
</cp:coreProperties>
</file>