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Elektroplankje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41" i="1"/>
  <c r="F41" s="1"/>
  <c r="B58"/>
  <c r="B59" s="1"/>
  <c r="B60" s="1"/>
  <c r="C42"/>
  <c r="F42" s="1"/>
  <c r="C36"/>
  <c r="F36" s="1"/>
  <c r="F37"/>
  <c r="C37"/>
  <c r="C35"/>
  <c r="F35" s="1"/>
  <c r="C31"/>
  <c r="F31" s="1"/>
  <c r="C26"/>
  <c r="F26" s="1"/>
  <c r="F6"/>
  <c r="F7"/>
  <c r="F8"/>
  <c r="F5"/>
  <c r="C22"/>
  <c r="F22" s="1"/>
  <c r="C20"/>
  <c r="F20" s="1"/>
  <c r="C19"/>
  <c r="F19" s="1"/>
  <c r="C18"/>
  <c r="F18" s="1"/>
  <c r="C17"/>
  <c r="F17" s="1"/>
  <c r="C29"/>
  <c r="F29" s="1"/>
  <c r="C16"/>
  <c r="F16" s="1"/>
  <c r="C21"/>
  <c r="F21" s="1"/>
  <c r="C15"/>
  <c r="F15" s="1"/>
  <c r="C14"/>
  <c r="F14" s="1"/>
  <c r="C10"/>
  <c r="F10" s="1"/>
  <c r="C9"/>
  <c r="F9" s="1"/>
  <c r="F43" l="1"/>
  <c r="C27"/>
  <c r="F27" s="1"/>
  <c r="F38"/>
  <c r="C30"/>
  <c r="F30" s="1"/>
  <c r="F23"/>
  <c r="C28"/>
  <c r="F28" s="1"/>
  <c r="F11"/>
  <c r="F46" l="1"/>
  <c r="F32"/>
</calcChain>
</file>

<file path=xl/sharedStrings.xml><?xml version="1.0" encoding="utf-8"?>
<sst xmlns="http://schemas.openxmlformats.org/spreadsheetml/2006/main" count="156" uniqueCount="104">
  <si>
    <t>Link</t>
  </si>
  <si>
    <t>Aliexpress</t>
  </si>
  <si>
    <t>#</t>
  </si>
  <si>
    <t>http://www.elektronica-online.nl/</t>
  </si>
  <si>
    <t>Elektronica Online</t>
  </si>
  <si>
    <t>N</t>
  </si>
  <si>
    <t>Stuklijst</t>
  </si>
  <si>
    <t>Wat</t>
  </si>
  <si>
    <t>Kosten (euro) in maart 2017</t>
  </si>
  <si>
    <t>Totale kosten</t>
  </si>
  <si>
    <t>Opmerkingen</t>
  </si>
  <si>
    <t>Waar</t>
  </si>
  <si>
    <t>Energie</t>
  </si>
  <si>
    <t>Batterij</t>
  </si>
  <si>
    <t>20 cm draad met M/M Dupont stekers - rood</t>
  </si>
  <si>
    <t>20 cm draad met M/M Dupont stekers - zwart</t>
  </si>
  <si>
    <t>LED's</t>
  </si>
  <si>
    <t>Drukknoppen</t>
  </si>
  <si>
    <t>Weerstand 200 ohm 1/4 W</t>
  </si>
  <si>
    <t>10 cm draad met M/M Dupont stekers</t>
  </si>
  <si>
    <t>2x 3 pinnen haakse pin header</t>
  </si>
  <si>
    <t>170 gat breadboard</t>
  </si>
  <si>
    <t>400 gat breadboard</t>
  </si>
  <si>
    <t>LED</t>
  </si>
  <si>
    <t>Drukknop 1x wissel</t>
  </si>
  <si>
    <t>Relais 5V 1x om</t>
  </si>
  <si>
    <t>Montageplaat, instructiekaarten, doosje</t>
  </si>
  <si>
    <t>Instructiekaarten</t>
  </si>
  <si>
    <t>https://www.aliexpress.com/item/2016-New-1Pcs-3-AA-2A-Battery-4-5V-Holder-Box-Case-With-Switch-Lead-High/32653591505.html?spm=2114.13010608.0.0.K1MSf0</t>
  </si>
  <si>
    <t>https://www.aliexpress.com/item/100Pcs-2-54mm-1P-1P-Male-to-Male-Dupont-Wire-20cm-Jumper-Red-Black/32682522228.html?spm=2114.01010208.3.70.itvO5Z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,searchweb201603_7,afswitch_1,ppcSwitch_7,single_sort_0_price_asc&amp;btsid=093734c5-71eb-494d-8edb-bc76b80aa5f5&amp;algo_expid=ef49b37b-03ba-48f1-b1eb-0ca89941688b-8&amp;algo_pvid=ef49b37b-03ba-48f1-b1eb-0ca89941688b</t>
  </si>
  <si>
    <t>idem</t>
  </si>
  <si>
    <t>2,5 cm Krimpkous - rood</t>
  </si>
  <si>
    <t>2,5 cm Krimpkous - zwart</t>
  </si>
  <si>
    <t>2,79 euro / 10 meter</t>
  </si>
  <si>
    <t>https://www.aliexpress.com/item/2MM-Inner-Diameter-Black-Heat-Shrinkable-Tube-Heat-Shrink-Tubing-1Meter-lot/32383326238.html</t>
  </si>
  <si>
    <t>J</t>
  </si>
  <si>
    <t>I</t>
  </si>
  <si>
    <t>https://www.aliexpress.com/item/20pcs-Quality-mini-bread-board-breadboard-8-5CM-x-5-5CM-400-holes/32317265123.html?spm=2114.13010608.0.0.f1Yq7O</t>
  </si>
  <si>
    <t>https://www.aliexpress.com/item/1000pcs-5mm-LED-diode-Light-Assorted-Kit-DIY-LEDs-Set-White-Yellow-Red-Green-Blue-free/32599096572.html?spm=2114.01010208.3.11.xdBhTn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10124-10051,searchweb201603_7,afswitch_1,ppcSwitch_7,single_sort_0_default&amp;btsid=6bc50193-bb24-430a-accb-4001324d405a&amp;algo_expid=db9478c9-5ea7-42c1-bac9-183fcdf042be-1&amp;algo_pvid=db9478c9-5ea7-42c1-bac9-183fcdf042be</t>
  </si>
  <si>
    <t>8,18 euro / 1000 stuks</t>
  </si>
  <si>
    <t>20,48 euro / 20 stuks</t>
  </si>
  <si>
    <t>https://www.aliexpress.com/item/C18-New-Hot-50Pcs-Slide-Switch-6-Pin-Mini-Toggle-Switch-SMD-PCB-2-Position-DPDT/32656635939.html?spm=2114.13010608.0.0.DPHvbS</t>
  </si>
  <si>
    <t>2,26 euro / 50 stuks</t>
  </si>
  <si>
    <t>https://www.aliexpress.com/item/Free-Shipping-50pcs-lot-10D101K-101KD10-100V-DIP2-Varistor-resistor/32747692394.html?spm=2114.01010208.3.10.QmNlCa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,searchweb201603_7,afswitch_1,ppcSwitch_7,single_sort_0_price_asc&amp;btsid=974f6598-ef18-4ed5-87b5-1ba81339fd3e&amp;algo_expid=683abed7-b3fa-4102-832c-955da882b6b0-1&amp;algo_pvid=683abed7-b3fa-4102-832c-955da882b6b0</t>
  </si>
  <si>
    <t>5,57 euro / 100 stuks</t>
  </si>
  <si>
    <t>https://www.aliexpress.com/item/3-pin-Mouse-Switch-No-Band-Handle-Micro-Switch-Commonly-used-keys-100pcs-lot-Free-shipping/32662680380.html?spm=2114.13010608.0.0.hnYuwM</t>
  </si>
  <si>
    <t>https://www.aliexpress.com/item/Free-Shipping-100PCS-3-6-5-mm-Tactile-Push-Button-Switch/1498071988.html?spm=2114.13010608.0.0.0vDh41</t>
  </si>
  <si>
    <t>1,61 euro / 100 stuks</t>
  </si>
  <si>
    <t>https://www.aliexpress.com/item/50pcs-on-off-switch-mini-1-Way-2-Postion-Slide-Switch-PCB-Mount-SS12d00G4-DSC0039/32658759935.html?spm=2114.13010608.0.0.eRx6Os</t>
  </si>
  <si>
    <t>2,08 euro / 50 stuks</t>
  </si>
  <si>
    <t>https://www.aliexpress.com/item/Free-shipping-1000pcs-200-ohm-1-4W-200R-Metal-Film-Resistor-200ohm-0-25W-1-ROHS/32575349018.html?spm=2114.01010208.3.1.uTzVsL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,searchweb201603_7,afswitch_1,ppcSwitch_7,single_sort_0_default&amp;btsid=da5a70d6-2efe-4221-8046-66cca2845bbe&amp;algo_expid=522a9f76-6981-42ee-be4d-eeca6e4ed967-0&amp;algo_pvid=522a9f76-6981-42ee-be4d-eeca6e4ed967</t>
  </si>
  <si>
    <t>5,66 euro / 1000 stuks</t>
  </si>
  <si>
    <t>https://www.aliexpress.com/item/Free-shipping-1lot-40pcs-10cm-2-54mm-1pin-1p-1p-male-to-male-jumper-wire-Dupont/32248435324.html?spm=2114.01010208.3.37.7gNZxU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,searchweb201603_7,afswitch_1,ppcSwitch_7,single_sort_0_default&amp;btsid=0f1c185a-7b95-4a79-b8ab-b6a0245d678b&amp;algo_expid=53d01de8-0e8d-45d0-8200-9b665f437759-4&amp;algo_pvid=53d01de8-0e8d-45d0-8200-9b665f437759</t>
  </si>
  <si>
    <t>0,67 euro / 40 stuks</t>
  </si>
  <si>
    <t>https://www.aliexpress.com/item/Free-shiiping-Hot-Sale10pcs-40-Pin-1x40-Single-Row-Male-2-54mm-Breakable-Pin-Header-Right/32787398780.html?spm=2114.01010208.3.37.1v88cM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,searchweb201603_7,afswitch_1,ppcSwitch_7,single_sort_0_price_asc&amp;btsid=b669136d-5fcd-439b-81a7-612ae15c460e&amp;algo_expid=bd2d491f-336b-440b-a0f2-3428ec7f06bb-4&amp;algo_pvid=bd2d491f-336b-440b-a0f2-3428ec7f06bb</t>
  </si>
  <si>
    <t>0,87 euro / 10 strips van 40 pennen</t>
  </si>
  <si>
    <t>Totaal</t>
  </si>
  <si>
    <t>https://www.aliexpress.com/item/wholesale-50pcs-lot-SYB-170-Mini-Solderless-Prototype-Experiment-Test-Breadboard-170-Tie-points-35-47/32326652054.html?spm=2114.01010208.3.11.7SS4SG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,searchweb201603_7,afswitch_1,ppcSwitch_7,single_sort_0_default&amp;btsid=762c081a-0810-4f84-bf06-2ada73bba2d9&amp;algo_expid=8afbed9f-75b1-40f8-a4d6-86a503baf703-1&amp;algo_pvid=8afbed9f-75b1-40f8-a4d6-86a503baf703</t>
  </si>
  <si>
    <t>18,87 euro / 50 stuks</t>
  </si>
  <si>
    <t>zie boven</t>
  </si>
  <si>
    <t>https://www.aliexpress.com/item/100-PCS-hk4100f-DC5V-SHG-HK4100F-DC5V-HK4100F-5-V-DIP6-3A-250V-AC-3A-30V/32730275400.html?spm=2114.01010208.3.9.e7BYxF&amp;ws_ab_test=searchweb0_0,searchweb201602_5_10065_10068_433_434_10136_10137_10138_10060_10062_10141_10056_10140_10055_10054_128_10059_10099_10103_10102_10096_10052_10053_10050_10107_10142_10051_10106_10084_10083_10080_10082_10081_10110_10111_10112_10113_10114_10078_10079_10073_10070_10122_10123_10124-10050,searchweb201603_7,afswitch_1,ppcSwitch_7,single_sort_0_default&amp;btsid=d230bbd5-20c2-4a03-b9c4-9eda95ecde9a&amp;algo_expid=f847d648-47ce-4b3f-84ef-436e2e14d717-1&amp;algo_pvid=f847d648-47ce-4b3f-84ef-436e2e14d717</t>
  </si>
  <si>
    <t>21,71 / 100 stuks</t>
  </si>
  <si>
    <t>5,01 euro / 100 stuks, niet meer leverbaar</t>
  </si>
  <si>
    <t>5 euro / 100</t>
  </si>
  <si>
    <t>Doosje + deksel</t>
  </si>
  <si>
    <t>59,33 euro / 300 stuks</t>
  </si>
  <si>
    <t xml:space="preserve">Schuim PVC bord 2 mm dik 10x14 cm </t>
  </si>
  <si>
    <t>https://www.drukwerkdeal.nl/nl/producten/promotie/flyers</t>
  </si>
  <si>
    <t>drukwerkdeal.nl</t>
  </si>
  <si>
    <t>https://www.verpakkingshop.nl/product/0307d/pp-bakken-re-18064-zwart-1000cc-d</t>
  </si>
  <si>
    <t>verpakkingshop.nl</t>
  </si>
  <si>
    <t>kunststofplatenshop.nl</t>
  </si>
  <si>
    <t>Alles samen</t>
  </si>
  <si>
    <t>excl. verzendkosten. Er is een minimum order bedrag</t>
  </si>
  <si>
    <t>Grote bord (serie / parallel / hotel)</t>
  </si>
  <si>
    <t>Kleine bord (relais met houdcontact)</t>
  </si>
  <si>
    <t>Diversen</t>
  </si>
  <si>
    <t>20 cm blank vertind koperdraad 0,5 mm</t>
  </si>
  <si>
    <t>Brigatti</t>
  </si>
  <si>
    <t>http://www.brigatti.nl/contents/nl/d2357_Vertind_koperdraad_%28massief%29.html#p18034</t>
  </si>
  <si>
    <t>3,95 euro / 25 meter</t>
  </si>
  <si>
    <t>Tin</t>
  </si>
  <si>
    <t>Soldeertin: 1 mm rond</t>
  </si>
  <si>
    <t>mm2</t>
  </si>
  <si>
    <t>g</t>
  </si>
  <si>
    <t>cm3</t>
  </si>
  <si>
    <t>16 euro / 500 g</t>
  </si>
  <si>
    <t>1 cm lang, volume</t>
  </si>
  <si>
    <t>doorsnede (1/4 pi * d2)</t>
  </si>
  <si>
    <t xml:space="preserve"> g / cm3</t>
  </si>
  <si>
    <t>5 cm soldeertin = 0,25 gram</t>
  </si>
  <si>
    <t>Gratis verzending *</t>
  </si>
  <si>
    <t>* Verzendkosten</t>
  </si>
  <si>
    <t>J = gratis</t>
  </si>
  <si>
    <t>N = niet gratis</t>
  </si>
  <si>
    <t>I = niet gratis, maar inbegrepen in het bedrag</t>
  </si>
  <si>
    <t>Batterijhouder met schakelaar</t>
  </si>
  <si>
    <t>DIP schakelaars (serieschakeling)</t>
  </si>
  <si>
    <t>Drukknoppen (parallelschakeling)</t>
  </si>
  <si>
    <t>Schakelaars 1x om (hotelschakelingen)</t>
  </si>
  <si>
    <t>Schakelaar 2x om SMD (tweede hotelschakeling)</t>
  </si>
  <si>
    <t>54,92 / 1000 stuks voor full color 4/4 250 g/m2</t>
  </si>
  <si>
    <t>Prijs bij 100 stuks, anders 0,15 euro.  Excl. verzendkosten</t>
  </si>
  <si>
    <t>J = gratis, N = niet gratis, I = niet gratis, maar inbegrepen in de genoemde prijs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</si>
</sst>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1" applyAlignment="1" applyProtection="1"/>
    <xf numFmtId="0" fontId="1" fillId="0" borderId="0" xfId="1" applyNumberFormat="1" applyAlignment="1" applyProtection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0" fillId="0" borderId="0" xfId="0" applyFont="1"/>
    <xf numFmtId="2" fontId="2" fillId="2" borderId="1" xfId="0" applyNumberFormat="1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20pcs-Quality-mini-bread-board-breadboard-8-5CM-x-5-5CM-400-holes/32317265123.html?spm=2114.13010608.0.0.f1Yq7O" TargetMode="External"/><Relationship Id="rId2" Type="http://schemas.openxmlformats.org/officeDocument/2006/relationships/hyperlink" Target="https://www.aliexpress.com/item/2MM-Inner-Diameter-Black-Heat-Shrinkable-Tube-Heat-Shrink-Tubing-1Meter-lot/32383326238.html" TargetMode="External"/><Relationship Id="rId1" Type="http://schemas.openxmlformats.org/officeDocument/2006/relationships/hyperlink" Target="https://www.aliexpress.com/item/2016-New-1Pcs-3-AA-2A-Battery-4-5V-Holder-Box-Case-With-Switch-Lead-High/32653591505.html?spm=2114.13010608.0.0.K1MSf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C18-New-Hot-50Pcs-Slide-Switch-6-Pin-Mini-Toggle-Switch-SMD-PCB-2-Position-DPDT/32656635939.html?spm=2114.13010608.0.0.DPHv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topLeftCell="A11" workbookViewId="0">
      <selection activeCell="K13" sqref="K13"/>
    </sheetView>
  </sheetViews>
  <sheetFormatPr defaultRowHeight="15"/>
  <cols>
    <col min="1" max="1" width="47.140625" customWidth="1"/>
    <col min="2" max="2" width="22" customWidth="1"/>
    <col min="3" max="3" width="15.28515625" customWidth="1"/>
    <col min="4" max="4" width="13.42578125" customWidth="1"/>
    <col min="5" max="5" width="3.28515625" customWidth="1"/>
    <col min="6" max="6" width="10.42578125" customWidth="1"/>
    <col min="7" max="7" width="50.42578125" customWidth="1"/>
    <col min="8" max="8" width="29" customWidth="1"/>
  </cols>
  <sheetData>
    <row r="1" spans="1:8" ht="26.25">
      <c r="A1" s="6" t="s">
        <v>6</v>
      </c>
    </row>
    <row r="3" spans="1:8" s="9" customFormat="1" ht="31.5" customHeight="1">
      <c r="A3" s="7" t="s">
        <v>7</v>
      </c>
      <c r="B3" s="8" t="s">
        <v>11</v>
      </c>
      <c r="C3" s="7" t="s">
        <v>8</v>
      </c>
      <c r="D3" s="7" t="s">
        <v>91</v>
      </c>
      <c r="E3" s="7" t="s">
        <v>2</v>
      </c>
      <c r="F3" s="7" t="s">
        <v>9</v>
      </c>
      <c r="G3" s="7" t="s">
        <v>10</v>
      </c>
      <c r="H3" s="7" t="s">
        <v>0</v>
      </c>
    </row>
    <row r="4" spans="1:8" s="9" customFormat="1" ht="15.75">
      <c r="A4" s="7" t="s">
        <v>12</v>
      </c>
      <c r="B4" s="7"/>
      <c r="C4" s="7"/>
      <c r="D4" s="7"/>
      <c r="E4" s="7"/>
      <c r="F4" s="7"/>
      <c r="G4" s="7"/>
      <c r="H4" s="7"/>
    </row>
    <row r="5" spans="1:8">
      <c r="A5" t="s">
        <v>96</v>
      </c>
      <c r="B5" t="s">
        <v>1</v>
      </c>
      <c r="C5" s="3">
        <v>0.67</v>
      </c>
      <c r="D5" t="s">
        <v>35</v>
      </c>
      <c r="E5">
        <v>1</v>
      </c>
      <c r="F5" s="4">
        <f>C5*E5</f>
        <v>0.67</v>
      </c>
      <c r="H5" s="1" t="s">
        <v>28</v>
      </c>
    </row>
    <row r="6" spans="1:8">
      <c r="A6" t="s">
        <v>13</v>
      </c>
      <c r="B6" t="s">
        <v>4</v>
      </c>
      <c r="C6" s="3">
        <v>0.13</v>
      </c>
      <c r="D6" t="s">
        <v>5</v>
      </c>
      <c r="E6">
        <v>3</v>
      </c>
      <c r="F6" s="4">
        <f t="shared" ref="F6:F10" si="0">C6*E6</f>
        <v>0.39</v>
      </c>
      <c r="G6" t="s">
        <v>102</v>
      </c>
      <c r="H6" s="1" t="s">
        <v>3</v>
      </c>
    </row>
    <row r="7" spans="1:8">
      <c r="A7" t="s">
        <v>14</v>
      </c>
      <c r="B7" t="s">
        <v>1</v>
      </c>
      <c r="C7" s="3">
        <v>0.05</v>
      </c>
      <c r="D7" t="s">
        <v>35</v>
      </c>
      <c r="E7">
        <v>1</v>
      </c>
      <c r="F7" s="4">
        <f t="shared" si="0"/>
        <v>0.05</v>
      </c>
      <c r="G7" t="s">
        <v>63</v>
      </c>
      <c r="H7" s="1" t="s">
        <v>29</v>
      </c>
    </row>
    <row r="8" spans="1:8">
      <c r="A8" t="s">
        <v>15</v>
      </c>
      <c r="B8" t="s">
        <v>1</v>
      </c>
      <c r="C8" s="3">
        <v>0.05</v>
      </c>
      <c r="D8" t="s">
        <v>35</v>
      </c>
      <c r="E8">
        <v>1</v>
      </c>
      <c r="F8" s="4">
        <f t="shared" si="0"/>
        <v>0.05</v>
      </c>
      <c r="G8" t="s">
        <v>30</v>
      </c>
      <c r="H8" s="1" t="s">
        <v>30</v>
      </c>
    </row>
    <row r="9" spans="1:8">
      <c r="A9" t="s">
        <v>31</v>
      </c>
      <c r="B9" t="s">
        <v>1</v>
      </c>
      <c r="C9" s="3">
        <f>2.79/400</f>
        <v>6.9750000000000003E-3</v>
      </c>
      <c r="D9" t="s">
        <v>36</v>
      </c>
      <c r="E9">
        <v>1</v>
      </c>
      <c r="F9" s="4">
        <f t="shared" si="0"/>
        <v>6.9750000000000003E-3</v>
      </c>
      <c r="G9" t="s">
        <v>33</v>
      </c>
      <c r="H9" s="1" t="s">
        <v>34</v>
      </c>
    </row>
    <row r="10" spans="1:8">
      <c r="A10" t="s">
        <v>32</v>
      </c>
      <c r="B10" t="s">
        <v>1</v>
      </c>
      <c r="C10" s="3">
        <f>2.79/400</f>
        <v>6.9750000000000003E-3</v>
      </c>
      <c r="D10" t="s">
        <v>36</v>
      </c>
      <c r="E10">
        <v>1</v>
      </c>
      <c r="F10" s="4">
        <f t="shared" si="0"/>
        <v>6.9750000000000003E-3</v>
      </c>
      <c r="G10" t="s">
        <v>30</v>
      </c>
      <c r="H10" s="1" t="s">
        <v>30</v>
      </c>
    </row>
    <row r="11" spans="1:8">
      <c r="A11" s="10" t="s">
        <v>56</v>
      </c>
      <c r="C11" s="3"/>
      <c r="F11" s="4">
        <f>SUM(F5:F10)</f>
        <v>1.17395</v>
      </c>
      <c r="H11" s="1"/>
    </row>
    <row r="12" spans="1:8">
      <c r="A12" s="10"/>
      <c r="C12" s="3"/>
      <c r="F12" s="4"/>
      <c r="H12" s="1"/>
    </row>
    <row r="13" spans="1:8" ht="15.75">
      <c r="A13" s="5" t="s">
        <v>74</v>
      </c>
      <c r="C13" s="3"/>
      <c r="F13" s="4"/>
      <c r="H13" s="1"/>
    </row>
    <row r="14" spans="1:8">
      <c r="A14" t="s">
        <v>22</v>
      </c>
      <c r="B14" t="s">
        <v>1</v>
      </c>
      <c r="C14" s="3">
        <f>20.48/20</f>
        <v>1.024</v>
      </c>
      <c r="D14" t="s">
        <v>35</v>
      </c>
      <c r="E14">
        <v>1</v>
      </c>
      <c r="F14" s="4">
        <f>C14*E14</f>
        <v>1.024</v>
      </c>
      <c r="G14" t="s">
        <v>40</v>
      </c>
      <c r="H14" s="1" t="s">
        <v>37</v>
      </c>
    </row>
    <row r="15" spans="1:8">
      <c r="A15" t="s">
        <v>16</v>
      </c>
      <c r="B15" t="s">
        <v>1</v>
      </c>
      <c r="C15" s="3">
        <f>8.18/1000</f>
        <v>8.1799999999999998E-3</v>
      </c>
      <c r="D15" t="s">
        <v>35</v>
      </c>
      <c r="E15">
        <v>5</v>
      </c>
      <c r="F15" s="4">
        <f t="shared" ref="F15:F22" si="1">C15*E15</f>
        <v>4.0899999999999999E-2</v>
      </c>
      <c r="G15" t="s">
        <v>39</v>
      </c>
      <c r="H15" s="1" t="s">
        <v>38</v>
      </c>
    </row>
    <row r="16" spans="1:8">
      <c r="A16" t="s">
        <v>97</v>
      </c>
      <c r="B16" t="s">
        <v>1</v>
      </c>
      <c r="C16" s="3">
        <f>5.57/100</f>
        <v>5.57E-2</v>
      </c>
      <c r="D16" t="s">
        <v>35</v>
      </c>
      <c r="E16">
        <v>2</v>
      </c>
      <c r="F16" s="4">
        <f t="shared" si="1"/>
        <v>0.1114</v>
      </c>
      <c r="G16" t="s">
        <v>44</v>
      </c>
      <c r="H16" s="2" t="s">
        <v>43</v>
      </c>
    </row>
    <row r="17" spans="1:8">
      <c r="A17" t="s">
        <v>98</v>
      </c>
      <c r="B17" t="s">
        <v>1</v>
      </c>
      <c r="C17" s="3">
        <f>1.61/100</f>
        <v>1.61E-2</v>
      </c>
      <c r="D17" t="s">
        <v>35</v>
      </c>
      <c r="E17">
        <v>2</v>
      </c>
      <c r="F17" s="4">
        <f t="shared" si="1"/>
        <v>3.2199999999999999E-2</v>
      </c>
      <c r="G17" t="s">
        <v>47</v>
      </c>
      <c r="H17" s="1" t="s">
        <v>46</v>
      </c>
    </row>
    <row r="18" spans="1:8">
      <c r="A18" t="s">
        <v>99</v>
      </c>
      <c r="B18" t="s">
        <v>1</v>
      </c>
      <c r="C18" s="3">
        <f>2.08/50</f>
        <v>4.1599999999999998E-2</v>
      </c>
      <c r="D18" t="s">
        <v>35</v>
      </c>
      <c r="E18">
        <v>4</v>
      </c>
      <c r="F18" s="4">
        <f t="shared" si="1"/>
        <v>0.16639999999999999</v>
      </c>
      <c r="G18" t="s">
        <v>49</v>
      </c>
      <c r="H18" s="1" t="s">
        <v>48</v>
      </c>
    </row>
    <row r="19" spans="1:8">
      <c r="A19" t="s">
        <v>18</v>
      </c>
      <c r="B19" t="s">
        <v>1</v>
      </c>
      <c r="C19" s="3">
        <f>5.66/1000</f>
        <v>5.6600000000000001E-3</v>
      </c>
      <c r="D19" t="s">
        <v>35</v>
      </c>
      <c r="E19">
        <v>5</v>
      </c>
      <c r="F19" s="4">
        <f t="shared" si="1"/>
        <v>2.8299999999999999E-2</v>
      </c>
      <c r="G19" t="s">
        <v>51</v>
      </c>
      <c r="H19" s="2" t="s">
        <v>50</v>
      </c>
    </row>
    <row r="20" spans="1:8">
      <c r="A20" t="s">
        <v>19</v>
      </c>
      <c r="B20" t="s">
        <v>1</v>
      </c>
      <c r="C20" s="3">
        <f>0.67/40</f>
        <v>1.6750000000000001E-2</v>
      </c>
      <c r="D20" t="s">
        <v>35</v>
      </c>
      <c r="E20">
        <v>1</v>
      </c>
      <c r="F20" s="4">
        <f t="shared" si="1"/>
        <v>1.6750000000000001E-2</v>
      </c>
      <c r="G20" t="s">
        <v>53</v>
      </c>
      <c r="H20" s="2" t="s">
        <v>52</v>
      </c>
    </row>
    <row r="21" spans="1:8">
      <c r="A21" t="s">
        <v>100</v>
      </c>
      <c r="B21" t="s">
        <v>1</v>
      </c>
      <c r="C21" s="3">
        <f>2.26/50</f>
        <v>4.5199999999999997E-2</v>
      </c>
      <c r="D21" t="s">
        <v>35</v>
      </c>
      <c r="E21">
        <v>1</v>
      </c>
      <c r="F21" s="4">
        <f t="shared" si="1"/>
        <v>4.5199999999999997E-2</v>
      </c>
      <c r="G21" t="s">
        <v>42</v>
      </c>
      <c r="H21" s="1" t="s">
        <v>41</v>
      </c>
    </row>
    <row r="22" spans="1:8">
      <c r="A22" t="s">
        <v>20</v>
      </c>
      <c r="B22" t="s">
        <v>1</v>
      </c>
      <c r="C22" s="3">
        <f>0.87/400</f>
        <v>2.1749999999999999E-3</v>
      </c>
      <c r="D22" t="s">
        <v>35</v>
      </c>
      <c r="E22">
        <v>6</v>
      </c>
      <c r="F22" s="4">
        <f t="shared" si="1"/>
        <v>1.3049999999999999E-2</v>
      </c>
      <c r="G22" t="s">
        <v>55</v>
      </c>
      <c r="H22" s="2" t="s">
        <v>54</v>
      </c>
    </row>
    <row r="23" spans="1:8">
      <c r="A23" s="10" t="s">
        <v>56</v>
      </c>
      <c r="C23" s="3"/>
      <c r="F23" s="4">
        <f>SUM(F14:F22)</f>
        <v>1.4781999999999997</v>
      </c>
      <c r="H23" s="2"/>
    </row>
    <row r="24" spans="1:8">
      <c r="C24" s="3"/>
      <c r="F24" s="4"/>
      <c r="H24" s="2"/>
    </row>
    <row r="25" spans="1:8" ht="15.75">
      <c r="A25" s="5" t="s">
        <v>75</v>
      </c>
      <c r="C25" s="3"/>
      <c r="F25" s="4"/>
      <c r="H25" s="1"/>
    </row>
    <row r="26" spans="1:8">
      <c r="A26" t="s">
        <v>21</v>
      </c>
      <c r="B26" t="s">
        <v>1</v>
      </c>
      <c r="C26" s="3">
        <f>18.87/50</f>
        <v>0.37740000000000001</v>
      </c>
      <c r="D26" t="s">
        <v>35</v>
      </c>
      <c r="E26">
        <v>1</v>
      </c>
      <c r="F26" s="4">
        <f t="shared" ref="F26:F31" si="2">C26*E26</f>
        <v>0.37740000000000001</v>
      </c>
      <c r="G26" t="s">
        <v>58</v>
      </c>
      <c r="H26" s="2" t="s">
        <v>57</v>
      </c>
    </row>
    <row r="27" spans="1:8">
      <c r="A27" t="s">
        <v>23</v>
      </c>
      <c r="B27" t="s">
        <v>1</v>
      </c>
      <c r="C27" s="3">
        <f>C15</f>
        <v>8.1799999999999998E-3</v>
      </c>
      <c r="D27" t="s">
        <v>35</v>
      </c>
      <c r="E27">
        <v>1</v>
      </c>
      <c r="F27" s="4">
        <f t="shared" si="2"/>
        <v>8.1799999999999998E-3</v>
      </c>
      <c r="H27" s="1" t="s">
        <v>59</v>
      </c>
    </row>
    <row r="28" spans="1:8">
      <c r="A28" t="s">
        <v>17</v>
      </c>
      <c r="B28" t="s">
        <v>1</v>
      </c>
      <c r="C28" s="3">
        <f>C17</f>
        <v>1.61E-2</v>
      </c>
      <c r="D28" t="s">
        <v>35</v>
      </c>
      <c r="E28">
        <v>2</v>
      </c>
      <c r="F28" s="4">
        <f t="shared" si="2"/>
        <v>3.2199999999999999E-2</v>
      </c>
      <c r="H28" s="1" t="s">
        <v>59</v>
      </c>
    </row>
    <row r="29" spans="1:8">
      <c r="A29" t="s">
        <v>24</v>
      </c>
      <c r="B29" t="s">
        <v>1</v>
      </c>
      <c r="C29" s="3">
        <f>5.01/100</f>
        <v>5.0099999999999999E-2</v>
      </c>
      <c r="D29" t="s">
        <v>35</v>
      </c>
      <c r="E29">
        <v>1</v>
      </c>
      <c r="F29" s="4">
        <f t="shared" si="2"/>
        <v>5.0099999999999999E-2</v>
      </c>
      <c r="G29" t="s">
        <v>62</v>
      </c>
      <c r="H29" s="1" t="s">
        <v>45</v>
      </c>
    </row>
    <row r="30" spans="1:8">
      <c r="A30" t="s">
        <v>18</v>
      </c>
      <c r="B30" t="s">
        <v>1</v>
      </c>
      <c r="C30" s="3">
        <f>C19</f>
        <v>5.6600000000000001E-3</v>
      </c>
      <c r="D30" t="s">
        <v>35</v>
      </c>
      <c r="E30">
        <v>1</v>
      </c>
      <c r="F30" s="4">
        <f t="shared" si="2"/>
        <v>5.6600000000000001E-3</v>
      </c>
      <c r="H30" s="1" t="s">
        <v>59</v>
      </c>
    </row>
    <row r="31" spans="1:8">
      <c r="A31" t="s">
        <v>25</v>
      </c>
      <c r="B31" t="s">
        <v>1</v>
      </c>
      <c r="C31" s="3">
        <f>21.71/100</f>
        <v>0.21710000000000002</v>
      </c>
      <c r="D31" t="s">
        <v>35</v>
      </c>
      <c r="E31">
        <v>1</v>
      </c>
      <c r="F31" s="4">
        <f t="shared" si="2"/>
        <v>0.21710000000000002</v>
      </c>
      <c r="G31" t="s">
        <v>61</v>
      </c>
      <c r="H31" s="1" t="s">
        <v>60</v>
      </c>
    </row>
    <row r="32" spans="1:8">
      <c r="A32" s="10" t="s">
        <v>56</v>
      </c>
      <c r="C32" s="3"/>
      <c r="F32" s="4">
        <f>SUM(F26:F31)</f>
        <v>0.69064000000000003</v>
      </c>
      <c r="H32" s="1"/>
    </row>
    <row r="33" spans="1:8">
      <c r="C33" s="3"/>
      <c r="F33" s="4"/>
      <c r="H33" s="1"/>
    </row>
    <row r="34" spans="1:8" ht="15.75">
      <c r="A34" s="5" t="s">
        <v>26</v>
      </c>
      <c r="C34" s="3"/>
      <c r="F34" s="4"/>
      <c r="H34" s="1"/>
    </row>
    <row r="35" spans="1:8">
      <c r="A35" t="s">
        <v>66</v>
      </c>
      <c r="B35" t="s">
        <v>71</v>
      </c>
      <c r="C35" s="3">
        <f>0.24*1.21</f>
        <v>0.29039999999999999</v>
      </c>
      <c r="D35" t="s">
        <v>5</v>
      </c>
      <c r="E35">
        <v>1</v>
      </c>
      <c r="F35" s="4">
        <f t="shared" ref="F35:F37" si="3">C35*E35</f>
        <v>0.29039999999999999</v>
      </c>
      <c r="G35" t="s">
        <v>73</v>
      </c>
      <c r="H35" s="1"/>
    </row>
    <row r="36" spans="1:8">
      <c r="A36" t="s">
        <v>27</v>
      </c>
      <c r="B36" t="s">
        <v>68</v>
      </c>
      <c r="C36" s="3">
        <f>54.92/1000</f>
        <v>5.4920000000000004E-2</v>
      </c>
      <c r="D36" t="s">
        <v>35</v>
      </c>
      <c r="E36">
        <v>1</v>
      </c>
      <c r="F36" s="4">
        <f t="shared" si="3"/>
        <v>5.4920000000000004E-2</v>
      </c>
      <c r="G36" t="s">
        <v>101</v>
      </c>
      <c r="H36" s="1" t="s">
        <v>67</v>
      </c>
    </row>
    <row r="37" spans="1:8">
      <c r="A37" t="s">
        <v>64</v>
      </c>
      <c r="B37" t="s">
        <v>70</v>
      </c>
      <c r="C37" s="3">
        <f>59.33/300</f>
        <v>0.19776666666666667</v>
      </c>
      <c r="D37" t="s">
        <v>36</v>
      </c>
      <c r="E37">
        <v>1</v>
      </c>
      <c r="F37" s="4">
        <f t="shared" si="3"/>
        <v>0.19776666666666667</v>
      </c>
      <c r="G37" t="s">
        <v>65</v>
      </c>
      <c r="H37" s="1" t="s">
        <v>69</v>
      </c>
    </row>
    <row r="38" spans="1:8">
      <c r="A38" s="10" t="s">
        <v>56</v>
      </c>
      <c r="F38" s="4">
        <f>SUM(F35:F37)</f>
        <v>0.54308666666666672</v>
      </c>
      <c r="H38" s="1"/>
    </row>
    <row r="39" spans="1:8">
      <c r="A39" s="10"/>
      <c r="F39" s="4"/>
      <c r="H39" s="1"/>
    </row>
    <row r="40" spans="1:8" ht="15.75">
      <c r="A40" s="5" t="s">
        <v>76</v>
      </c>
      <c r="F40" s="4"/>
      <c r="H40" s="1"/>
    </row>
    <row r="41" spans="1:8">
      <c r="A41" t="s">
        <v>90</v>
      </c>
      <c r="B41" t="s">
        <v>4</v>
      </c>
      <c r="C41">
        <f>16/500 * 0.25</f>
        <v>8.0000000000000002E-3</v>
      </c>
      <c r="E41">
        <v>1</v>
      </c>
      <c r="F41" s="4">
        <f t="shared" ref="F41:F42" si="4">C41*E41</f>
        <v>8.0000000000000002E-3</v>
      </c>
      <c r="G41" t="s">
        <v>86</v>
      </c>
      <c r="H41" s="1" t="s">
        <v>3</v>
      </c>
    </row>
    <row r="42" spans="1:8">
      <c r="A42" s="11" t="s">
        <v>77</v>
      </c>
      <c r="B42" t="s">
        <v>78</v>
      </c>
      <c r="C42">
        <f>3.95 / (25*5)</f>
        <v>3.1600000000000003E-2</v>
      </c>
      <c r="E42">
        <v>1</v>
      </c>
      <c r="F42" s="4">
        <f t="shared" si="4"/>
        <v>3.1600000000000003E-2</v>
      </c>
      <c r="G42" t="s">
        <v>80</v>
      </c>
      <c r="H42" s="1" t="s">
        <v>79</v>
      </c>
    </row>
    <row r="43" spans="1:8">
      <c r="A43" s="10" t="s">
        <v>56</v>
      </c>
      <c r="F43" s="4">
        <f>SUM(F41:F42)</f>
        <v>3.9600000000000003E-2</v>
      </c>
      <c r="H43" s="1"/>
    </row>
    <row r="44" spans="1:8">
      <c r="A44" s="11"/>
      <c r="F44" s="4"/>
      <c r="H44" s="1"/>
    </row>
    <row r="45" spans="1:8" ht="15.75" thickBot="1">
      <c r="F45" s="4"/>
      <c r="H45" s="1"/>
    </row>
    <row r="46" spans="1:8" ht="16.5" thickBot="1">
      <c r="A46" s="5" t="s">
        <v>72</v>
      </c>
      <c r="B46" s="5"/>
      <c r="C46" s="5"/>
      <c r="D46" s="5"/>
      <c r="E46" s="5"/>
      <c r="F46" s="12">
        <f>F11+F23+F32+F38+F43</f>
        <v>3.9254766666666665</v>
      </c>
    </row>
    <row r="47" spans="1:8" ht="15.75">
      <c r="A47" s="5"/>
      <c r="B47" s="5"/>
      <c r="C47" s="5"/>
      <c r="D47" s="5"/>
      <c r="E47" s="5"/>
    </row>
    <row r="48" spans="1:8" ht="15.75">
      <c r="A48" s="5" t="s">
        <v>92</v>
      </c>
      <c r="B48" t="s">
        <v>103</v>
      </c>
      <c r="C48" s="5"/>
      <c r="D48" s="5"/>
      <c r="E48" s="5"/>
    </row>
    <row r="49" spans="1:5" ht="15.75">
      <c r="A49" t="s">
        <v>93</v>
      </c>
      <c r="B49" s="5"/>
      <c r="C49" s="5"/>
      <c r="D49" s="5"/>
      <c r="E49" s="5"/>
    </row>
    <row r="50" spans="1:5" ht="15.75">
      <c r="A50" t="s">
        <v>94</v>
      </c>
      <c r="B50" s="5"/>
      <c r="C50" s="5"/>
      <c r="D50" s="5"/>
      <c r="E50" s="5"/>
    </row>
    <row r="51" spans="1:5" ht="15.75">
      <c r="A51" t="s">
        <v>95</v>
      </c>
      <c r="B51" s="5"/>
      <c r="C51" s="5"/>
      <c r="D51" s="5"/>
      <c r="E51" s="5"/>
    </row>
    <row r="52" spans="1:5" ht="15.75">
      <c r="B52" s="5"/>
      <c r="C52" s="5"/>
      <c r="D52" s="5"/>
      <c r="E52" s="5"/>
    </row>
    <row r="56" spans="1:5">
      <c r="A56" t="s">
        <v>81</v>
      </c>
      <c r="B56">
        <v>7.3</v>
      </c>
      <c r="C56" t="s">
        <v>89</v>
      </c>
    </row>
    <row r="57" spans="1:5">
      <c r="A57" t="s">
        <v>82</v>
      </c>
    </row>
    <row r="58" spans="1:5">
      <c r="A58" t="s">
        <v>88</v>
      </c>
      <c r="B58">
        <f>3.14 / 4</f>
        <v>0.78500000000000003</v>
      </c>
      <c r="C58" t="s">
        <v>83</v>
      </c>
    </row>
    <row r="59" spans="1:5">
      <c r="A59" t="s">
        <v>87</v>
      </c>
      <c r="B59">
        <f>B58/100</f>
        <v>7.8500000000000011E-3</v>
      </c>
      <c r="C59" t="s">
        <v>85</v>
      </c>
    </row>
    <row r="60" spans="1:5">
      <c r="B60">
        <f>B59*B56</f>
        <v>5.7305000000000009E-2</v>
      </c>
      <c r="C60" t="s">
        <v>84</v>
      </c>
    </row>
  </sheetData>
  <hyperlinks>
    <hyperlink ref="H5" r:id="rId1"/>
    <hyperlink ref="H9" r:id="rId2"/>
    <hyperlink ref="H14" r:id="rId3"/>
    <hyperlink ref="H21" r:id="rId4"/>
  </hyperlinks>
  <pageMargins left="0.7" right="0.7" top="0.75" bottom="0.75" header="0.3" footer="0.3"/>
  <pageSetup paperSize="9"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Elektroplankje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2017-03-20T23:14:42Z</dcterms:modified>
</cp:coreProperties>
</file>