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de" sheetId="1" r:id="rId3"/>
    <sheet state="visible" name="Hub" sheetId="2" r:id="rId4"/>
    <sheet state="visible" name="Misc Costs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20">
      <text>
        <t xml:space="preserve">Assuming 8 Strain Gauges per node
	-Ryan Bradshaw Murphy</t>
      </text>
    </comment>
  </commentList>
</comments>
</file>

<file path=xl/sharedStrings.xml><?xml version="1.0" encoding="utf-8"?>
<sst xmlns="http://schemas.openxmlformats.org/spreadsheetml/2006/main" count="227" uniqueCount="140">
  <si>
    <t>Block</t>
  </si>
  <si>
    <t>Description/Part</t>
  </si>
  <si>
    <t>Package (if applicable)</t>
  </si>
  <si>
    <t>Digikey # (if applicable)</t>
  </si>
  <si>
    <t>Quantity 1 (1 Node)</t>
  </si>
  <si>
    <t>Quantity 2 (3 Nodes)</t>
  </si>
  <si>
    <t>Quantity 3 (10 Nodes)</t>
  </si>
  <si>
    <t>Quantity 4 (25 Nodes)</t>
  </si>
  <si>
    <t>Quantity 5 (100 Nodes)</t>
  </si>
  <si>
    <t>Cost</t>
  </si>
  <si>
    <t xml:space="preserve"># of Nodes </t>
  </si>
  <si>
    <t>Total Cost</t>
  </si>
  <si>
    <t>Main PCB</t>
  </si>
  <si>
    <t>N/A</t>
  </si>
  <si>
    <t>Sensor PCB</t>
  </si>
  <si>
    <t>Battery Charger</t>
  </si>
  <si>
    <t>Battery Charger Chip</t>
  </si>
  <si>
    <t>12-TSSOP</t>
  </si>
  <si>
    <t>LT3652EMSE#PBF-ND</t>
  </si>
  <si>
    <t>270KOhm Resistor</t>
  </si>
  <si>
    <t>311-270KHRCT-ND</t>
  </si>
  <si>
    <t>100KOhm Resistor</t>
  </si>
  <si>
    <t>311-100KHRCT-ND</t>
  </si>
  <si>
    <t>649KOhm Resistor</t>
  </si>
  <si>
    <t>311-649KHRCT-ND</t>
  </si>
  <si>
    <t>470KOhm Resistor</t>
  </si>
  <si>
    <t>311-470KHRCT-ND</t>
  </si>
  <si>
    <t>10K Ohm Resistor</t>
  </si>
  <si>
    <t>311-10.0KHRCT-ND</t>
  </si>
  <si>
    <t>.5 Ohm Sense Resistor</t>
  </si>
  <si>
    <t>CSRN2512FKR500CT-ND</t>
  </si>
  <si>
    <t>Diode</t>
  </si>
  <si>
    <t>DO-214AC</t>
  </si>
  <si>
    <t>S1AFSCT-ND</t>
  </si>
  <si>
    <t>Schottky Diode</t>
  </si>
  <si>
    <t>CMSH3-40MA TR13CT-ND</t>
  </si>
  <si>
    <t>6.8uH Inductor</t>
  </si>
  <si>
    <t>732-3050-1-ND</t>
  </si>
  <si>
    <t>Ripple Capacitor 10uF (50V)</t>
  </si>
  <si>
    <t>1276-2876-1-ND</t>
  </si>
  <si>
    <t>Boost Capacitor 1uF (50V)</t>
  </si>
  <si>
    <t>1276-1029-1-ND</t>
  </si>
  <si>
    <t>LED (Green)</t>
  </si>
  <si>
    <t>160-1446-1-ND</t>
  </si>
  <si>
    <t>LED (Red)</t>
  </si>
  <si>
    <t>160-1447-1-ND</t>
  </si>
  <si>
    <t>10k Thermistor</t>
  </si>
  <si>
    <t>490-4800-1-ND</t>
  </si>
  <si>
    <t>Strain Gauge</t>
  </si>
  <si>
    <t>IC Op Amp</t>
  </si>
  <si>
    <t>8-TSSOP</t>
  </si>
  <si>
    <t>LTC6081HMS8#PBF-ND</t>
  </si>
  <si>
    <t>IC Vref 1.25V</t>
  </si>
  <si>
    <t>TSOT-23-6</t>
  </si>
  <si>
    <t>LT1790BCS6-1.25#TRMPBFCT-ND</t>
  </si>
  <si>
    <t>348 Ohm Resistor</t>
  </si>
  <si>
    <t>311-348KHRCT-ND</t>
  </si>
  <si>
    <t>2 Ohm Resistor</t>
  </si>
  <si>
    <t>311-2.00HRCT-ND</t>
  </si>
  <si>
    <t>10 MOhm Resistor</t>
  </si>
  <si>
    <t>311-10.0MHRCT-ND</t>
  </si>
  <si>
    <t>9.76MOhm Resistor</t>
  </si>
  <si>
    <t>541-9.76MHCT-ND</t>
  </si>
  <si>
    <t>500K Ohm Resistor (Pot)</t>
  </si>
  <si>
    <t>TC33X-2-504ECT-ND</t>
  </si>
  <si>
    <t>36.5K Ohm Resistor</t>
  </si>
  <si>
    <t>1276-4795-1-ND</t>
  </si>
  <si>
    <t>311-10.0KLRCT-ND</t>
  </si>
  <si>
    <t>100 Ohm Resistor</t>
  </si>
  <si>
    <t>311-100HRCT-ND</t>
  </si>
  <si>
    <t>.1uF Capacitor</t>
  </si>
  <si>
    <t>1276-1936-1-ND</t>
  </si>
  <si>
    <t>.01uF Capacitor</t>
  </si>
  <si>
    <t>399-1091-1-ND</t>
  </si>
  <si>
    <t>Solar Panel</t>
  </si>
  <si>
    <t>Power Delivery</t>
  </si>
  <si>
    <t>IC Regulator 3.5V</t>
  </si>
  <si>
    <t>TO-263-3</t>
  </si>
  <si>
    <t>LM317BD2TGOS-ND</t>
  </si>
  <si>
    <t>IC Regulator 5V</t>
  </si>
  <si>
    <t>TO-252-3</t>
  </si>
  <si>
    <t>LP38691DT-5.0/NOPB-ND</t>
  </si>
  <si>
    <t>430 Ohm Resistor</t>
  </si>
  <si>
    <t>1276-4615-1-ND</t>
  </si>
  <si>
    <t>240 Ohm Resistor</t>
  </si>
  <si>
    <t>1276-4590-1-ND</t>
  </si>
  <si>
    <t>Ripple Capacitor 1uF</t>
  </si>
  <si>
    <t>1276-1942-1-ND</t>
  </si>
  <si>
    <t>Ripple Capacitor 10uF</t>
  </si>
  <si>
    <t>1276-2890-1-ND</t>
  </si>
  <si>
    <t>Moteino</t>
  </si>
  <si>
    <t>Custom</t>
  </si>
  <si>
    <t>ADC</t>
  </si>
  <si>
    <t>ADC Chip</t>
  </si>
  <si>
    <t>16-SSOP</t>
  </si>
  <si>
    <t>LTC1867LCGN#PBF-ND</t>
  </si>
  <si>
    <t>0 Ohm Resistor</t>
  </si>
  <si>
    <t>311-0.0GRCT-ND</t>
  </si>
  <si>
    <t>Male Headers</t>
  </si>
  <si>
    <t>S1211EC-08-ND</t>
  </si>
  <si>
    <t>Enclosure</t>
  </si>
  <si>
    <t>Node Enclosure</t>
  </si>
  <si>
    <t>SR193-CB-ND</t>
  </si>
  <si>
    <t>Node Gasket</t>
  </si>
  <si>
    <t>SRPS-19-ND</t>
  </si>
  <si>
    <t>Description</t>
  </si>
  <si>
    <t>Quantity</t>
  </si>
  <si>
    <t># of Hubs</t>
  </si>
  <si>
    <t>Battery (3400mAh)</t>
  </si>
  <si>
    <t>10uH Inductor</t>
  </si>
  <si>
    <t>732-3052-1-ND</t>
  </si>
  <si>
    <t>IC Regulator 3.3V</t>
  </si>
  <si>
    <t>1276-1184-1-ND</t>
  </si>
  <si>
    <t>1276-1871-6-ND</t>
  </si>
  <si>
    <t>Moteino (+Transceiver)</t>
  </si>
  <si>
    <t>3G Modem</t>
  </si>
  <si>
    <t>Adafruit FONA 3G Modem</t>
  </si>
  <si>
    <t>Ting SIM Card</t>
  </si>
  <si>
    <t>Antenna</t>
  </si>
  <si>
    <t>Hub Enclosure</t>
  </si>
  <si>
    <t>SR172-CB-ND</t>
  </si>
  <si>
    <t>Hub Gasket</t>
  </si>
  <si>
    <t>SRPS-17-ND</t>
  </si>
  <si>
    <t>Miscellaneous Costs</t>
  </si>
  <si>
    <t>Digikey Part Number</t>
  </si>
  <si>
    <t>Cost of Transmitting Data ofver 3G (T-Mobile)</t>
  </si>
  <si>
    <t>Cost of Renting/Buying a Database Server</t>
  </si>
  <si>
    <t>Load Switch MOSFET</t>
  </si>
  <si>
    <t>DMP2104V-7</t>
  </si>
  <si>
    <t>Male Headers (Amazon)</t>
  </si>
  <si>
    <t>10 pieces, 40 pins/piece</t>
  </si>
  <si>
    <t>Female Headers (Amazon)</t>
  </si>
  <si>
    <t>3/8" Plastic Spacers</t>
  </si>
  <si>
    <t>492-1046-ND</t>
  </si>
  <si>
    <t>3/4" #2-56 Screws</t>
  </si>
  <si>
    <t>H702-ND</t>
  </si>
  <si>
    <t>#2-56 Nuts, 1/16" thick</t>
  </si>
  <si>
    <t>H212-ND</t>
  </si>
  <si>
    <t>Solder Paste (Amazon)</t>
  </si>
  <si>
    <t>http://www.amazon.com/MG-Chemicals-4860P-35G-Solder-Paste/dp/B00TIC895Y/ref=sr_1_3?ie=UTF8&amp;qid=1456173393&amp;sr=8-3&amp;keywords=solder+paste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</si>
</sst>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</font>
    <font/>
    <font>
      <u/>
      <color rgb="FF0000FF"/>
    </font>
    <font>
      <sz val="9.0"/>
      <name val="Arial"/>
    </font>
    <font>
      <sz val="11.0"/>
      <color rgb="FF000000"/>
      <name val="Inconsolata"/>
    </font>
    <font>
      <sz val="9.0"/>
      <color rgb="FF000000"/>
      <name val="Arial"/>
    </font>
    <font>
      <sz val="11.0"/>
      <color rgb="FF000000"/>
      <name val="Arial"/>
    </font>
    <font>
      <name val="Arial"/>
    </font>
    <font>
      <u/>
      <sz val="9.0"/>
      <color rgb="FF0000FF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2">
    <border>
      <left/>
      <right/>
      <top/>
      <bottom/>
    </border>
    <border>
      <left/>
      <right style="thin">
        <color rgb="FF999999"/>
      </right>
      <top style="thin">
        <color rgb="FF999999"/>
      </top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0" xfId="0" applyAlignment="1" applyFill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2" numFmtId="2" xfId="0" applyAlignment="1" applyFont="1" applyNumberFormat="1">
      <alignment/>
    </xf>
    <xf borderId="0" fillId="2" fontId="5" numFmtId="2" xfId="0" applyFont="1" applyNumberFormat="1"/>
    <xf borderId="0" fillId="0" fontId="6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2" numFmtId="2" xfId="0" applyFont="1" applyNumberFormat="1"/>
    <xf borderId="0" fillId="0" fontId="6" numFmtId="0" xfId="0" applyAlignment="1" applyFont="1">
      <alignment horizontal="left"/>
    </xf>
    <xf borderId="0" fillId="2" fontId="6" numFmtId="0" xfId="0" applyAlignment="1" applyFont="1">
      <alignment horizontal="left"/>
    </xf>
    <xf borderId="0" fillId="0" fontId="6" numFmtId="0" xfId="0" applyAlignment="1" applyFont="1">
      <alignment/>
    </xf>
    <xf borderId="1" fillId="0" fontId="6" numFmtId="0" xfId="0" applyAlignment="1" applyBorder="1" applyFont="1">
      <alignment/>
    </xf>
    <xf borderId="0" fillId="2" fontId="7" numFmtId="2" xfId="0" applyFont="1" applyNumberFormat="1"/>
    <xf borderId="0" fillId="0" fontId="6" numFmtId="0" xfId="0" applyAlignment="1" applyFont="1">
      <alignment/>
    </xf>
    <xf borderId="0" fillId="0" fontId="8" numFmtId="0" xfId="0" applyAlignment="1" applyFont="1">
      <alignment/>
    </xf>
    <xf borderId="0" fillId="2" fontId="7" numFmtId="0" xfId="0" applyAlignment="1" applyFont="1">
      <alignment/>
    </xf>
    <xf borderId="1" fillId="0" fontId="6" numFmtId="0" xfId="0" applyAlignment="1" applyBorder="1" applyFont="1">
      <alignment horizontal="left"/>
    </xf>
    <xf borderId="1" fillId="0" fontId="6" numFmtId="0" xfId="0" applyAlignment="1" applyBorder="1" applyFont="1">
      <alignment/>
    </xf>
    <xf borderId="0" fillId="2" fontId="7" numFmtId="0" xfId="0" applyAlignment="1" applyFont="1">
      <alignment horizontal="right"/>
    </xf>
    <xf borderId="0" fillId="2" fontId="9" numFmtId="0" xfId="0" applyAlignment="1" applyFont="1">
      <alignment/>
    </xf>
    <xf borderId="0" fillId="2" fontId="5" numFmtId="0" xfId="0" applyFont="1"/>
    <xf borderId="0" fillId="2" fontId="5" numFmtId="0" xfId="0" applyFont="1"/>
    <xf borderId="1" fillId="0" fontId="6" numFmtId="0" xfId="0" applyAlignment="1" applyBorder="1" applyFont="1">
      <alignment/>
    </xf>
    <xf borderId="0" fillId="2" fontId="5" numFmtId="0" xfId="0" applyAlignment="1" applyFont="1">
      <alignment/>
    </xf>
    <xf borderId="0" fillId="0" fontId="2" numFmtId="0" xfId="0" applyAlignment="1" applyFont="1">
      <alignment/>
    </xf>
    <xf borderId="0" fillId="0" fontId="1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oshpark.com/" TargetMode="External"/><Relationship Id="rId3" Type="http://schemas.openxmlformats.org/officeDocument/2006/relationships/hyperlink" Target="https://oshpark.com/" TargetMode="External"/><Relationship Id="rId4" Type="http://schemas.openxmlformats.org/officeDocument/2006/relationships/hyperlink" Target="http://www.amazon.com/NCR18650B-3400mAh-Rechargeable-Batteries-Panasonic/dp/B00GS48XRE/ref=sr_1_3?ie=UTF8&amp;qid=1456164944&amp;sr=8-3&amp;keywords=3400mAh+battery" TargetMode="External"/><Relationship Id="rId9" Type="http://schemas.openxmlformats.org/officeDocument/2006/relationships/vmlDrawing" Target="../drawings/vmlDrawing1.vml"/><Relationship Id="rId5" Type="http://schemas.openxmlformats.org/officeDocument/2006/relationships/hyperlink" Target="https://lowpowerlab.com/shop/Moteino/moteino-r4" TargetMode="External"/><Relationship Id="rId6" Type="http://schemas.openxmlformats.org/officeDocument/2006/relationships/hyperlink" Target="http://www.digikey.com/product-detail/en/193C,BK/SR193-CB-ND/2286059" TargetMode="External"/><Relationship Id="rId7" Type="http://schemas.openxmlformats.org/officeDocument/2006/relationships/hyperlink" Target="http://www.digikey.com/product-search/en/boxes-enclosures-racks/box-accessories/2163623?k=PS19" TargetMode="External"/><Relationship Id="rId8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oshpark.com/" TargetMode="External"/><Relationship Id="rId2" Type="http://schemas.openxmlformats.org/officeDocument/2006/relationships/hyperlink" Target="http://www.digikey.com/product-detail/en/172C,BK/SR172-CB-ND/2286035" TargetMode="External"/><Relationship Id="rId3" Type="http://schemas.openxmlformats.org/officeDocument/2006/relationships/hyperlink" Target="http://www.digikey.com/product-search/en/boxes-enclosures-racks/box-accessories/2163623?k=PS17" TargetMode="External"/><Relationship Id="rId4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amazon.com/MG-Chemicals-4860P-35G-Solder-Paste/dp/B00TIC895Y/ref=sr_1_3?ie=UTF8&amp;qid=1456173393&amp;sr=8-3&amp;keywords=solder+paste" TargetMode="External"/><Relationship Id="rId2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6.43"/>
    <col customWidth="1" min="3" max="3" width="23.57"/>
    <col customWidth="1" min="4" max="4" width="22.14"/>
    <col customWidth="1" min="5" max="9" width="21.43"/>
    <col customWidth="1" min="11" max="11" width="1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</row>
    <row r="2">
      <c r="A2" s="4" t="s">
        <v>12</v>
      </c>
      <c r="B2" s="5" t="str">
        <f t="shared" ref="B2:B3" si="1">HYPERLINK("https://oshpark.com/","Ordering from OSHPark.com")</f>
        <v>Ordering from OSHPark.com</v>
      </c>
      <c r="C2" s="6" t="s">
        <v>13</v>
      </c>
      <c r="D2" s="7" t="s">
        <v>13</v>
      </c>
      <c r="E2" s="4">
        <v>1.0</v>
      </c>
      <c r="F2" s="4" t="str">
        <f t="shared" ref="F2:F45" si="2">PRODUCT(3,E2)</f>
        <v>3</v>
      </c>
      <c r="G2" s="4" t="str">
        <f t="shared" ref="G2:G45" si="3">PRODUCT(10,E2)</f>
        <v>10</v>
      </c>
      <c r="H2" s="4" t="str">
        <f t="shared" ref="H2:H45" si="4">PRODUCT(25,E2)</f>
        <v>25</v>
      </c>
      <c r="I2" s="4" t="str">
        <f t="shared" ref="I2:I45" si="5">PRODUCT(100,E2)</f>
        <v>100</v>
      </c>
      <c r="J2" s="8" t="str">
        <f>PRODUCT(E2,20.83)</f>
        <v>20.83</v>
      </c>
      <c r="K2" s="4">
        <v>1.0</v>
      </c>
      <c r="L2" s="9" t="str">
        <f>SUM(J2,J3,J4,J5,J6,J7,J8,J9,J10,J11,J12,J13,J14,J15,J16,J17,J18,J19,J20,J21,J22,J23,J24,J25,J26,J27,J28,J29,J32,J31,J32,J33,J34,J35,J36,J37,J38,J39,J40,J41,J42,J43,J44,J45)</f>
        <v>190.42</v>
      </c>
    </row>
    <row r="3">
      <c r="A3" s="4" t="s">
        <v>14</v>
      </c>
      <c r="B3" s="5" t="str">
        <f t="shared" si="1"/>
        <v>Ordering from OSHPark.com</v>
      </c>
      <c r="C3" s="6" t="s">
        <v>13</v>
      </c>
      <c r="D3" s="7" t="s">
        <v>13</v>
      </c>
      <c r="E3" s="4">
        <v>1.0</v>
      </c>
      <c r="F3" s="4" t="str">
        <f t="shared" si="2"/>
        <v>3</v>
      </c>
      <c r="G3" s="4" t="str">
        <f t="shared" si="3"/>
        <v>10</v>
      </c>
      <c r="H3" s="4" t="str">
        <f t="shared" si="4"/>
        <v>25</v>
      </c>
      <c r="I3" s="4" t="str">
        <f t="shared" si="5"/>
        <v>100</v>
      </c>
      <c r="J3" s="8" t="str">
        <f>PRODUCT(E3,26.15)</f>
        <v>26.15</v>
      </c>
      <c r="K3" s="4"/>
    </row>
    <row r="4">
      <c r="A4" s="4" t="s">
        <v>15</v>
      </c>
      <c r="B4" s="4" t="s">
        <v>16</v>
      </c>
      <c r="C4" s="10" t="s">
        <v>17</v>
      </c>
      <c r="D4" s="11" t="s">
        <v>18</v>
      </c>
      <c r="E4" s="4">
        <v>1.0</v>
      </c>
      <c r="F4" s="4" t="str">
        <f t="shared" si="2"/>
        <v>3</v>
      </c>
      <c r="G4" s="4" t="str">
        <f t="shared" si="3"/>
        <v>10</v>
      </c>
      <c r="H4" s="4" t="str">
        <f t="shared" si="4"/>
        <v>25</v>
      </c>
      <c r="I4" s="4" t="str">
        <f t="shared" si="5"/>
        <v>100</v>
      </c>
      <c r="J4" s="12" t="str">
        <f>PRODUCT(6.53,E4)</f>
        <v>6.53</v>
      </c>
    </row>
    <row r="5">
      <c r="A5" s="4"/>
      <c r="B5" s="5" t="str">
        <f>HYPERLINK("http://www.amazon.com/NCR18650B-3400mAh-Rechargeable-Batteries-Panasonic/dp/B00GS48XRE/ref=sr_1_3?ie=UTF8&amp;qid=1456164944&amp;sr=8-3&amp;keywords=3400mAh+battery","Battery (3400mAh)")</f>
        <v>Battery (3400mAh)</v>
      </c>
      <c r="C5" s="13" t="s">
        <v>13</v>
      </c>
      <c r="D5" s="11" t="s">
        <v>13</v>
      </c>
      <c r="E5" s="4">
        <v>2.0</v>
      </c>
      <c r="F5" s="4" t="str">
        <f t="shared" si="2"/>
        <v>6</v>
      </c>
      <c r="G5" s="4" t="str">
        <f t="shared" si="3"/>
        <v>20</v>
      </c>
      <c r="H5" s="4" t="str">
        <f t="shared" si="4"/>
        <v>50</v>
      </c>
      <c r="I5" s="4" t="str">
        <f t="shared" si="5"/>
        <v>200</v>
      </c>
      <c r="J5" s="12" t="str">
        <f>PRODUCT(E5,5.73)</f>
        <v>11.46</v>
      </c>
    </row>
    <row r="6">
      <c r="A6" s="4"/>
      <c r="B6" s="4" t="s">
        <v>19</v>
      </c>
      <c r="C6" s="10">
        <v>603.0</v>
      </c>
      <c r="D6" s="11" t="s">
        <v>20</v>
      </c>
      <c r="E6" s="4">
        <v>1.0</v>
      </c>
      <c r="F6" s="4" t="str">
        <f t="shared" si="2"/>
        <v>3</v>
      </c>
      <c r="G6" s="4" t="str">
        <f t="shared" si="3"/>
        <v>10</v>
      </c>
      <c r="H6" s="4" t="str">
        <f t="shared" si="4"/>
        <v>25</v>
      </c>
      <c r="I6" s="4" t="str">
        <f t="shared" si="5"/>
        <v>100</v>
      </c>
      <c r="J6" s="12" t="str">
        <f t="shared" ref="J6:J10" si="6">PRODUCT(E6,0.1)</f>
        <v>0.10</v>
      </c>
    </row>
    <row r="7">
      <c r="A7" s="4"/>
      <c r="B7" s="4" t="s">
        <v>21</v>
      </c>
      <c r="C7" s="10">
        <v>603.0</v>
      </c>
      <c r="D7" s="14" t="s">
        <v>22</v>
      </c>
      <c r="E7" s="4">
        <v>1.0</v>
      </c>
      <c r="F7" s="4" t="str">
        <f t="shared" si="2"/>
        <v>3</v>
      </c>
      <c r="G7" s="4" t="str">
        <f t="shared" si="3"/>
        <v>10</v>
      </c>
      <c r="H7" s="4" t="str">
        <f t="shared" si="4"/>
        <v>25</v>
      </c>
      <c r="I7" s="4" t="str">
        <f t="shared" si="5"/>
        <v>100</v>
      </c>
      <c r="J7" s="12" t="str">
        <f t="shared" si="6"/>
        <v>0.10</v>
      </c>
    </row>
    <row r="8">
      <c r="A8" s="4"/>
      <c r="B8" s="4" t="s">
        <v>23</v>
      </c>
      <c r="C8" s="10">
        <v>603.0</v>
      </c>
      <c r="D8" s="15" t="s">
        <v>24</v>
      </c>
      <c r="E8" s="4">
        <v>1.0</v>
      </c>
      <c r="F8" s="4" t="str">
        <f t="shared" si="2"/>
        <v>3</v>
      </c>
      <c r="G8" s="4" t="str">
        <f t="shared" si="3"/>
        <v>10</v>
      </c>
      <c r="H8" s="4" t="str">
        <f t="shared" si="4"/>
        <v>25</v>
      </c>
      <c r="I8" s="4" t="str">
        <f t="shared" si="5"/>
        <v>100</v>
      </c>
      <c r="J8" s="12" t="str">
        <f t="shared" si="6"/>
        <v>0.10</v>
      </c>
    </row>
    <row r="9">
      <c r="A9" s="4"/>
      <c r="B9" s="4" t="s">
        <v>25</v>
      </c>
      <c r="C9" s="10">
        <v>603.0</v>
      </c>
      <c r="D9" s="15" t="s">
        <v>26</v>
      </c>
      <c r="E9" s="4">
        <v>1.0</v>
      </c>
      <c r="F9" s="4" t="str">
        <f t="shared" si="2"/>
        <v>3</v>
      </c>
      <c r="G9" s="4" t="str">
        <f t="shared" si="3"/>
        <v>10</v>
      </c>
      <c r="H9" s="4" t="str">
        <f t="shared" si="4"/>
        <v>25</v>
      </c>
      <c r="I9" s="4" t="str">
        <f t="shared" si="5"/>
        <v>100</v>
      </c>
      <c r="J9" s="12" t="str">
        <f t="shared" si="6"/>
        <v>0.10</v>
      </c>
    </row>
    <row r="10">
      <c r="A10" s="4"/>
      <c r="B10" s="4" t="s">
        <v>27</v>
      </c>
      <c r="C10" s="10">
        <v>603.0</v>
      </c>
      <c r="D10" s="16" t="s">
        <v>28</v>
      </c>
      <c r="E10" s="4">
        <v>2.0</v>
      </c>
      <c r="F10" s="4" t="str">
        <f t="shared" si="2"/>
        <v>6</v>
      </c>
      <c r="G10" s="4" t="str">
        <f t="shared" si="3"/>
        <v>20</v>
      </c>
      <c r="H10" s="4" t="str">
        <f t="shared" si="4"/>
        <v>50</v>
      </c>
      <c r="I10" s="4" t="str">
        <f t="shared" si="5"/>
        <v>200</v>
      </c>
      <c r="J10" s="12" t="str">
        <f t="shared" si="6"/>
        <v>0.20</v>
      </c>
    </row>
    <row r="11">
      <c r="A11" s="4"/>
      <c r="B11" s="4" t="s">
        <v>29</v>
      </c>
      <c r="C11" s="10">
        <v>2512.0</v>
      </c>
      <c r="D11" s="14" t="s">
        <v>30</v>
      </c>
      <c r="E11" s="4">
        <v>1.0</v>
      </c>
      <c r="F11" s="4" t="str">
        <f t="shared" si="2"/>
        <v>3</v>
      </c>
      <c r="G11" s="4" t="str">
        <f t="shared" si="3"/>
        <v>10</v>
      </c>
      <c r="H11" s="4" t="str">
        <f t="shared" si="4"/>
        <v>25</v>
      </c>
      <c r="I11" s="4" t="str">
        <f t="shared" si="5"/>
        <v>100</v>
      </c>
      <c r="J11" s="17" t="str">
        <f>PRODUCT(E11,0.54)</f>
        <v>0.54</v>
      </c>
    </row>
    <row r="12">
      <c r="A12" s="4"/>
      <c r="B12" s="4" t="s">
        <v>31</v>
      </c>
      <c r="C12" s="10" t="s">
        <v>32</v>
      </c>
      <c r="D12" s="15" t="s">
        <v>33</v>
      </c>
      <c r="E12" s="4">
        <v>1.0</v>
      </c>
      <c r="F12" s="4" t="str">
        <f t="shared" si="2"/>
        <v>3</v>
      </c>
      <c r="G12" s="4" t="str">
        <f t="shared" si="3"/>
        <v>10</v>
      </c>
      <c r="H12" s="4" t="str">
        <f t="shared" si="4"/>
        <v>25</v>
      </c>
      <c r="I12" s="4" t="str">
        <f t="shared" si="5"/>
        <v>100</v>
      </c>
      <c r="J12" s="12" t="str">
        <f>PRODUCT(E12,0.24)</f>
        <v>0.24</v>
      </c>
    </row>
    <row r="13">
      <c r="A13" s="4"/>
      <c r="B13" s="4" t="s">
        <v>34</v>
      </c>
      <c r="C13" s="10" t="s">
        <v>32</v>
      </c>
      <c r="D13" s="14" t="s">
        <v>35</v>
      </c>
      <c r="E13" s="4">
        <v>3.0</v>
      </c>
      <c r="F13" s="4" t="str">
        <f t="shared" si="2"/>
        <v>9</v>
      </c>
      <c r="G13" s="4" t="str">
        <f t="shared" si="3"/>
        <v>30</v>
      </c>
      <c r="H13" s="4" t="str">
        <f t="shared" si="4"/>
        <v>75</v>
      </c>
      <c r="I13" s="4" t="str">
        <f t="shared" si="5"/>
        <v>300</v>
      </c>
      <c r="J13" s="12" t="str">
        <f>PRODUCT(E13,0.62)</f>
        <v>1.86</v>
      </c>
    </row>
    <row r="14">
      <c r="A14" s="4"/>
      <c r="B14" s="4" t="s">
        <v>36</v>
      </c>
      <c r="C14" s="10">
        <v>1210.0</v>
      </c>
      <c r="D14" s="18" t="s">
        <v>37</v>
      </c>
      <c r="E14" s="4">
        <v>1.0</v>
      </c>
      <c r="F14" s="4" t="str">
        <f t="shared" si="2"/>
        <v>3</v>
      </c>
      <c r="G14" s="4" t="str">
        <f t="shared" si="3"/>
        <v>10</v>
      </c>
      <c r="H14" s="4" t="str">
        <f t="shared" si="4"/>
        <v>25</v>
      </c>
      <c r="I14" s="4" t="str">
        <f t="shared" si="5"/>
        <v>100</v>
      </c>
      <c r="J14" s="12" t="str">
        <f>PRODUCT(E14,0.73)</f>
        <v>0.73</v>
      </c>
    </row>
    <row r="15">
      <c r="A15" s="4"/>
      <c r="B15" s="4" t="s">
        <v>38</v>
      </c>
      <c r="C15" s="10">
        <v>805.0</v>
      </c>
      <c r="D15" s="18" t="s">
        <v>39</v>
      </c>
      <c r="E15" s="4">
        <v>3.0</v>
      </c>
      <c r="F15" s="4" t="str">
        <f t="shared" si="2"/>
        <v>9</v>
      </c>
      <c r="G15" s="4" t="str">
        <f t="shared" si="3"/>
        <v>30</v>
      </c>
      <c r="H15" s="4" t="str">
        <f t="shared" si="4"/>
        <v>75</v>
      </c>
      <c r="I15" s="4" t="str">
        <f t="shared" si="5"/>
        <v>300</v>
      </c>
      <c r="J15" s="8">
        <v>0.65</v>
      </c>
    </row>
    <row r="16">
      <c r="A16" s="4"/>
      <c r="B16" s="4" t="s">
        <v>40</v>
      </c>
      <c r="C16" s="10">
        <v>805.0</v>
      </c>
      <c r="D16" s="18" t="s">
        <v>41</v>
      </c>
      <c r="E16" s="4">
        <v>1.0</v>
      </c>
      <c r="F16" s="4" t="str">
        <f t="shared" si="2"/>
        <v>3</v>
      </c>
      <c r="G16" s="4" t="str">
        <f t="shared" si="3"/>
        <v>10</v>
      </c>
      <c r="H16" s="4" t="str">
        <f t="shared" si="4"/>
        <v>25</v>
      </c>
      <c r="I16" s="4" t="str">
        <f t="shared" si="5"/>
        <v>100</v>
      </c>
      <c r="J16" s="8">
        <v>0.21</v>
      </c>
    </row>
    <row r="17">
      <c r="A17" s="4"/>
      <c r="B17" s="4" t="s">
        <v>42</v>
      </c>
      <c r="C17" s="10">
        <v>603.0</v>
      </c>
      <c r="D17" s="18" t="s">
        <v>43</v>
      </c>
      <c r="E17" s="4">
        <v>1.0</v>
      </c>
      <c r="F17" s="4" t="str">
        <f t="shared" si="2"/>
        <v>3</v>
      </c>
      <c r="G17" s="4" t="str">
        <f t="shared" si="3"/>
        <v>10</v>
      </c>
      <c r="H17" s="4" t="str">
        <f t="shared" si="4"/>
        <v>25</v>
      </c>
      <c r="I17" s="4" t="str">
        <f t="shared" si="5"/>
        <v>100</v>
      </c>
      <c r="J17" s="8">
        <v>0.28</v>
      </c>
    </row>
    <row r="18">
      <c r="A18" s="4"/>
      <c r="B18" s="4" t="s">
        <v>44</v>
      </c>
      <c r="C18" s="10">
        <v>603.0</v>
      </c>
      <c r="D18" s="18" t="s">
        <v>45</v>
      </c>
      <c r="E18" s="19">
        <v>1.0</v>
      </c>
      <c r="F18" s="4" t="str">
        <f t="shared" si="2"/>
        <v>3</v>
      </c>
      <c r="G18" s="4" t="str">
        <f t="shared" si="3"/>
        <v>10</v>
      </c>
      <c r="H18" s="4" t="str">
        <f t="shared" si="4"/>
        <v>25</v>
      </c>
      <c r="I18" s="4" t="str">
        <f t="shared" si="5"/>
        <v>100</v>
      </c>
      <c r="J18" s="8">
        <v>0.28</v>
      </c>
    </row>
    <row r="19">
      <c r="A19" s="4"/>
      <c r="B19" s="4" t="s">
        <v>46</v>
      </c>
      <c r="C19" s="6">
        <v>603.0</v>
      </c>
      <c r="D19" s="18" t="s">
        <v>47</v>
      </c>
      <c r="E19" s="19">
        <v>1.0</v>
      </c>
      <c r="F19" s="4" t="str">
        <f t="shared" si="2"/>
        <v>3</v>
      </c>
      <c r="G19" s="4" t="str">
        <f t="shared" si="3"/>
        <v>10</v>
      </c>
      <c r="H19" s="4" t="str">
        <f t="shared" si="4"/>
        <v>25</v>
      </c>
      <c r="I19" s="4" t="str">
        <f t="shared" si="5"/>
        <v>100</v>
      </c>
      <c r="J19" s="8">
        <v>0.23</v>
      </c>
    </row>
    <row r="20">
      <c r="A20" s="4" t="s">
        <v>48</v>
      </c>
      <c r="B20" s="4" t="s">
        <v>48</v>
      </c>
      <c r="C20" s="6" t="s">
        <v>13</v>
      </c>
      <c r="D20" s="7" t="s">
        <v>13</v>
      </c>
      <c r="E20" s="19">
        <v>8.0</v>
      </c>
      <c r="F20" s="4" t="str">
        <f t="shared" si="2"/>
        <v>24</v>
      </c>
      <c r="G20" s="4" t="str">
        <f t="shared" si="3"/>
        <v>80</v>
      </c>
      <c r="H20" s="4" t="str">
        <f t="shared" si="4"/>
        <v>200</v>
      </c>
      <c r="I20" s="4" t="str">
        <f t="shared" si="5"/>
        <v>800</v>
      </c>
      <c r="J20" s="12"/>
    </row>
    <row r="21">
      <c r="A21" s="4"/>
      <c r="B21" s="4" t="s">
        <v>49</v>
      </c>
      <c r="C21" s="10" t="s">
        <v>50</v>
      </c>
      <c r="D21" s="11" t="s">
        <v>51</v>
      </c>
      <c r="E21" s="20">
        <v>8.0</v>
      </c>
      <c r="F21" s="4" t="str">
        <f t="shared" si="2"/>
        <v>24</v>
      </c>
      <c r="G21" s="4" t="str">
        <f t="shared" si="3"/>
        <v>80</v>
      </c>
      <c r="H21" s="4" t="str">
        <f t="shared" si="4"/>
        <v>200</v>
      </c>
      <c r="I21" s="4" t="str">
        <f t="shared" si="5"/>
        <v>800</v>
      </c>
      <c r="J21" s="12" t="str">
        <f t="shared" ref="J21:J22" si="7">PRODUCT(E21, 3.18)</f>
        <v>25.44</v>
      </c>
    </row>
    <row r="22">
      <c r="A22" s="4"/>
      <c r="B22" s="4" t="s">
        <v>52</v>
      </c>
      <c r="C22" s="10" t="s">
        <v>53</v>
      </c>
      <c r="D22" s="21" t="s">
        <v>54</v>
      </c>
      <c r="E22" s="20">
        <v>1.0</v>
      </c>
      <c r="F22" s="4" t="str">
        <f t="shared" si="2"/>
        <v>3</v>
      </c>
      <c r="G22" s="4" t="str">
        <f t="shared" si="3"/>
        <v>10</v>
      </c>
      <c r="H22" s="4" t="str">
        <f t="shared" si="4"/>
        <v>25</v>
      </c>
      <c r="I22" s="4" t="str">
        <f t="shared" si="5"/>
        <v>100</v>
      </c>
      <c r="J22" s="12" t="str">
        <f t="shared" si="7"/>
        <v>3.18</v>
      </c>
    </row>
    <row r="23">
      <c r="A23" s="4"/>
      <c r="B23" s="4" t="s">
        <v>55</v>
      </c>
      <c r="C23" s="10">
        <v>603.0</v>
      </c>
      <c r="D23" s="22" t="s">
        <v>56</v>
      </c>
      <c r="E23" s="19">
        <v>24.0</v>
      </c>
      <c r="F23" s="4" t="str">
        <f t="shared" si="2"/>
        <v>72</v>
      </c>
      <c r="G23" s="4" t="str">
        <f t="shared" si="3"/>
        <v>240</v>
      </c>
      <c r="H23" s="4" t="str">
        <f t="shared" si="4"/>
        <v>600</v>
      </c>
      <c r="I23" s="4" t="str">
        <f t="shared" si="5"/>
        <v>2400</v>
      </c>
      <c r="J23" s="12" t="str">
        <f t="shared" ref="J23:J24" si="8">PRODUCT(E23,0.01)</f>
        <v>0.24</v>
      </c>
    </row>
    <row r="24">
      <c r="A24" s="4"/>
      <c r="B24" s="4" t="s">
        <v>57</v>
      </c>
      <c r="C24" s="10">
        <v>603.0</v>
      </c>
      <c r="D24" s="18" t="s">
        <v>58</v>
      </c>
      <c r="E24" s="23">
        <v>24.0</v>
      </c>
      <c r="F24" s="4" t="str">
        <f t="shared" si="2"/>
        <v>72</v>
      </c>
      <c r="G24" s="4" t="str">
        <f t="shared" si="3"/>
        <v>240</v>
      </c>
      <c r="H24" s="4" t="str">
        <f t="shared" si="4"/>
        <v>600</v>
      </c>
      <c r="I24" s="4" t="str">
        <f t="shared" si="5"/>
        <v>2400</v>
      </c>
      <c r="J24" s="12" t="str">
        <f t="shared" si="8"/>
        <v>0.24</v>
      </c>
    </row>
    <row r="25">
      <c r="A25" s="4"/>
      <c r="B25" s="4" t="s">
        <v>59</v>
      </c>
      <c r="C25" s="10">
        <v>603.0</v>
      </c>
      <c r="D25" s="18" t="s">
        <v>60</v>
      </c>
      <c r="E25" s="23">
        <v>24.0</v>
      </c>
      <c r="F25" s="4" t="str">
        <f t="shared" si="2"/>
        <v>72</v>
      </c>
      <c r="G25" s="4" t="str">
        <f t="shared" si="3"/>
        <v>240</v>
      </c>
      <c r="H25" s="4" t="str">
        <f t="shared" si="4"/>
        <v>600</v>
      </c>
      <c r="I25" s="4" t="str">
        <f t="shared" si="5"/>
        <v>2400</v>
      </c>
      <c r="J25" s="12" t="str">
        <f>PRODUCT(E25,0.0092)</f>
        <v>0.22</v>
      </c>
    </row>
    <row r="26">
      <c r="A26" s="4"/>
      <c r="B26" s="4" t="s">
        <v>61</v>
      </c>
      <c r="C26" s="10">
        <v>603.0</v>
      </c>
      <c r="D26" s="22" t="s">
        <v>62</v>
      </c>
      <c r="E26" s="20">
        <v>8.0</v>
      </c>
      <c r="F26" s="4" t="str">
        <f t="shared" si="2"/>
        <v>24</v>
      </c>
      <c r="G26" s="4" t="str">
        <f t="shared" si="3"/>
        <v>80</v>
      </c>
      <c r="H26" s="4" t="str">
        <f t="shared" si="4"/>
        <v>200</v>
      </c>
      <c r="I26" s="4" t="str">
        <f t="shared" si="5"/>
        <v>800</v>
      </c>
      <c r="J26" s="12" t="str">
        <f>PRODUCT(E26,0.08)</f>
        <v>0.64</v>
      </c>
    </row>
    <row r="27">
      <c r="A27" s="4"/>
      <c r="B27" s="4" t="s">
        <v>63</v>
      </c>
      <c r="C27" s="10">
        <v>603.0</v>
      </c>
      <c r="D27" s="18" t="s">
        <v>64</v>
      </c>
      <c r="E27" s="20">
        <v>8.0</v>
      </c>
      <c r="F27" s="4" t="str">
        <f t="shared" si="2"/>
        <v>24</v>
      </c>
      <c r="G27" s="4" t="str">
        <f t="shared" si="3"/>
        <v>80</v>
      </c>
      <c r="H27" s="4" t="str">
        <f t="shared" si="4"/>
        <v>200</v>
      </c>
      <c r="I27" s="4" t="str">
        <f t="shared" si="5"/>
        <v>800</v>
      </c>
      <c r="J27" s="12" t="str">
        <f>PRODUCT(E27,0.27)</f>
        <v>2.16</v>
      </c>
    </row>
    <row r="28">
      <c r="A28" s="4"/>
      <c r="B28" s="4" t="s">
        <v>65</v>
      </c>
      <c r="C28" s="10">
        <v>603.0</v>
      </c>
      <c r="D28" s="18" t="s">
        <v>66</v>
      </c>
      <c r="E28" s="20">
        <v>8.0</v>
      </c>
      <c r="F28" s="4" t="str">
        <f t="shared" si="2"/>
        <v>24</v>
      </c>
      <c r="G28" s="4" t="str">
        <f t="shared" si="3"/>
        <v>80</v>
      </c>
      <c r="H28" s="4" t="str">
        <f t="shared" si="4"/>
        <v>200</v>
      </c>
      <c r="I28" s="4" t="str">
        <f t="shared" si="5"/>
        <v>800</v>
      </c>
      <c r="J28" s="12" t="str">
        <f>PRODUCT(E28,0.014)</f>
        <v>0.11</v>
      </c>
    </row>
    <row r="29">
      <c r="A29" s="4"/>
      <c r="B29" s="4" t="s">
        <v>27</v>
      </c>
      <c r="C29" s="10">
        <v>603.0</v>
      </c>
      <c r="D29" s="22" t="s">
        <v>67</v>
      </c>
      <c r="E29" s="20">
        <v>8.0</v>
      </c>
      <c r="F29" s="4" t="str">
        <f t="shared" si="2"/>
        <v>24</v>
      </c>
      <c r="G29" s="4" t="str">
        <f t="shared" si="3"/>
        <v>80</v>
      </c>
      <c r="H29" s="4" t="str">
        <f t="shared" si="4"/>
        <v>200</v>
      </c>
      <c r="I29" s="4" t="str">
        <f t="shared" si="5"/>
        <v>800</v>
      </c>
      <c r="J29" s="12" t="str">
        <f>PRODUCT(E29,0.013)</f>
        <v>0.10</v>
      </c>
    </row>
    <row r="30">
      <c r="A30" s="4"/>
      <c r="B30" s="4" t="s">
        <v>68</v>
      </c>
      <c r="C30" s="10">
        <v>603.0</v>
      </c>
      <c r="D30" s="22" t="s">
        <v>69</v>
      </c>
      <c r="E30" s="20">
        <v>8.0</v>
      </c>
      <c r="F30" s="4" t="str">
        <f t="shared" si="2"/>
        <v>24</v>
      </c>
      <c r="G30" s="4" t="str">
        <f t="shared" si="3"/>
        <v>80</v>
      </c>
      <c r="H30" s="4" t="str">
        <f t="shared" si="4"/>
        <v>200</v>
      </c>
      <c r="I30" s="4" t="str">
        <f t="shared" si="5"/>
        <v>800</v>
      </c>
      <c r="J30" t="str">
        <f>PRODUCT(E30,0.014)</f>
        <v>0.112</v>
      </c>
    </row>
    <row r="31">
      <c r="A31" s="4"/>
      <c r="B31" s="4" t="s">
        <v>70</v>
      </c>
      <c r="C31" s="10">
        <v>603.0</v>
      </c>
      <c r="D31" s="18" t="s">
        <v>71</v>
      </c>
      <c r="E31" s="23">
        <v>16.0</v>
      </c>
      <c r="F31" s="4" t="str">
        <f t="shared" si="2"/>
        <v>48</v>
      </c>
      <c r="G31" s="4" t="str">
        <f t="shared" si="3"/>
        <v>160</v>
      </c>
      <c r="H31" s="4" t="str">
        <f t="shared" si="4"/>
        <v>400</v>
      </c>
      <c r="I31" s="4" t="str">
        <f t="shared" si="5"/>
        <v>1600</v>
      </c>
      <c r="J31" s="17" t="str">
        <f>PRODUCT(E31,0.019)</f>
        <v>0.30</v>
      </c>
    </row>
    <row r="32">
      <c r="A32" s="4"/>
      <c r="B32" s="4" t="s">
        <v>72</v>
      </c>
      <c r="C32" s="10">
        <v>603.0</v>
      </c>
      <c r="D32" s="18" t="s">
        <v>73</v>
      </c>
      <c r="E32" s="20">
        <v>8.0</v>
      </c>
      <c r="F32" s="4" t="str">
        <f t="shared" si="2"/>
        <v>24</v>
      </c>
      <c r="G32" s="4" t="str">
        <f t="shared" si="3"/>
        <v>80</v>
      </c>
      <c r="H32" s="4" t="str">
        <f t="shared" si="4"/>
        <v>200</v>
      </c>
      <c r="I32" s="4" t="str">
        <f t="shared" si="5"/>
        <v>800</v>
      </c>
      <c r="J32" s="17" t="str">
        <f>PRODUCT(E30,0.019)</f>
        <v>0.15</v>
      </c>
    </row>
    <row r="33">
      <c r="A33" s="4" t="s">
        <v>74</v>
      </c>
      <c r="B33" s="4" t="s">
        <v>74</v>
      </c>
      <c r="C33" s="6" t="s">
        <v>13</v>
      </c>
      <c r="D33" s="7" t="s">
        <v>13</v>
      </c>
      <c r="E33" s="19">
        <v>2.0</v>
      </c>
      <c r="F33" s="4" t="str">
        <f t="shared" si="2"/>
        <v>6</v>
      </c>
      <c r="G33" s="4" t="str">
        <f t="shared" si="3"/>
        <v>20</v>
      </c>
      <c r="H33" s="4" t="str">
        <f t="shared" si="4"/>
        <v>50</v>
      </c>
      <c r="I33" s="4" t="str">
        <f t="shared" si="5"/>
        <v>200</v>
      </c>
      <c r="J33" s="12" t="str">
        <f>PRODUCT(E33,9.99)</f>
        <v>19.98</v>
      </c>
    </row>
    <row r="34">
      <c r="A34" s="4" t="s">
        <v>75</v>
      </c>
      <c r="B34" s="4" t="s">
        <v>76</v>
      </c>
      <c r="C34" s="10" t="s">
        <v>77</v>
      </c>
      <c r="D34" s="11" t="s">
        <v>78</v>
      </c>
      <c r="E34" s="19">
        <v>1.0</v>
      </c>
      <c r="F34" s="4" t="str">
        <f t="shared" si="2"/>
        <v>3</v>
      </c>
      <c r="G34" s="4" t="str">
        <f t="shared" si="3"/>
        <v>10</v>
      </c>
      <c r="H34" s="4" t="str">
        <f t="shared" si="4"/>
        <v>25</v>
      </c>
      <c r="I34" s="4" t="str">
        <f t="shared" si="5"/>
        <v>100</v>
      </c>
      <c r="J34" s="12" t="str">
        <f>PRODUCT(E34,0.95)</f>
        <v>0.95</v>
      </c>
    </row>
    <row r="35">
      <c r="A35" s="4"/>
      <c r="B35" s="4" t="s">
        <v>79</v>
      </c>
      <c r="C35" s="10" t="s">
        <v>80</v>
      </c>
      <c r="D35" s="11" t="s">
        <v>81</v>
      </c>
      <c r="E35" s="19">
        <v>1.0</v>
      </c>
      <c r="F35" s="4" t="str">
        <f t="shared" si="2"/>
        <v>3</v>
      </c>
      <c r="G35" s="4" t="str">
        <f t="shared" si="3"/>
        <v>10</v>
      </c>
      <c r="H35" s="4" t="str">
        <f t="shared" si="4"/>
        <v>25</v>
      </c>
      <c r="I35" s="4" t="str">
        <f t="shared" si="5"/>
        <v>100</v>
      </c>
      <c r="J35" s="12" t="str">
        <f>PRODUCT(E35,1.59)</f>
        <v>1.59</v>
      </c>
    </row>
    <row r="36">
      <c r="A36" s="4"/>
      <c r="B36" s="4" t="s">
        <v>82</v>
      </c>
      <c r="C36" s="10">
        <v>603.0</v>
      </c>
      <c r="D36" s="21" t="s">
        <v>83</v>
      </c>
      <c r="E36" s="19">
        <v>1.0</v>
      </c>
      <c r="F36" s="4" t="str">
        <f t="shared" si="2"/>
        <v>3</v>
      </c>
      <c r="G36" s="4" t="str">
        <f t="shared" si="3"/>
        <v>10</v>
      </c>
      <c r="H36" s="4" t="str">
        <f t="shared" si="4"/>
        <v>25</v>
      </c>
      <c r="I36" s="4" t="str">
        <f t="shared" si="5"/>
        <v>100</v>
      </c>
      <c r="J36" s="8" t="str">
        <f t="shared" ref="J36:J38" si="9">PRODUCT(E36,0.1)</f>
        <v>0.10</v>
      </c>
    </row>
    <row r="37">
      <c r="A37" s="4"/>
      <c r="B37" s="4" t="s">
        <v>84</v>
      </c>
      <c r="C37" s="10">
        <v>603.0</v>
      </c>
      <c r="D37" s="11" t="s">
        <v>85</v>
      </c>
      <c r="E37" s="4">
        <v>1.0</v>
      </c>
      <c r="F37" s="4" t="str">
        <f t="shared" si="2"/>
        <v>3</v>
      </c>
      <c r="G37" s="4" t="str">
        <f t="shared" si="3"/>
        <v>10</v>
      </c>
      <c r="H37" s="4" t="str">
        <f t="shared" si="4"/>
        <v>25</v>
      </c>
      <c r="I37" s="4" t="str">
        <f t="shared" si="5"/>
        <v>100</v>
      </c>
      <c r="J37" s="8" t="str">
        <f t="shared" si="9"/>
        <v>0.10</v>
      </c>
    </row>
    <row r="38">
      <c r="A38" s="4"/>
      <c r="B38" s="4" t="s">
        <v>86</v>
      </c>
      <c r="C38" s="10">
        <v>603.0</v>
      </c>
      <c r="D38" s="11" t="s">
        <v>87</v>
      </c>
      <c r="E38" s="4">
        <v>2.0</v>
      </c>
      <c r="F38" s="4" t="str">
        <f t="shared" si="2"/>
        <v>6</v>
      </c>
      <c r="G38" s="4" t="str">
        <f t="shared" si="3"/>
        <v>20</v>
      </c>
      <c r="H38" s="4" t="str">
        <f t="shared" si="4"/>
        <v>50</v>
      </c>
      <c r="I38" s="4" t="str">
        <f t="shared" si="5"/>
        <v>200</v>
      </c>
      <c r="J38" s="8" t="str">
        <f t="shared" si="9"/>
        <v>0.20</v>
      </c>
    </row>
    <row r="39">
      <c r="A39" s="4"/>
      <c r="B39" s="4" t="s">
        <v>88</v>
      </c>
      <c r="C39" s="10">
        <v>603.0</v>
      </c>
      <c r="D39" s="11" t="s">
        <v>89</v>
      </c>
      <c r="E39" s="4">
        <v>2.0</v>
      </c>
      <c r="F39" s="4" t="str">
        <f t="shared" si="2"/>
        <v>6</v>
      </c>
      <c r="G39" s="4" t="str">
        <f t="shared" si="3"/>
        <v>20</v>
      </c>
      <c r="H39" s="4" t="str">
        <f t="shared" si="4"/>
        <v>50</v>
      </c>
      <c r="I39" s="4" t="str">
        <f t="shared" si="5"/>
        <v>200</v>
      </c>
      <c r="J39" s="8" t="str">
        <f>PRODUCT(E39,0.35)</f>
        <v>0.70</v>
      </c>
    </row>
    <row r="40">
      <c r="A40" s="4" t="s">
        <v>90</v>
      </c>
      <c r="B40" s="5" t="str">
        <f>HYPERLINK("https://lowpowerlab.com/shop/Moteino/moteino-r4","Moteino (+Transceiver)")</f>
        <v>Moteino (+Transceiver)</v>
      </c>
      <c r="C40" s="6" t="s">
        <v>91</v>
      </c>
      <c r="D40" s="11" t="s">
        <v>13</v>
      </c>
      <c r="E40" s="4">
        <v>1.0</v>
      </c>
      <c r="F40" s="4" t="str">
        <f t="shared" si="2"/>
        <v>3</v>
      </c>
      <c r="G40" s="4" t="str">
        <f t="shared" si="3"/>
        <v>10</v>
      </c>
      <c r="H40" s="4" t="str">
        <f t="shared" si="4"/>
        <v>25</v>
      </c>
      <c r="I40" s="4" t="str">
        <f t="shared" si="5"/>
        <v>100</v>
      </c>
      <c r="J40" s="8" t="str">
        <f>PRODUCT(E40,18.95)</f>
        <v>18.95</v>
      </c>
    </row>
    <row r="41">
      <c r="A41" s="4" t="s">
        <v>92</v>
      </c>
      <c r="B41" s="4" t="s">
        <v>93</v>
      </c>
      <c r="C41" s="6" t="s">
        <v>94</v>
      </c>
      <c r="D41" s="14" t="s">
        <v>95</v>
      </c>
      <c r="E41" s="4">
        <v>1.0</v>
      </c>
      <c r="F41" s="4" t="str">
        <f t="shared" si="2"/>
        <v>3</v>
      </c>
      <c r="G41" s="4" t="str">
        <f t="shared" si="3"/>
        <v>10</v>
      </c>
      <c r="H41" s="4" t="str">
        <f t="shared" si="4"/>
        <v>25</v>
      </c>
      <c r="I41" s="4" t="str">
        <f t="shared" si="5"/>
        <v>100</v>
      </c>
      <c r="J41" s="12" t="str">
        <f>PRODUCT(E41,15.58)</f>
        <v>15.58</v>
      </c>
    </row>
    <row r="42">
      <c r="A42" s="4"/>
      <c r="B42" s="4" t="s">
        <v>96</v>
      </c>
      <c r="C42" s="6">
        <v>603.0</v>
      </c>
      <c r="D42" s="14" t="s">
        <v>97</v>
      </c>
      <c r="E42" s="4">
        <v>1.0</v>
      </c>
      <c r="F42" s="4" t="str">
        <f t="shared" si="2"/>
        <v>3</v>
      </c>
      <c r="G42" s="4" t="str">
        <f t="shared" si="3"/>
        <v>10</v>
      </c>
      <c r="H42" s="4" t="str">
        <f t="shared" si="4"/>
        <v>25</v>
      </c>
      <c r="I42" s="4" t="str">
        <f t="shared" si="5"/>
        <v>100</v>
      </c>
      <c r="J42" s="12" t="str">
        <f>PRODUCT(E42,0.1)</f>
        <v>0.10</v>
      </c>
    </row>
    <row r="43">
      <c r="A43" s="4"/>
      <c r="B43" s="4" t="s">
        <v>98</v>
      </c>
      <c r="C43" s="6" t="s">
        <v>13</v>
      </c>
      <c r="D43" s="18" t="s">
        <v>99</v>
      </c>
      <c r="E43" s="4">
        <v>1.0</v>
      </c>
      <c r="F43" s="4" t="str">
        <f t="shared" si="2"/>
        <v>3</v>
      </c>
      <c r="G43" s="4" t="str">
        <f t="shared" si="3"/>
        <v>10</v>
      </c>
      <c r="H43" s="4" t="str">
        <f t="shared" si="4"/>
        <v>25</v>
      </c>
      <c r="I43" s="4" t="str">
        <f t="shared" si="5"/>
        <v>100</v>
      </c>
      <c r="J43" s="12" t="str">
        <f>PRODUCT(K2,0.3)</f>
        <v>0.30</v>
      </c>
    </row>
    <row r="44">
      <c r="A44" s="4" t="s">
        <v>100</v>
      </c>
      <c r="B44" s="4" t="s">
        <v>101</v>
      </c>
      <c r="C44" s="4" t="s">
        <v>13</v>
      </c>
      <c r="D44" s="24" t="s">
        <v>102</v>
      </c>
      <c r="E44" s="4">
        <v>1.0</v>
      </c>
      <c r="F44" s="4" t="str">
        <f t="shared" si="2"/>
        <v>3</v>
      </c>
      <c r="G44" s="4" t="str">
        <f t="shared" si="3"/>
        <v>10</v>
      </c>
      <c r="H44" s="4" t="str">
        <f t="shared" si="4"/>
        <v>25</v>
      </c>
      <c r="I44" s="4" t="str">
        <f t="shared" si="5"/>
        <v>100</v>
      </c>
      <c r="J44" s="4" t="str">
        <f>PRODUCT(19.79,E44)</f>
        <v>19.79</v>
      </c>
    </row>
    <row r="45">
      <c r="A45" s="3"/>
      <c r="B45" s="4" t="s">
        <v>103</v>
      </c>
      <c r="D45" s="24" t="s">
        <v>104</v>
      </c>
      <c r="E45" s="4">
        <v>1.0</v>
      </c>
      <c r="F45" s="4" t="str">
        <f t="shared" si="2"/>
        <v>3</v>
      </c>
      <c r="G45" s="4" t="str">
        <f t="shared" si="3"/>
        <v>10</v>
      </c>
      <c r="H45" s="4" t="str">
        <f t="shared" si="4"/>
        <v>25</v>
      </c>
      <c r="I45" s="4" t="str">
        <f t="shared" si="5"/>
        <v>100</v>
      </c>
      <c r="J45" s="8" t="str">
        <f>PRODUCT(E45,8.55)</f>
        <v>8.55</v>
      </c>
    </row>
    <row r="46">
      <c r="A46" s="4"/>
      <c r="B46" s="4"/>
    </row>
  </sheetData>
  <hyperlinks>
    <hyperlink r:id="rId2" ref="B2"/>
    <hyperlink r:id="rId3" ref="B3"/>
    <hyperlink r:id="rId4" ref="B5"/>
    <hyperlink r:id="rId5" ref="B40"/>
    <hyperlink r:id="rId6" ref="D44"/>
    <hyperlink r:id="rId7" ref="D45"/>
  </hyperlinks>
  <drawing r:id="rId8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6.57"/>
    <col customWidth="1" min="3" max="3" width="22.71"/>
    <col customWidth="1" min="4" max="4" width="22.57"/>
    <col customWidth="1" min="5" max="5" width="11.0"/>
    <col customWidth="1" min="7" max="7" width="14.29"/>
  </cols>
  <sheetData>
    <row r="1">
      <c r="A1" s="3" t="s">
        <v>0</v>
      </c>
      <c r="B1" s="3" t="s">
        <v>105</v>
      </c>
      <c r="C1" s="3" t="s">
        <v>2</v>
      </c>
      <c r="D1" s="3" t="s">
        <v>3</v>
      </c>
      <c r="E1" s="3" t="s">
        <v>106</v>
      </c>
      <c r="F1" s="3" t="s">
        <v>9</v>
      </c>
      <c r="G1" s="2" t="s">
        <v>107</v>
      </c>
      <c r="H1" s="3" t="s">
        <v>11</v>
      </c>
    </row>
    <row r="2">
      <c r="A2" s="4" t="s">
        <v>12</v>
      </c>
      <c r="B2" s="5" t="str">
        <f>HYPERLINK("https://oshpark.com/","Ordering from OSHPark.com")</f>
        <v>Ordering from OSHPark.com</v>
      </c>
      <c r="C2" s="4" t="s">
        <v>13</v>
      </c>
      <c r="D2" s="4" t="s">
        <v>13</v>
      </c>
      <c r="E2" s="4" t="str">
        <f>(G2)</f>
        <v>1</v>
      </c>
      <c r="F2" s="4" t="str">
        <f>PRODUCT(E2,20.83)</f>
        <v>20.83</v>
      </c>
      <c r="G2" s="4">
        <v>1.0</v>
      </c>
      <c r="H2" t="str">
        <f>SUM(F2,F3,F4,F5,F6,F7,F8,F9,F10,F11,F12,F13,F14,F15,F16,F17,F18,F19,F20,F21,F22,F23,F24,F25,F26,F27,F28,F29,F30)</f>
        <v>209.93</v>
      </c>
    </row>
    <row r="3">
      <c r="A3" s="4" t="s">
        <v>15</v>
      </c>
      <c r="B3" s="4" t="s">
        <v>16</v>
      </c>
      <c r="C3" s="10" t="s">
        <v>17</v>
      </c>
      <c r="D3" s="11" t="s">
        <v>18</v>
      </c>
      <c r="E3" s="25" t="str">
        <f>(G2)</f>
        <v>1</v>
      </c>
      <c r="F3" s="12" t="str">
        <f>PRODUCT(6.53,E3)</f>
        <v>6.53</v>
      </c>
    </row>
    <row r="4">
      <c r="A4" s="4"/>
      <c r="B4" s="4" t="s">
        <v>108</v>
      </c>
      <c r="C4" s="10" t="s">
        <v>13</v>
      </c>
      <c r="D4" s="11" t="s">
        <v>13</v>
      </c>
      <c r="E4" s="26" t="str">
        <f>PRODUCT(G2,2)</f>
        <v>2</v>
      </c>
      <c r="F4" s="12" t="str">
        <f>PRODUCT(E4,5.73)</f>
        <v>11.46</v>
      </c>
    </row>
    <row r="5">
      <c r="A5" s="4"/>
      <c r="B5" s="4" t="s">
        <v>19</v>
      </c>
      <c r="C5" s="10">
        <v>603.0</v>
      </c>
      <c r="D5" s="11" t="s">
        <v>20</v>
      </c>
      <c r="E5" s="25" t="str">
        <f>(G2)</f>
        <v>1</v>
      </c>
      <c r="F5" s="12" t="str">
        <f t="shared" ref="F5:F9" si="1">PRODUCT(E5,0.1)</f>
        <v>0.10</v>
      </c>
    </row>
    <row r="6">
      <c r="A6" s="4"/>
      <c r="B6" s="4" t="s">
        <v>21</v>
      </c>
      <c r="C6" s="10">
        <v>603.0</v>
      </c>
      <c r="D6" s="14" t="s">
        <v>22</v>
      </c>
      <c r="E6" s="25" t="str">
        <f>(G2)</f>
        <v>1</v>
      </c>
      <c r="F6" s="12" t="str">
        <f t="shared" si="1"/>
        <v>0.10</v>
      </c>
    </row>
    <row r="7">
      <c r="A7" s="4"/>
      <c r="B7" s="4" t="s">
        <v>23</v>
      </c>
      <c r="C7" s="10">
        <v>603.0</v>
      </c>
      <c r="D7" s="15" t="s">
        <v>24</v>
      </c>
      <c r="E7" s="25" t="str">
        <f>(G2)</f>
        <v>1</v>
      </c>
      <c r="F7" s="12" t="str">
        <f t="shared" si="1"/>
        <v>0.10</v>
      </c>
    </row>
    <row r="8">
      <c r="A8" s="4"/>
      <c r="B8" s="4" t="s">
        <v>25</v>
      </c>
      <c r="C8" s="10">
        <v>603.0</v>
      </c>
      <c r="D8" s="15" t="s">
        <v>26</v>
      </c>
      <c r="E8" s="25" t="str">
        <f>(G2)</f>
        <v>1</v>
      </c>
      <c r="F8" s="12" t="str">
        <f t="shared" si="1"/>
        <v>0.10</v>
      </c>
    </row>
    <row r="9">
      <c r="A9" s="4"/>
      <c r="B9" s="4" t="s">
        <v>27</v>
      </c>
      <c r="C9" s="10">
        <v>603.0</v>
      </c>
      <c r="D9" s="16" t="s">
        <v>28</v>
      </c>
      <c r="E9" s="25" t="str">
        <f>(G2)</f>
        <v>1</v>
      </c>
      <c r="F9" s="12" t="str">
        <f t="shared" si="1"/>
        <v>0.10</v>
      </c>
    </row>
    <row r="10">
      <c r="A10" s="4"/>
      <c r="B10" s="4" t="s">
        <v>29</v>
      </c>
      <c r="C10" s="10">
        <v>2512.0</v>
      </c>
      <c r="D10" s="14" t="s">
        <v>30</v>
      </c>
      <c r="E10" s="25" t="str">
        <f>(G2)</f>
        <v>1</v>
      </c>
      <c r="F10" s="9" t="str">
        <f>PRODUCT(E10,0.54)</f>
        <v>0.54</v>
      </c>
    </row>
    <row r="11">
      <c r="A11" s="4"/>
      <c r="B11" s="4" t="s">
        <v>31</v>
      </c>
      <c r="C11" s="10" t="s">
        <v>32</v>
      </c>
      <c r="D11" s="15" t="s">
        <v>33</v>
      </c>
      <c r="E11" s="25" t="str">
        <f>(G2)</f>
        <v>1</v>
      </c>
      <c r="F11" s="12" t="str">
        <f>PRODUCT(E11,0.24)</f>
        <v>0.24</v>
      </c>
    </row>
    <row r="12">
      <c r="A12" s="4"/>
      <c r="B12" s="4" t="s">
        <v>34</v>
      </c>
      <c r="C12" s="10" t="s">
        <v>32</v>
      </c>
      <c r="D12" s="14" t="s">
        <v>35</v>
      </c>
      <c r="E12" s="26" t="str">
        <f>PRODUCT(G2,3)</f>
        <v>3</v>
      </c>
      <c r="F12" s="12" t="str">
        <f>PRODUCT(E12,0.62)</f>
        <v>1.86</v>
      </c>
    </row>
    <row r="13">
      <c r="A13" s="4"/>
      <c r="B13" s="4" t="s">
        <v>109</v>
      </c>
      <c r="C13" s="10">
        <v>1210.0</v>
      </c>
      <c r="D13" s="14" t="s">
        <v>110</v>
      </c>
      <c r="E13" s="25" t="str">
        <f>(G2)</f>
        <v>1</v>
      </c>
      <c r="F13" s="12" t="str">
        <f>PRODUCT(E13,0.73)</f>
        <v>0.73</v>
      </c>
    </row>
    <row r="14">
      <c r="A14" s="4"/>
      <c r="B14" s="4" t="s">
        <v>38</v>
      </c>
      <c r="C14" s="10">
        <v>805.0</v>
      </c>
      <c r="D14" s="16" t="s">
        <v>39</v>
      </c>
      <c r="E14" s="25" t="str">
        <f>(G2)</f>
        <v>1</v>
      </c>
      <c r="F14" s="8" t="str">
        <f>PRODUCT(E14,0.65)</f>
        <v>0.65</v>
      </c>
    </row>
    <row r="15">
      <c r="A15" s="4"/>
      <c r="B15" s="4" t="s">
        <v>40</v>
      </c>
      <c r="C15" s="10">
        <v>805.0</v>
      </c>
      <c r="D15" s="15" t="s">
        <v>41</v>
      </c>
      <c r="E15" s="25" t="str">
        <f>(G2)</f>
        <v>1</v>
      </c>
      <c r="F15" s="12" t="str">
        <f>PRODUCT(E15,0.21)</f>
        <v>0.21</v>
      </c>
    </row>
    <row r="16">
      <c r="A16" s="4"/>
      <c r="B16" s="4" t="s">
        <v>42</v>
      </c>
      <c r="C16" s="10">
        <v>603.0</v>
      </c>
      <c r="D16" s="27" t="s">
        <v>43</v>
      </c>
      <c r="E16" s="25" t="str">
        <f>(G2)</f>
        <v>1</v>
      </c>
      <c r="F16" s="8">
        <v>0.28</v>
      </c>
    </row>
    <row r="17">
      <c r="A17" s="4"/>
      <c r="B17" s="4" t="s">
        <v>44</v>
      </c>
      <c r="C17" s="10">
        <v>603.0</v>
      </c>
      <c r="D17" s="18" t="s">
        <v>45</v>
      </c>
      <c r="E17" s="25" t="str">
        <f>(G2)</f>
        <v>1</v>
      </c>
      <c r="F17" s="8">
        <v>0.28</v>
      </c>
    </row>
    <row r="18">
      <c r="A18" s="4" t="s">
        <v>74</v>
      </c>
      <c r="B18" s="4" t="s">
        <v>74</v>
      </c>
      <c r="C18" s="6" t="s">
        <v>13</v>
      </c>
      <c r="D18" s="7" t="s">
        <v>13</v>
      </c>
      <c r="E18" s="26" t="str">
        <f>PRODUCT(G2,2)</f>
        <v>2</v>
      </c>
      <c r="F18" s="12" t="str">
        <f>PRODUCT(E18,9.99)</f>
        <v>19.98</v>
      </c>
    </row>
    <row r="19">
      <c r="A19" s="4" t="s">
        <v>75</v>
      </c>
      <c r="B19" s="4" t="s">
        <v>111</v>
      </c>
      <c r="C19" s="10" t="s">
        <v>77</v>
      </c>
      <c r="D19" s="11" t="s">
        <v>78</v>
      </c>
      <c r="E19" s="25" t="str">
        <f>(G2)</f>
        <v>1</v>
      </c>
      <c r="F19" s="12" t="str">
        <f>PRODUCT(E19,0.95)</f>
        <v>0.95</v>
      </c>
    </row>
    <row r="20">
      <c r="A20" s="4"/>
      <c r="B20" s="4" t="s">
        <v>79</v>
      </c>
      <c r="C20" s="10" t="s">
        <v>80</v>
      </c>
      <c r="D20" s="11" t="s">
        <v>81</v>
      </c>
      <c r="E20" s="25" t="str">
        <f>(G2)</f>
        <v>1</v>
      </c>
      <c r="F20" s="12" t="str">
        <f>PRODUCT(E20,1.59)</f>
        <v>1.59</v>
      </c>
    </row>
    <row r="21">
      <c r="A21" s="4"/>
      <c r="B21" s="4" t="s">
        <v>82</v>
      </c>
      <c r="C21" s="10">
        <v>603.0</v>
      </c>
      <c r="D21" s="21" t="s">
        <v>83</v>
      </c>
      <c r="E21" s="25" t="str">
        <f>(G2)</f>
        <v>1</v>
      </c>
      <c r="F21" s="8" t="str">
        <f t="shared" ref="F21:F23" si="2">PRODUCT(E21,0.1)</f>
        <v>0.10</v>
      </c>
    </row>
    <row r="22">
      <c r="A22" s="4"/>
      <c r="B22" s="4" t="s">
        <v>84</v>
      </c>
      <c r="C22" s="10">
        <v>603.0</v>
      </c>
      <c r="D22" s="11" t="s">
        <v>85</v>
      </c>
      <c r="E22" s="25" t="str">
        <f>(G2)</f>
        <v>1</v>
      </c>
      <c r="F22" s="8" t="str">
        <f t="shared" si="2"/>
        <v>0.10</v>
      </c>
    </row>
    <row r="23">
      <c r="A23" s="4"/>
      <c r="B23" s="4" t="s">
        <v>86</v>
      </c>
      <c r="C23" s="10">
        <v>603.0</v>
      </c>
      <c r="D23" s="11" t="s">
        <v>112</v>
      </c>
      <c r="E23" s="26" t="str">
        <f>PRODUCT(G2,2)</f>
        <v>2</v>
      </c>
      <c r="F23" s="8" t="str">
        <f t="shared" si="2"/>
        <v>0.20</v>
      </c>
    </row>
    <row r="24">
      <c r="A24" s="4"/>
      <c r="B24" s="4" t="s">
        <v>88</v>
      </c>
      <c r="C24" s="10">
        <v>603.0</v>
      </c>
      <c r="D24" s="11" t="s">
        <v>113</v>
      </c>
      <c r="E24" s="26" t="str">
        <f>PRODUCT(G2,2)</f>
        <v>2</v>
      </c>
      <c r="F24" s="8" t="str">
        <f>PRODUCT(E24,0.35)</f>
        <v>0.70</v>
      </c>
    </row>
    <row r="25">
      <c r="A25" s="4" t="s">
        <v>90</v>
      </c>
      <c r="B25" s="4" t="s">
        <v>114</v>
      </c>
      <c r="C25" s="6" t="s">
        <v>91</v>
      </c>
      <c r="D25" s="11" t="s">
        <v>13</v>
      </c>
      <c r="E25" s="25" t="str">
        <f>(G2)</f>
        <v>1</v>
      </c>
      <c r="F25" s="12" t="str">
        <f>PRODUCT(E25,26.95)</f>
        <v>26.95</v>
      </c>
    </row>
    <row r="26">
      <c r="A26" s="4" t="s">
        <v>115</v>
      </c>
      <c r="B26" s="4" t="s">
        <v>116</v>
      </c>
      <c r="C26" s="6" t="s">
        <v>91</v>
      </c>
      <c r="D26" s="11" t="s">
        <v>13</v>
      </c>
      <c r="E26" s="25" t="str">
        <f>(G2)</f>
        <v>1</v>
      </c>
      <c r="F26" s="12" t="str">
        <f>PRODUCT(E26,79.95)</f>
        <v>79.95</v>
      </c>
    </row>
    <row r="27">
      <c r="A27" s="4"/>
      <c r="B27" s="4" t="s">
        <v>117</v>
      </c>
      <c r="C27" s="6" t="s">
        <v>13</v>
      </c>
      <c r="D27" s="11" t="s">
        <v>13</v>
      </c>
      <c r="E27" s="25" t="str">
        <f>(G2)</f>
        <v>1</v>
      </c>
      <c r="F27" s="12" t="str">
        <f>PRODUCT(E27,9)</f>
        <v>9.00</v>
      </c>
    </row>
    <row r="28">
      <c r="A28" s="4"/>
      <c r="B28" s="4" t="s">
        <v>118</v>
      </c>
      <c r="C28" s="6" t="s">
        <v>13</v>
      </c>
      <c r="D28" s="11" t="s">
        <v>13</v>
      </c>
      <c r="E28" s="28">
        <v>1.0</v>
      </c>
      <c r="F28" s="8">
        <v>4.0</v>
      </c>
    </row>
    <row r="29">
      <c r="A29" s="4" t="s">
        <v>100</v>
      </c>
      <c r="B29" s="4" t="s">
        <v>119</v>
      </c>
      <c r="C29" s="4" t="s">
        <v>13</v>
      </c>
      <c r="D29" s="24" t="s">
        <v>120</v>
      </c>
      <c r="E29" s="4">
        <v>1.0</v>
      </c>
      <c r="F29" s="8">
        <v>14.04</v>
      </c>
    </row>
    <row r="30">
      <c r="B30" s="4" t="s">
        <v>121</v>
      </c>
      <c r="D30" s="24" t="s">
        <v>122</v>
      </c>
      <c r="E30" s="4">
        <v>1.0</v>
      </c>
      <c r="F30" s="4">
        <v>8.26</v>
      </c>
    </row>
  </sheetData>
  <hyperlinks>
    <hyperlink r:id="rId1" ref="B2"/>
    <hyperlink r:id="rId2" ref="D29"/>
    <hyperlink r:id="rId3" ref="D30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2.29"/>
    <col customWidth="1" min="2" max="2" width="22.86"/>
    <col customWidth="1" min="3" max="3" width="27.0"/>
  </cols>
  <sheetData>
    <row r="1">
      <c r="A1" s="3" t="s">
        <v>123</v>
      </c>
      <c r="B1" s="3" t="s">
        <v>105</v>
      </c>
      <c r="C1" s="3" t="s">
        <v>124</v>
      </c>
      <c r="D1" s="3" t="s">
        <v>106</v>
      </c>
      <c r="E1" s="3" t="s">
        <v>9</v>
      </c>
    </row>
    <row r="2">
      <c r="A2" s="4" t="s">
        <v>125</v>
      </c>
    </row>
    <row r="3">
      <c r="A3" s="4" t="s">
        <v>126</v>
      </c>
    </row>
    <row r="4">
      <c r="A4" s="4" t="s">
        <v>127</v>
      </c>
      <c r="B4" s="29"/>
      <c r="C4" s="29" t="s">
        <v>128</v>
      </c>
      <c r="E4" s="4"/>
    </row>
    <row r="5">
      <c r="A5" s="4" t="s">
        <v>129</v>
      </c>
      <c r="B5" s="4" t="s">
        <v>130</v>
      </c>
      <c r="D5" s="4">
        <v>1.0</v>
      </c>
      <c r="E5" s="4">
        <v>4.99</v>
      </c>
    </row>
    <row r="6">
      <c r="A6" s="4" t="s">
        <v>131</v>
      </c>
      <c r="B6" s="4" t="s">
        <v>130</v>
      </c>
      <c r="D6" s="4">
        <v>1.0</v>
      </c>
      <c r="E6" s="4">
        <v>7.98</v>
      </c>
    </row>
    <row r="7">
      <c r="A7" s="4" t="s">
        <v>132</v>
      </c>
      <c r="C7" s="18" t="s">
        <v>133</v>
      </c>
      <c r="D7" s="4">
        <v>100.0</v>
      </c>
      <c r="E7" s="4">
        <v>4.46</v>
      </c>
    </row>
    <row r="8">
      <c r="A8" s="4" t="s">
        <v>134</v>
      </c>
      <c r="C8" s="18" t="s">
        <v>135</v>
      </c>
      <c r="D8" s="4">
        <v>100.0</v>
      </c>
      <c r="E8" s="4">
        <v>7.32</v>
      </c>
    </row>
    <row r="9">
      <c r="A9" s="4" t="s">
        <v>136</v>
      </c>
      <c r="C9" s="18" t="s">
        <v>137</v>
      </c>
      <c r="D9" s="4">
        <v>100.0</v>
      </c>
      <c r="E9" s="4">
        <v>3.53</v>
      </c>
    </row>
    <row r="10">
      <c r="A10" s="4" t="s">
        <v>138</v>
      </c>
      <c r="C10" s="30" t="s">
        <v>139</v>
      </c>
      <c r="D10" s="4">
        <v>1.0</v>
      </c>
      <c r="E10" s="4">
        <v>13.86</v>
      </c>
    </row>
  </sheetData>
  <hyperlinks>
    <hyperlink r:id="rId1" ref="C10"/>
  </hyperlinks>
  <drawing r:id="rId2"/>
</worksheet>
</file>