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4780" windowHeight="11580"/>
  </bookViews>
  <sheets>
    <sheet name="Verbrauchsübersicht 2018" sheetId="1" r:id="rId1"/>
    <sheet name="Tabelle2" sheetId="2" r:id="rId2"/>
    <sheet name="Tabelle3" sheetId="3" r:id="rId3"/>
  </sheets>
  <definedNames>
    <definedName name="_xlnm._FilterDatabase" localSheetId="0" hidden="1">'Verbrauchsübersicht 2018'!$A$1:$H$140</definedName>
    <definedName name="_xlnm.Print_Titles" localSheetId="0">'Verbrauchsübersicht 2018'!$1:$2</definedName>
  </definedNames>
  <calcPr calcId="145621" calcMode="manual" iterate="1"/>
</workbook>
</file>

<file path=xl/calcChain.xml><?xml version="1.0" encoding="utf-8"?>
<calcChain xmlns="http://schemas.openxmlformats.org/spreadsheetml/2006/main">
  <c r="F139" i="1" l="1"/>
  <c r="F29" i="1"/>
  <c r="F94" i="1"/>
  <c r="F89" i="1"/>
  <c r="F28" i="1"/>
  <c r="F70" i="1"/>
  <c r="F47" i="1" l="1"/>
  <c r="F121" i="1"/>
  <c r="F16" i="1"/>
  <c r="F96" i="1"/>
  <c r="G104" i="1"/>
  <c r="G87" i="1"/>
  <c r="G139" i="1"/>
  <c r="G133" i="1"/>
  <c r="F133" i="1"/>
  <c r="G132" i="1"/>
  <c r="F132" i="1"/>
  <c r="F128" i="1"/>
  <c r="G126" i="1"/>
  <c r="G125" i="1"/>
  <c r="G123" i="1" l="1"/>
  <c r="G117" i="1"/>
  <c r="F117" i="1"/>
  <c r="G116" i="1"/>
  <c r="F116" i="1"/>
  <c r="F115" i="1"/>
  <c r="G111" i="1"/>
  <c r="F111" i="1"/>
  <c r="G108" i="1"/>
  <c r="F108" i="1"/>
  <c r="F107" i="1"/>
  <c r="F106" i="1"/>
  <c r="F104" i="1"/>
  <c r="F98" i="1"/>
  <c r="G93" i="1"/>
  <c r="G90" i="1"/>
  <c r="F87" i="1"/>
  <c r="G80" i="1"/>
  <c r="G79" i="1"/>
  <c r="G74" i="1" l="1"/>
  <c r="F74" i="1"/>
  <c r="G69" i="1"/>
  <c r="G68" i="1"/>
  <c r="G65" i="1"/>
  <c r="F65" i="1"/>
  <c r="F56" i="1"/>
  <c r="G55" i="1"/>
  <c r="G52" i="1"/>
  <c r="G51" i="1" l="1"/>
  <c r="G49" i="1"/>
  <c r="F46" i="1" l="1"/>
  <c r="G45" i="1"/>
  <c r="G41" i="1"/>
  <c r="F41" i="1"/>
  <c r="G35" i="1"/>
  <c r="F35" i="1"/>
  <c r="F32" i="1"/>
  <c r="G31" i="1"/>
  <c r="G26" i="1"/>
  <c r="G25" i="1"/>
  <c r="F25" i="1"/>
  <c r="F21" i="1"/>
  <c r="G18" i="1"/>
  <c r="F18" i="1"/>
  <c r="G17" i="1"/>
  <c r="G15" i="1"/>
  <c r="F15" i="1"/>
  <c r="F14" i="1"/>
  <c r="G13" i="1" l="1"/>
  <c r="F13" i="1"/>
  <c r="G8" i="1" l="1"/>
  <c r="G7" i="1"/>
  <c r="G4" i="1"/>
  <c r="D19" i="2" l="1"/>
  <c r="D17" i="2"/>
  <c r="G140" i="1" l="1"/>
  <c r="F140" i="1" l="1"/>
</calcChain>
</file>

<file path=xl/sharedStrings.xml><?xml version="1.0" encoding="utf-8"?>
<sst xmlns="http://schemas.openxmlformats.org/spreadsheetml/2006/main" count="443" uniqueCount="320">
  <si>
    <t>Nr.</t>
  </si>
  <si>
    <t>Einrichtung</t>
  </si>
  <si>
    <t>Adresse Straße</t>
  </si>
  <si>
    <t>Adresse PLZ</t>
  </si>
  <si>
    <t>Wärmeversorgung</t>
  </si>
  <si>
    <t>Wärmeverbrauch witterungsbereinigt</t>
  </si>
  <si>
    <t>Stromverbrauch</t>
  </si>
  <si>
    <t>Bemerkungen</t>
  </si>
  <si>
    <t>kWh</t>
  </si>
  <si>
    <t>Stadtbibliothek Kreuzberg (Wilhelm-Liebknecht- / Namik-Kemal-Bibliothek)</t>
  </si>
  <si>
    <t>Adalbertstr. 2</t>
  </si>
  <si>
    <t>Fernwärme</t>
  </si>
  <si>
    <t>Kreuzberg Museum für Stadtentwicklung und Sozialgeschichte</t>
  </si>
  <si>
    <t>Adalbertstr. 95 a</t>
  </si>
  <si>
    <t>Revier C - Revierunterkunft Waldeckpark</t>
  </si>
  <si>
    <t>Alte Jakobstr. 109 y</t>
  </si>
  <si>
    <t>Wärmeversorgung über Boner Peiser Stadtteilbibliothek</t>
  </si>
  <si>
    <t>Sportplatz Waldeckpark (Alte Jakobstraße 40 / Oranienstraße)</t>
  </si>
  <si>
    <t>Alte Jakobstr. 33-42</t>
  </si>
  <si>
    <t>Gas</t>
  </si>
  <si>
    <t>G11 Thalia-Grundschule</t>
  </si>
  <si>
    <t>Alt-Stralau 34</t>
  </si>
  <si>
    <t>Sportfunktionsgebäude und Sportplatz</t>
  </si>
  <si>
    <t>Alt-Stralau 40-41</t>
  </si>
  <si>
    <t>G05 Blumen-Grundschule</t>
  </si>
  <si>
    <t>Andreasstr. 50-52</t>
  </si>
  <si>
    <t>versorgt auch Bernhard-Rose-Schule mit Strom</t>
  </si>
  <si>
    <t>Sportplatz Gneisenaustraße - Sporthalle Baerwaldstraße (Neubau)</t>
  </si>
  <si>
    <t>Baerwaldstr. 34</t>
  </si>
  <si>
    <t>Stadtbad Kreuzberg (Baerwaldbad)</t>
  </si>
  <si>
    <t>Baerwaldstr. 64-67</t>
  </si>
  <si>
    <t>G16 Lenau-Grundschule - Hort - Sporthalle - mobile Klassen</t>
  </si>
  <si>
    <t>Baruther Str. 20 / Fürbringer Straße 34</t>
  </si>
  <si>
    <t>K10 10. Integrierte Sekundarschule</t>
  </si>
  <si>
    <t>Bergmannstr. 64 (Bergmannstr. 60-65)</t>
  </si>
  <si>
    <t>K02 Carl-von-Ossietzky-Schule (Gemeinschaftsschule)</t>
  </si>
  <si>
    <t>Blücherstr. 46-47</t>
  </si>
  <si>
    <t>Y08 Hermann-Hesse-Oberschule</t>
  </si>
  <si>
    <t>Böckhstr. 16-20 / Dieffenbachstr. 51</t>
  </si>
  <si>
    <t>Fernheizwerk Neukölln</t>
  </si>
  <si>
    <t>G26 Lemgo-Grundschule</t>
  </si>
  <si>
    <t>Böckhstr. 5</t>
  </si>
  <si>
    <t>Wärme über Robert-Koch-Grundschule</t>
  </si>
  <si>
    <t>G09 Zille-Grundschule</t>
  </si>
  <si>
    <t>Boxhagener Str. 45-46</t>
  </si>
  <si>
    <t>Seniorenfreizeitstätte Charlottenstraße</t>
  </si>
  <si>
    <t>Charlottenstr. 85</t>
  </si>
  <si>
    <t>Jugendzentrum (Centrum e.V.)</t>
  </si>
  <si>
    <t>Cuvrystr. 13-15</t>
  </si>
  <si>
    <t>Y07 Robert-Koch-Oberschule</t>
  </si>
  <si>
    <t>Dieffenbachstr. 60</t>
  </si>
  <si>
    <t>Strom über Lemgo-Grundschule</t>
  </si>
  <si>
    <t>S03 Margarethe-von-Witzleben-Schule - Internat</t>
  </si>
  <si>
    <t>Diestelmeyerstr. 6-7</t>
  </si>
  <si>
    <t>Bezirkseigene Liegenschaft (Kita vermietet an Ev. Kirchengemeinde Auferstehung)</t>
  </si>
  <si>
    <t>Diestelmeyerstr. 7</t>
  </si>
  <si>
    <t>Strom über Margarethe von Witzleben-Schule</t>
  </si>
  <si>
    <t>Stadtteilbiliothek Kreuzberg (Friedrich-von-Raumer-Bibliothek)</t>
  </si>
  <si>
    <t>Dudenstr. 18-20</t>
  </si>
  <si>
    <t>Wärmeversorgung über Flughafen Tempelhof</t>
  </si>
  <si>
    <t>Katzbach-Stadion</t>
  </si>
  <si>
    <t>Dudenstr. 40/64</t>
  </si>
  <si>
    <t>K07 Georg-Weerth-Schule</t>
  </si>
  <si>
    <t>Eckertstr. 16</t>
  </si>
  <si>
    <t>Fernwärme, Gas</t>
  </si>
  <si>
    <t>Jugendfreizeitheim Kokon</t>
  </si>
  <si>
    <t>Eldenaer Str. 12 (Forckenbeckplatz)</t>
  </si>
  <si>
    <t>Seniorenfreizeitstätte Falckensteinstraße</t>
  </si>
  <si>
    <t>Falckensteinstr. 6</t>
  </si>
  <si>
    <t>Heizöl</t>
  </si>
  <si>
    <t>G30/S05 Paul-Dohrmann-Schule (Grundschule) - (ehemaliges Gebäude Gesundheitsamt)</t>
  </si>
  <si>
    <t xml:space="preserve">Stromversorgung über Niederlausitz-Grundschule </t>
  </si>
  <si>
    <t>Bezirkszentralbibliothek Frankfurter Allee</t>
  </si>
  <si>
    <t>Frankfurter Allee 14 a</t>
  </si>
  <si>
    <t>Bürodienstgebäude (verschiedene Ämter)</t>
  </si>
  <si>
    <t>Frankfurter Allee 35-37</t>
  </si>
  <si>
    <t>Y04 Georg-Friedrich-Händel-Oberschule</t>
  </si>
  <si>
    <t>Frankfurter Allee 6 a</t>
  </si>
  <si>
    <t>Galerie im Turm</t>
  </si>
  <si>
    <t>Frankfurter Tor 1</t>
  </si>
  <si>
    <t>Schule an der Weberwiese - Sporthalle</t>
  </si>
  <si>
    <t>Fredersdorfer Str. 28 / 28 a</t>
  </si>
  <si>
    <t>G01 Spartacus-Grundschule - Hort</t>
  </si>
  <si>
    <t>Friedenstr. 40-45</t>
  </si>
  <si>
    <t>G14 Galilei-Grundschule - S06 Liebmann-Schule</t>
  </si>
  <si>
    <t>Friedrichstr. 13</t>
  </si>
  <si>
    <t>Familienzentrum Fürstenwalder Straße</t>
  </si>
  <si>
    <t>Fürstenwalder Str. 30</t>
  </si>
  <si>
    <t>Haus des Sports</t>
  </si>
  <si>
    <t>Gitschiner Str. 49</t>
  </si>
  <si>
    <t>Sporthalle, Bibliothek, Übungsplatz</t>
  </si>
  <si>
    <t>Glogauer Str. 12-13</t>
  </si>
  <si>
    <t>Seniorenfreizeitstätte Gneisenaustraße</t>
  </si>
  <si>
    <t>Gneisenaustr. 12</t>
  </si>
  <si>
    <t>K04 Lina-Morgenstern-Schule (Gemeinschaftsschule) - Gebäude Mehringdamm</t>
  </si>
  <si>
    <t>Gneisenaustr. 7 / Mehringdamm 59</t>
  </si>
  <si>
    <t>G21 Reinhardswald-Grundschule</t>
  </si>
  <si>
    <t>Gneisenaustr. 73-74</t>
  </si>
  <si>
    <t>Sportgebäude (Haus III) im Görlitzer Park</t>
  </si>
  <si>
    <t>Görlitzer Str. 1-33</t>
  </si>
  <si>
    <t>Sporthalle (Kurt-Held-Grundschule)</t>
  </si>
  <si>
    <t>Görlitzer Str. 51</t>
  </si>
  <si>
    <t>G23 Fichtelgebirge-Grundschule</t>
  </si>
  <si>
    <t>Görlitzer Ufer 2</t>
  </si>
  <si>
    <t>K09 9. Integrierte Sekundarschule - Labor - Wohnung</t>
  </si>
  <si>
    <t>Graefestr. 85-88</t>
  </si>
  <si>
    <t>Jugendclub Skandal</t>
  </si>
  <si>
    <t>Gryphiusstr. 29-31</t>
  </si>
  <si>
    <t>Kurt-Ritter-Sportplatz</t>
  </si>
  <si>
    <t>Gürtelstr. 20-22</t>
  </si>
  <si>
    <t>Spielplatz und Kinderheim Möckernstraße - G31 Adolf-Glaßbrenner-Grundschule - G13 Charlotte Salomon Grundschule</t>
  </si>
  <si>
    <t>Hagelberger Str. 30/Großbeerenstr. 40/Möckernstr. 83</t>
  </si>
  <si>
    <t>G31 Adolf-Glaßbrenner-Grundschule</t>
  </si>
  <si>
    <t>Hagelberger Str. 34</t>
  </si>
  <si>
    <t>Wärme aus Hagelberger Str.30</t>
  </si>
  <si>
    <t>Hort Clara-Grunwald-Grundschule</t>
  </si>
  <si>
    <t>Hallesche Str. 20</t>
  </si>
  <si>
    <t>G32 Clara-Grunwald-Grundschule</t>
  </si>
  <si>
    <t>Hallesche Str. 24</t>
  </si>
  <si>
    <t>Hasenbau Kindertreff / Naturspielplatz</t>
  </si>
  <si>
    <t>Hasenheide 44/Fichtestr. 15</t>
  </si>
  <si>
    <t>G02 Hausburg-Grundschule - Wohndienstgebäude</t>
  </si>
  <si>
    <t>Hausburgstr. 20</t>
  </si>
  <si>
    <t>Y05 Dathe-Oberschule</t>
  </si>
  <si>
    <t>Helsingforser Str. 11-13</t>
  </si>
  <si>
    <t>Seniorenfreizeitstätte Hildegard-Jadamowitz-Straße</t>
  </si>
  <si>
    <t>Hildegard-Jadamowitz-Str. 19/Kadiner Str. 1</t>
  </si>
  <si>
    <t>G08 Grundschule am Traveplatz</t>
  </si>
  <si>
    <t>Jessnerstr. 24-32</t>
  </si>
  <si>
    <t>Freizeithaus Regenbogen</t>
  </si>
  <si>
    <t>Kadiner Str. 9</t>
  </si>
  <si>
    <t>Wärme über Gustav-Meyer-Schule</t>
  </si>
  <si>
    <t>G22 Jens-Nydahl-Grundschule - Kita - Werkheim</t>
  </si>
  <si>
    <t>Kohlfurter Str. 10-20</t>
  </si>
  <si>
    <t>Kinderfreizeiteinrichtung "Känguruh"</t>
  </si>
  <si>
    <t>Konitzer Str. 2</t>
  </si>
  <si>
    <t>Kinderkulturzentrum Schatzinsel</t>
  </si>
  <si>
    <t>Köpenicker Str. 2</t>
  </si>
  <si>
    <t>Jugendfreizeitheim Wasserturm "Undine"</t>
  </si>
  <si>
    <t>Kopischstr. 7 / Fidicinstr. 37</t>
  </si>
  <si>
    <t>Bürodienstgebäude (Gesundheitsamt - Sozialpsychatrischer Dienst / Kinder- und Jugendgesundheitsdienst)</t>
  </si>
  <si>
    <t>Koppenstr. 38-40</t>
  </si>
  <si>
    <t>Y01 Andreas-Oberschule</t>
  </si>
  <si>
    <t>Koppenstr. 76</t>
  </si>
  <si>
    <t>Sportplatz Körtestraße - Umkleideraum</t>
  </si>
  <si>
    <t>Körtestr. 11/13</t>
  </si>
  <si>
    <t>Hort Bernhard-Rose-Schule</t>
  </si>
  <si>
    <t>Krautstr. 50</t>
  </si>
  <si>
    <t>Stromversorgung über Blumengrundschule</t>
  </si>
  <si>
    <t>G13 Charlotte-Salomon-Grundschule</t>
  </si>
  <si>
    <t>Kreuzbergstr. 16</t>
  </si>
  <si>
    <t>Jugendklub KoCa</t>
  </si>
  <si>
    <t>Landsberger Allee 15</t>
  </si>
  <si>
    <t>Werkhof, Volkspark Am Friedrichshain</t>
  </si>
  <si>
    <t>Landsberger Allee. 23</t>
  </si>
  <si>
    <t>G07 Ludwig-Hoffmann-Grundschule</t>
  </si>
  <si>
    <t>Lasdehner Str. 21-23 - Lasdehner Str. 13</t>
  </si>
  <si>
    <t>Bezirkseigene Liegenschaft (Ökologisches Bildungszentrum Friedrichshain)</t>
  </si>
  <si>
    <t>Laskerstr. 6-8</t>
  </si>
  <si>
    <t>K10 10. Integrierte Sekundarschule - Filiale Borsig-Oberschule - ehem. Hausmeisterwohnung</t>
  </si>
  <si>
    <t>Lausitzer Platz 9 / Muskauer Str. 53</t>
  </si>
  <si>
    <t>G03 Justus-von-Liebig-Grundschule - Sporthalle / Musikschule Berlin-Friedrichshain</t>
  </si>
  <si>
    <t>Liebigstr. 18 a / Zellestr. 12</t>
  </si>
  <si>
    <t>Jugendclub Liebig</t>
  </si>
  <si>
    <t>Liebigstr. 19</t>
  </si>
  <si>
    <t>Wärme von Justus-von-Liebig-Grundschule</t>
  </si>
  <si>
    <t>MehrGenerationenHaus Wassertor 48 e.V.</t>
  </si>
  <si>
    <t>Lobeckstr. 11</t>
  </si>
  <si>
    <t>Sportplätze und -halle Lobeckstraße</t>
  </si>
  <si>
    <t>Lobeckstr. 62/63</t>
  </si>
  <si>
    <t>G27 Hunsrück-Grundschule</t>
  </si>
  <si>
    <t>Manteuffelstr. 78-84</t>
  </si>
  <si>
    <t>Hort Sonderschule (Autistenbetreuung)</t>
  </si>
  <si>
    <t>Marchlewskistr. 25 / 25 d</t>
  </si>
  <si>
    <t>Jugendclub Alte Feuerwache - Kulturetage</t>
  </si>
  <si>
    <t>Marchlewskistr. 6 / Marchlewskistr. 14</t>
  </si>
  <si>
    <t>Bethanienkomplex (Kultureinrichtung)</t>
  </si>
  <si>
    <t>Mariannenplatz 1</t>
  </si>
  <si>
    <t>Bethanienkomplex - Haupthaus</t>
  </si>
  <si>
    <t>Mariannenplatz 2</t>
  </si>
  <si>
    <t>Wärme von Mariannenplatz 1</t>
  </si>
  <si>
    <t>G18 Nürtingen-Grundschule</t>
  </si>
  <si>
    <t>Mariannenplatz 27-28</t>
  </si>
  <si>
    <t>Bethanienkomplex (Jugendeinrichtung)</t>
  </si>
  <si>
    <t>Mariannenplatz 3</t>
  </si>
  <si>
    <t>Doppelkaianlage May-Ayim-Ufer</t>
  </si>
  <si>
    <t>May-Ayim-Ufer 9</t>
  </si>
  <si>
    <t>Personalunterkunft Viktoriapark</t>
  </si>
  <si>
    <t>Methfesselstr. 10</t>
  </si>
  <si>
    <t>K06 Emanuel-Lasker-Schule - Sporthalle - Anbau - ehem. Inspektorenhäuser</t>
  </si>
  <si>
    <t>Modersohnstr. 53-55 / Corinthstr. 1-5</t>
  </si>
  <si>
    <t>Hort Lemgo-Grundschule</t>
  </si>
  <si>
    <t>Müllenhoffstr. 7</t>
  </si>
  <si>
    <t>Ballhaus Naunynstraße</t>
  </si>
  <si>
    <t>Naunynstr. 27</t>
  </si>
  <si>
    <t>Jungendfreizeitheim Naunynritze</t>
  </si>
  <si>
    <t>Naunynstr. 63</t>
  </si>
  <si>
    <t>G10 Modersohn-Grundschule</t>
  </si>
  <si>
    <t>Niemannstr. 3</t>
  </si>
  <si>
    <t>G16 Lenau-Grundschule - ehemalige Hausmeisterwohnung (Leerstand)</t>
  </si>
  <si>
    <t>Nostitzstr. 60</t>
  </si>
  <si>
    <t>Ohlauer Komplex</t>
  </si>
  <si>
    <t>Ohlauer Str. 39</t>
  </si>
  <si>
    <t>Stadtteilbibliothek Kreuzberg (Bona-Peiser-Bibliothek)</t>
  </si>
  <si>
    <t>Oranienstr. 72</t>
  </si>
  <si>
    <t>Sporthalle Otto-Ostrowski-Straße</t>
  </si>
  <si>
    <t>Containerdorf (Ausweichquartier für BA, Leihgabe von Fröbel gGmbH)</t>
  </si>
  <si>
    <t>Palisadenstr. 30</t>
  </si>
  <si>
    <t>S03 Margarethe-von-Witzleben-Schule</t>
  </si>
  <si>
    <t>Palisadenstr. 76-78</t>
  </si>
  <si>
    <t>Sportplätze Laskerstraße - Sportfunktionsgebäude (abgerissen)</t>
  </si>
  <si>
    <t>Persiusstr. 7 b - Markgrafendamm 8000</t>
  </si>
  <si>
    <t>Bürodienstgebäude (diverse Nutzer)</t>
  </si>
  <si>
    <t>Petersburger Str. 86-90</t>
  </si>
  <si>
    <t>G04 Pettenkofer-Grundschule</t>
  </si>
  <si>
    <t>Pettenkoferstr. 20-24</t>
  </si>
  <si>
    <t>Statthaus Böcklerpark (Kultur-, Jugend- und Nachbarschaftszentrum)</t>
  </si>
  <si>
    <t>Prinzenstr. 1</t>
  </si>
  <si>
    <t>G12 Kurt-Schumacher-Grundschule</t>
  </si>
  <si>
    <t>Puttkamerstr. 19</t>
  </si>
  <si>
    <t>A01 Schulpraktisches Seminar Friedrichshain-Kreuzberg (bis Mitte 2005 Gerhart-Hauptmann-Oberschule)</t>
  </si>
  <si>
    <t>Reichenberger Str. 131 / Ohlauer Str.12-24</t>
  </si>
  <si>
    <t>Jugendhaus CHIP</t>
  </si>
  <si>
    <t>Reichenberger Str. 44/45</t>
  </si>
  <si>
    <t>G28 Niederlausitz-Grundschule</t>
  </si>
  <si>
    <t>Reichenberger Str. 64</t>
  </si>
  <si>
    <t>Y03 Heinrich-Hertz-Oberschule</t>
  </si>
  <si>
    <t>Rigaer Str. 81-82</t>
  </si>
  <si>
    <t>K01 Ellen-Key-Schule - Plattenbau</t>
  </si>
  <si>
    <t>Rüdersdorfer Str. 20-28/20 a</t>
  </si>
  <si>
    <t>Kinderfreizeiteinrichtung "Die Nische"</t>
  </si>
  <si>
    <t>Rudolfstr. 15 b</t>
  </si>
  <si>
    <t>Schulgebäude (Leerstand)</t>
  </si>
  <si>
    <t>Scharnweberstr. 19</t>
  </si>
  <si>
    <t>Y06 Leibniz-Oberschule - ehemalige Hausmeisterwohnung</t>
  </si>
  <si>
    <t>Schleiermacherstr. 23</t>
  </si>
  <si>
    <t>Bürodienstgebäude (Bürgeramt 2 / Standesamt)</t>
  </si>
  <si>
    <t>Schlesische Str. 27 a</t>
  </si>
  <si>
    <t>Bürodienstgebäude (Tiefbauamt)</t>
  </si>
  <si>
    <t>Schöneberger Str. 20</t>
  </si>
  <si>
    <t>G19 Fanny-Hensel-Grundschule</t>
  </si>
  <si>
    <t>Schöneberger Str. 23</t>
  </si>
  <si>
    <t>S04 Bernhard-Rose-Schule - Sporthalle</t>
  </si>
  <si>
    <t>Singerstr. 87 - Krautstr. 48 b / 49</t>
  </si>
  <si>
    <t>K08 8. Integrierte Sekundarschule (Refik-Veseli-Schule)</t>
  </si>
  <si>
    <t>Skalitzer Str. 55</t>
  </si>
  <si>
    <t>K03 Hector-Peterson-Schule - Lehrerwohnhaus</t>
  </si>
  <si>
    <t>Tempelhofer Ufer 15 - 20</t>
  </si>
  <si>
    <t>K03 Hector-Peterson-Schule - Sporthalle</t>
  </si>
  <si>
    <t>Tempelhofer Ufer 18-19</t>
  </si>
  <si>
    <t>Gymnastikhalle Urbanstraße</t>
  </si>
  <si>
    <t>Urbanstr. 166</t>
  </si>
  <si>
    <t>Gesundheitsamt Friedrichshain-Kreuzberg (Haus der Gesundheit)</t>
  </si>
  <si>
    <t>Urbanstr. 24</t>
  </si>
  <si>
    <t>Drehpunkt e.V.</t>
  </si>
  <si>
    <t>Urbanstr. 44</t>
  </si>
  <si>
    <t>Sportplatz Virchowstraße - Umkleidegebäude (gehörte zum Krankenhaus Friedrichshain)</t>
  </si>
  <si>
    <t>Virchowstr. 1-7</t>
  </si>
  <si>
    <t>Flatow-Sporthalle - Sportanlage Lohmühleninsel</t>
  </si>
  <si>
    <t>Vor dem Schlesischen Tor 1 - Lohmühlenstr. 1</t>
  </si>
  <si>
    <t>Hort Heinrich-Zille-Grundschule - Kindervilla Waldemar e.V.</t>
  </si>
  <si>
    <t>Waldemarstr. 114 / 114 a</t>
  </si>
  <si>
    <t>G29 Heinrich-Zille-Grundschule - Mensa - Küche Mensa - Treppenhausbeleuchtung</t>
  </si>
  <si>
    <t>Waldemarstr. 116 b / 114 a</t>
  </si>
  <si>
    <t>G29 Heinrich-Zille-Grundschule - Sporthalle - Wohnung</t>
  </si>
  <si>
    <t>Waldemarstr. 118 - Mariannenstr. 47</t>
  </si>
  <si>
    <t>Volkshochschule Friedrichshain-Kreuzberg - Service-Zentrum Kreuzberg</t>
  </si>
  <si>
    <t>Wassertorstr. 4</t>
  </si>
  <si>
    <t>K05 Schule am Königstor (Integrierte Sekundarschule)</t>
  </si>
  <si>
    <t>Weinstr. 3</t>
  </si>
  <si>
    <t>Sportplatz Wiener Straße - Umkleide - Flutlicht</t>
  </si>
  <si>
    <t>Wiener Str. 59 a - g</t>
  </si>
  <si>
    <t>Jugendverkehrsschule Kreuzberg</t>
  </si>
  <si>
    <t>Wiener Str. 59 c</t>
  </si>
  <si>
    <t>tam - Interkulturelles Familienzentrum</t>
  </si>
  <si>
    <t>Wilhelmstr. 116</t>
  </si>
  <si>
    <t>G20 Bürgermeister-Herz-Grundschule - Sporthalle</t>
  </si>
  <si>
    <t>Wilmsstr. 10 - Geibelstr. 12</t>
  </si>
  <si>
    <t>G15 E.-O.-Plauen-Grundschule - Sporthallen</t>
  </si>
  <si>
    <t>Wrangelstr. 136 (Manteuffelstr. 7)</t>
  </si>
  <si>
    <t>Alia - Zentrum für Mädchen und junge Frauen</t>
  </si>
  <si>
    <t>Wrangelstr. 84 a</t>
  </si>
  <si>
    <t>Bezirksamt Friedrichshain-Kreuzberg - GSW</t>
  </si>
  <si>
    <t>Sportplatz Yorckstraße</t>
  </si>
  <si>
    <t>Yorckstr. 35</t>
  </si>
  <si>
    <t>Bürodienstgebäude (Rathaus Kreuzberg)</t>
  </si>
  <si>
    <t>Yorckstr. 4-11</t>
  </si>
  <si>
    <t>G03 Justus-von-Liebig-Grundschule - Sportplatz</t>
  </si>
  <si>
    <t>Zellestr. 4</t>
  </si>
  <si>
    <t>Sportplatz Züllichauer Straße</t>
  </si>
  <si>
    <t>Züllichauer Str. 1-7</t>
  </si>
  <si>
    <t>Summe</t>
  </si>
  <si>
    <t>Kochgas</t>
  </si>
  <si>
    <t>Wärme von Kita Cuvrystr. 11</t>
  </si>
  <si>
    <t>Wärme von Charlotte Salomon Grundschule - Großbeerenstrasse 40</t>
  </si>
  <si>
    <t>Wärmeversorgung über Mieter / Betreiber der ehem. Schule</t>
  </si>
  <si>
    <t>Wärmeversorgung durch Betreiber der Gaststätte</t>
  </si>
  <si>
    <t>Stromversorgung durch Eigenbetrieb Kindergärten City</t>
  </si>
  <si>
    <t>Mietobjekt - Wärmeversorgung durch Eigentümer</t>
  </si>
  <si>
    <t>Stromversorgung durch Mieter Gärtnerei</t>
  </si>
  <si>
    <t>Stromversorgung durch Betreiber</t>
  </si>
  <si>
    <t>Wärmeversorgung durch Betreiber des Horts</t>
  </si>
  <si>
    <t>Stromversorgung von OSZ Kochstraße</t>
  </si>
  <si>
    <t>Stromversorgung von OSZ Lobeckstraße</t>
  </si>
  <si>
    <t>Wärmeversorgung von Kita am Rudolfplatz</t>
  </si>
  <si>
    <t xml:space="preserve">Wärmeversorgung von Schule Waldemarstr. 118 </t>
  </si>
  <si>
    <t>Wärmeversorgung durch Elektroheizkörper</t>
  </si>
  <si>
    <t>Stromversorgung durch Betreiber Familienzentrum</t>
  </si>
  <si>
    <t>Stromversorgung durch Betreiber Baumarkt</t>
  </si>
  <si>
    <t>Otto-Ostrowski-Str. 44</t>
  </si>
  <si>
    <t>Sporthalle</t>
  </si>
  <si>
    <t>Stromversorgung durch Betreiber Jugendzentrum</t>
  </si>
  <si>
    <t>Wärmeversorgung durch Betreiber Stadtbad</t>
  </si>
  <si>
    <t>inkl. MEB</t>
  </si>
  <si>
    <t xml:space="preserve">Fernheizwerk Neukölln-reduzierter Verbrauch - temporärer Leistungsreduzierung </t>
  </si>
  <si>
    <t>Falckensteinstrasse 6</t>
  </si>
  <si>
    <t>Heizwert</t>
  </si>
  <si>
    <t>kWh/a</t>
  </si>
  <si>
    <t xml:space="preserve">Gas </t>
  </si>
  <si>
    <t xml:space="preserve">Forster Str. 15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</si>
</sst>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\-#,##0;\-"/>
  </numFmts>
  <fonts count="27">
    <font>
      <sz val="11"/>
      <color theme="1"/>
      <name val="Calibri"/>
      <family val="2"/>
      <scheme val="minor"/>
    </font>
    <font>
      <sz val="10"/>
      <name val="C Helvetica Condensed"/>
    </font>
    <font>
      <sz val="10"/>
      <name val="Geneva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1" fillId="0" borderId="0">
      <alignment vertical="top"/>
    </xf>
    <xf numFmtId="4" fontId="2" fillId="0" borderId="0" applyFon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1" fillId="0" borderId="14" applyNumberFormat="0" applyFill="0" applyAlignment="0" applyProtection="0"/>
    <xf numFmtId="0" fontId="12" fillId="0" borderId="15" applyNumberFormat="0" applyFill="0" applyAlignment="0" applyProtection="0"/>
    <xf numFmtId="0" fontId="13" fillId="0" borderId="16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17" applyNumberFormat="0" applyAlignment="0" applyProtection="0"/>
    <xf numFmtId="0" fontId="18" fillId="7" borderId="18" applyNumberFormat="0" applyAlignment="0" applyProtection="0"/>
    <xf numFmtId="0" fontId="19" fillId="7" borderId="17" applyNumberFormat="0" applyAlignment="0" applyProtection="0"/>
    <xf numFmtId="0" fontId="20" fillId="0" borderId="19" applyNumberFormat="0" applyFill="0" applyAlignment="0" applyProtection="0"/>
    <xf numFmtId="0" fontId="21" fillId="8" borderId="20" applyNumberFormat="0" applyAlignment="0" applyProtection="0"/>
    <xf numFmtId="0" fontId="22" fillId="0" borderId="0" applyNumberFormat="0" applyFill="0" applyBorder="0" applyAlignment="0" applyProtection="0"/>
    <xf numFmtId="0" fontId="9" fillId="9" borderId="21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22" applyNumberFormat="0" applyFill="0" applyAlignment="0" applyProtection="0"/>
    <xf numFmtId="0" fontId="25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25" fillId="33" borderId="0" applyNumberFormat="0" applyBorder="0" applyAlignment="0" applyProtection="0"/>
  </cellStyleXfs>
  <cellXfs count="44">
    <xf numFmtId="0" fontId="0" fillId="0" borderId="0" xfId="0"/>
    <xf numFmtId="1" fontId="3" fillId="0" borderId="0" xfId="1" applyNumberFormat="1" applyFont="1" applyFill="1" applyBorder="1" applyAlignment="1">
      <alignment horizontal="left" vertical="top"/>
    </xf>
    <xf numFmtId="164" fontId="3" fillId="0" borderId="0" xfId="1" applyNumberFormat="1" applyFont="1" applyFill="1" applyBorder="1" applyAlignment="1">
      <alignment horizontal="right" vertical="top"/>
    </xf>
    <xf numFmtId="164" fontId="3" fillId="0" borderId="0" xfId="1" applyNumberFormat="1" applyFont="1" applyFill="1" applyBorder="1" applyAlignment="1">
      <alignment horizontal="left" vertical="top"/>
    </xf>
    <xf numFmtId="164" fontId="8" fillId="0" borderId="1" xfId="1" applyNumberFormat="1" applyFont="1" applyFill="1" applyBorder="1" applyAlignment="1">
      <alignment vertical="center"/>
    </xf>
    <xf numFmtId="164" fontId="8" fillId="0" borderId="1" xfId="1" applyNumberFormat="1" applyFont="1" applyFill="1" applyBorder="1" applyAlignment="1">
      <alignment horizontal="left" vertical="center"/>
    </xf>
    <xf numFmtId="1" fontId="8" fillId="0" borderId="1" xfId="1" applyNumberFormat="1" applyFont="1" applyFill="1" applyBorder="1" applyAlignment="1">
      <alignment horizontal="left" vertical="center"/>
    </xf>
    <xf numFmtId="164" fontId="8" fillId="0" borderId="1" xfId="1" applyNumberFormat="1" applyFont="1" applyFill="1" applyBorder="1" applyAlignment="1">
      <alignment horizontal="right" vertical="center"/>
    </xf>
    <xf numFmtId="164" fontId="8" fillId="0" borderId="2" xfId="1" applyNumberFormat="1" applyFont="1" applyFill="1" applyBorder="1" applyAlignment="1">
      <alignment vertical="center"/>
    </xf>
    <xf numFmtId="1" fontId="8" fillId="0" borderId="2" xfId="1" applyNumberFormat="1" applyFont="1" applyFill="1" applyBorder="1" applyAlignment="1">
      <alignment horizontal="left" vertical="center"/>
    </xf>
    <xf numFmtId="164" fontId="8" fillId="0" borderId="2" xfId="1" applyNumberFormat="1" applyFont="1" applyFill="1" applyBorder="1" applyAlignment="1">
      <alignment horizontal="right" vertical="center"/>
    </xf>
    <xf numFmtId="164" fontId="8" fillId="0" borderId="3" xfId="1" applyNumberFormat="1" applyFont="1" applyFill="1" applyBorder="1" applyAlignment="1">
      <alignment horizontal="right" vertical="center"/>
    </xf>
    <xf numFmtId="164" fontId="8" fillId="0" borderId="4" xfId="1" applyNumberFormat="1" applyFont="1" applyFill="1" applyBorder="1" applyAlignment="1">
      <alignment vertical="center"/>
    </xf>
    <xf numFmtId="1" fontId="8" fillId="0" borderId="4" xfId="1" applyNumberFormat="1" applyFont="1" applyFill="1" applyBorder="1" applyAlignment="1">
      <alignment horizontal="left" vertical="center"/>
    </xf>
    <xf numFmtId="164" fontId="8" fillId="0" borderId="4" xfId="1" applyNumberFormat="1" applyFont="1" applyFill="1" applyBorder="1" applyAlignment="1">
      <alignment horizontal="right" vertical="center"/>
    </xf>
    <xf numFmtId="164" fontId="8" fillId="0" borderId="5" xfId="1" applyNumberFormat="1" applyFont="1" applyFill="1" applyBorder="1" applyAlignment="1">
      <alignment horizontal="right" vertical="center"/>
    </xf>
    <xf numFmtId="164" fontId="8" fillId="0" borderId="6" xfId="1" applyNumberFormat="1" applyFont="1" applyFill="1" applyBorder="1" applyAlignment="1">
      <alignment horizontal="right" vertical="center"/>
    </xf>
    <xf numFmtId="164" fontId="8" fillId="0" borderId="7" xfId="1" applyNumberFormat="1" applyFont="1" applyFill="1" applyBorder="1" applyAlignment="1">
      <alignment horizontal="right" vertical="center"/>
    </xf>
    <xf numFmtId="164" fontId="8" fillId="0" borderId="8" xfId="1" applyNumberFormat="1" applyFont="1" applyFill="1" applyBorder="1" applyAlignment="1">
      <alignment horizontal="right" vertical="center"/>
    </xf>
    <xf numFmtId="164" fontId="8" fillId="0" borderId="9" xfId="1" applyNumberFormat="1" applyFont="1" applyFill="1" applyBorder="1" applyAlignment="1">
      <alignment horizontal="right" vertical="center"/>
    </xf>
    <xf numFmtId="164" fontId="8" fillId="0" borderId="10" xfId="1" applyNumberFormat="1" applyFont="1" applyFill="1" applyBorder="1" applyAlignment="1">
      <alignment horizontal="right" vertical="center"/>
    </xf>
    <xf numFmtId="164" fontId="8" fillId="0" borderId="11" xfId="1" applyNumberFormat="1" applyFont="1" applyFill="1" applyBorder="1" applyAlignment="1">
      <alignment vertical="center"/>
    </xf>
    <xf numFmtId="1" fontId="8" fillId="0" borderId="11" xfId="1" applyNumberFormat="1" applyFont="1" applyFill="1" applyBorder="1" applyAlignment="1">
      <alignment horizontal="left" vertical="center"/>
    </xf>
    <xf numFmtId="164" fontId="8" fillId="0" borderId="11" xfId="1" applyNumberFormat="1" applyFont="1" applyFill="1" applyBorder="1" applyAlignment="1">
      <alignment horizontal="right" vertical="center"/>
    </xf>
    <xf numFmtId="164" fontId="8" fillId="0" borderId="12" xfId="1" applyNumberFormat="1" applyFont="1" applyFill="1" applyBorder="1" applyAlignment="1">
      <alignment horizontal="right" vertical="center"/>
    </xf>
    <xf numFmtId="164" fontId="5" fillId="0" borderId="13" xfId="1" applyNumberFormat="1" applyFont="1" applyFill="1" applyBorder="1" applyAlignment="1">
      <alignment vertical="top"/>
    </xf>
    <xf numFmtId="164" fontId="6" fillId="0" borderId="13" xfId="3" applyNumberFormat="1" applyFont="1" applyFill="1" applyBorder="1" applyAlignment="1">
      <alignment horizontal="right"/>
    </xf>
    <xf numFmtId="0" fontId="7" fillId="2" borderId="3" xfId="3" applyFont="1" applyFill="1" applyBorder="1" applyAlignment="1">
      <alignment vertical="center" wrapText="1"/>
    </xf>
    <xf numFmtId="0" fontId="7" fillId="2" borderId="4" xfId="3" applyFont="1" applyFill="1" applyBorder="1" applyAlignment="1">
      <alignment horizontal="left" vertical="center" wrapText="1"/>
    </xf>
    <xf numFmtId="1" fontId="7" fillId="2" borderId="4" xfId="3" applyNumberFormat="1" applyFont="1" applyFill="1" applyBorder="1" applyAlignment="1">
      <alignment horizontal="left" vertical="center" wrapText="1"/>
    </xf>
    <xf numFmtId="164" fontId="7" fillId="2" borderId="4" xfId="3" applyNumberFormat="1" applyFont="1" applyFill="1" applyBorder="1" applyAlignment="1">
      <alignment horizontal="left" vertical="center" wrapText="1"/>
    </xf>
    <xf numFmtId="0" fontId="7" fillId="2" borderId="5" xfId="3" applyFont="1" applyFill="1" applyBorder="1" applyAlignment="1">
      <alignment horizontal="left" vertical="center" wrapText="1"/>
    </xf>
    <xf numFmtId="0" fontId="3" fillId="2" borderId="9" xfId="1" applyFont="1" applyFill="1" applyBorder="1" applyAlignment="1">
      <alignment vertical="top"/>
    </xf>
    <xf numFmtId="0" fontId="3" fillId="2" borderId="8" xfId="1" applyFont="1" applyFill="1" applyBorder="1" applyAlignment="1">
      <alignment vertical="top"/>
    </xf>
    <xf numFmtId="0" fontId="3" fillId="2" borderId="2" xfId="1" applyFont="1" applyFill="1" applyBorder="1" applyAlignment="1">
      <alignment horizontal="left" vertical="top"/>
    </xf>
    <xf numFmtId="0" fontId="3" fillId="2" borderId="2" xfId="1" applyFont="1" applyFill="1" applyBorder="1" applyAlignment="1">
      <alignment vertical="top"/>
    </xf>
    <xf numFmtId="1" fontId="3" fillId="2" borderId="2" xfId="1" applyNumberFormat="1" applyFont="1" applyFill="1" applyBorder="1" applyAlignment="1">
      <alignment horizontal="left" vertical="top"/>
    </xf>
    <xf numFmtId="164" fontId="4" fillId="2" borderId="2" xfId="1" applyNumberFormat="1" applyFont="1" applyFill="1" applyBorder="1" applyAlignment="1">
      <alignment horizontal="center" vertical="center"/>
    </xf>
    <xf numFmtId="164" fontId="3" fillId="2" borderId="2" xfId="1" applyNumberFormat="1" applyFont="1" applyFill="1" applyBorder="1" applyAlignment="1">
      <alignment horizontal="left" vertical="top"/>
    </xf>
    <xf numFmtId="164" fontId="26" fillId="0" borderId="1" xfId="1" applyNumberFormat="1" applyFont="1" applyFill="1" applyBorder="1" applyAlignment="1">
      <alignment horizontal="left" vertical="center"/>
    </xf>
    <xf numFmtId="16" fontId="0" fillId="0" borderId="0" xfId="0" applyNumberFormat="1"/>
    <xf numFmtId="164" fontId="8" fillId="0" borderId="2" xfId="1" applyNumberFormat="1" applyFont="1" applyFill="1" applyBorder="1" applyAlignment="1">
      <alignment horizontal="left" vertical="center"/>
    </xf>
    <xf numFmtId="164" fontId="8" fillId="0" borderId="11" xfId="1" applyNumberFormat="1" applyFont="1" applyFill="1" applyBorder="1" applyAlignment="1">
      <alignment horizontal="left" vertical="center"/>
    </xf>
    <xf numFmtId="164" fontId="8" fillId="0" borderId="4" xfId="1" applyNumberFormat="1" applyFont="1" applyFill="1" applyBorder="1" applyAlignment="1">
      <alignment horizontal="left" vertical="center"/>
    </xf>
  </cellXfs>
  <cellStyles count="45">
    <cellStyle name="20 % - Akzent1" xfId="22" builtinId="30" customBuiltin="1"/>
    <cellStyle name="20 % - Akzent2" xfId="26" builtinId="34" customBuiltin="1"/>
    <cellStyle name="20 % - Akzent3" xfId="30" builtinId="38" customBuiltin="1"/>
    <cellStyle name="20 % - Akzent4" xfId="34" builtinId="42" customBuiltin="1"/>
    <cellStyle name="20 % - Akzent5" xfId="38" builtinId="46" customBuiltin="1"/>
    <cellStyle name="20 % - Akzent6" xfId="42" builtinId="50" customBuiltin="1"/>
    <cellStyle name="40 % - Akzent1" xfId="23" builtinId="31" customBuiltin="1"/>
    <cellStyle name="40 % - Akzent2" xfId="27" builtinId="35" customBuiltin="1"/>
    <cellStyle name="40 % - Akzent3" xfId="31" builtinId="39" customBuiltin="1"/>
    <cellStyle name="40 % - Akzent4" xfId="35" builtinId="43" customBuiltin="1"/>
    <cellStyle name="40 % - Akzent5" xfId="39" builtinId="47" customBuiltin="1"/>
    <cellStyle name="40 % - Akzent6" xfId="43" builtinId="51" customBuiltin="1"/>
    <cellStyle name="60 % - Akzent1" xfId="24" builtinId="32" customBuiltin="1"/>
    <cellStyle name="60 % - Akzent2" xfId="28" builtinId="36" customBuiltin="1"/>
    <cellStyle name="60 % - Akzent3" xfId="32" builtinId="40" customBuiltin="1"/>
    <cellStyle name="60 % - Akzent4" xfId="36" builtinId="44" customBuiltin="1"/>
    <cellStyle name="60 % - Akzent5" xfId="40" builtinId="48" customBuiltin="1"/>
    <cellStyle name="60 % - Akzent6" xfId="44" builtinId="52" customBuiltin="1"/>
    <cellStyle name="Akzent1" xfId="21" builtinId="29" customBuiltin="1"/>
    <cellStyle name="Akzent2" xfId="25" builtinId="33" customBuiltin="1"/>
    <cellStyle name="Akzent3" xfId="29" builtinId="37" customBuiltin="1"/>
    <cellStyle name="Akzent4" xfId="33" builtinId="41" customBuiltin="1"/>
    <cellStyle name="Akzent5" xfId="37" builtinId="45" customBuiltin="1"/>
    <cellStyle name="Akzent6" xfId="41" builtinId="49" customBuiltin="1"/>
    <cellStyle name="Ausgabe" xfId="13" builtinId="21" customBuiltin="1"/>
    <cellStyle name="Berechnung" xfId="14" builtinId="22" customBuiltin="1"/>
    <cellStyle name="Eingabe" xfId="12" builtinId="20" customBuiltin="1"/>
    <cellStyle name="Ergebnis" xfId="20" builtinId="25" customBuiltin="1"/>
    <cellStyle name="Erklärender Text" xfId="19" builtinId="53" customBuiltin="1"/>
    <cellStyle name="Gut" xfId="9" builtinId="26" customBuiltin="1"/>
    <cellStyle name="Komma 2" xfId="2"/>
    <cellStyle name="Neutral" xfId="11" builtinId="28" customBuiltin="1"/>
    <cellStyle name="Notiz" xfId="18" builtinId="10" customBuiltin="1"/>
    <cellStyle name="Schlecht" xfId="10" builtinId="27" customBuiltin="1"/>
    <cellStyle name="Standard" xfId="0" builtinId="0"/>
    <cellStyle name="Standard 2" xfId="1"/>
    <cellStyle name="Standard_100311_S_2000" xfId="3"/>
    <cellStyle name="Überschrift" xfId="4" builtinId="15" customBuiltin="1"/>
    <cellStyle name="Überschrift 1" xfId="5" builtinId="16" customBuiltin="1"/>
    <cellStyle name="Überschrift 2" xfId="6" builtinId="17" customBuiltin="1"/>
    <cellStyle name="Überschrift 3" xfId="7" builtinId="18" customBuiltin="1"/>
    <cellStyle name="Überschrift 4" xfId="8" builtinId="19" customBuiltin="1"/>
    <cellStyle name="Verknüpfte Zelle" xfId="15" builtinId="24" customBuiltin="1"/>
    <cellStyle name="Warnender Text" xfId="17" builtinId="11" customBuiltin="1"/>
    <cellStyle name="Zelle überprüfen" xfId="16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0"/>
  <sheetViews>
    <sheetView tabSelected="1" view="pageLayout" topLeftCell="C117" zoomScaleNormal="70" zoomScaleSheetLayoutView="80" workbookViewId="0">
      <selection activeCell="H15" sqref="H15"/>
    </sheetView>
  </sheetViews>
  <sheetFormatPr baseColWidth="10" defaultRowHeight="15"/>
  <cols>
    <col min="1" max="1" width="5.140625" bestFit="1" customWidth="1"/>
    <col min="2" max="2" width="90" customWidth="1"/>
    <col min="3" max="3" width="56" bestFit="1" customWidth="1"/>
    <col min="4" max="4" width="17.7109375" bestFit="1" customWidth="1"/>
    <col min="5" max="5" width="28.42578125" customWidth="1"/>
    <col min="6" max="6" width="25.140625" bestFit="1" customWidth="1"/>
    <col min="7" max="7" width="21.5703125" bestFit="1" customWidth="1"/>
    <col min="8" max="8" width="81.5703125" customWidth="1"/>
  </cols>
  <sheetData>
    <row r="1" spans="1:8" ht="30.75" thickTop="1">
      <c r="A1" s="27" t="s">
        <v>0</v>
      </c>
      <c r="B1" s="28" t="s">
        <v>1</v>
      </c>
      <c r="C1" s="28" t="s">
        <v>2</v>
      </c>
      <c r="D1" s="29" t="s">
        <v>3</v>
      </c>
      <c r="E1" s="30" t="s">
        <v>4</v>
      </c>
      <c r="F1" s="30" t="s">
        <v>5</v>
      </c>
      <c r="G1" s="30" t="s">
        <v>6</v>
      </c>
      <c r="H1" s="31" t="s">
        <v>7</v>
      </c>
    </row>
    <row r="2" spans="1:8">
      <c r="A2" s="33"/>
      <c r="B2" s="35"/>
      <c r="C2" s="34"/>
      <c r="D2" s="36"/>
      <c r="E2" s="38"/>
      <c r="F2" s="37" t="s">
        <v>8</v>
      </c>
      <c r="G2" s="37" t="s">
        <v>8</v>
      </c>
      <c r="H2" s="32"/>
    </row>
    <row r="3" spans="1:8" ht="15" customHeight="1">
      <c r="A3" s="7">
        <v>1</v>
      </c>
      <c r="B3" s="4" t="s">
        <v>9</v>
      </c>
      <c r="C3" s="5" t="s">
        <v>10</v>
      </c>
      <c r="D3" s="6">
        <v>10999</v>
      </c>
      <c r="E3" s="7" t="s">
        <v>11</v>
      </c>
      <c r="F3" s="7">
        <v>62516</v>
      </c>
      <c r="G3" s="7">
        <v>36208</v>
      </c>
      <c r="H3" s="7">
        <v>0</v>
      </c>
    </row>
    <row r="4" spans="1:8" ht="15" customHeight="1">
      <c r="A4" s="16">
        <v>2</v>
      </c>
      <c r="B4" s="4" t="s">
        <v>12</v>
      </c>
      <c r="C4" s="5" t="s">
        <v>13</v>
      </c>
      <c r="D4" s="6">
        <v>10999</v>
      </c>
      <c r="E4" s="7">
        <v>0</v>
      </c>
      <c r="F4" s="7">
        <v>0</v>
      </c>
      <c r="G4" s="7">
        <f>588+469+916+31+1377+3640</f>
        <v>7021</v>
      </c>
      <c r="H4" s="17" t="s">
        <v>298</v>
      </c>
    </row>
    <row r="5" spans="1:8">
      <c r="A5" s="16">
        <v>3</v>
      </c>
      <c r="B5" s="4" t="s">
        <v>14</v>
      </c>
      <c r="C5" s="5" t="s">
        <v>15</v>
      </c>
      <c r="D5" s="6">
        <v>10969</v>
      </c>
      <c r="E5" s="7">
        <v>0</v>
      </c>
      <c r="F5" s="7">
        <v>0</v>
      </c>
      <c r="G5" s="7">
        <v>941</v>
      </c>
      <c r="H5" s="17" t="s">
        <v>16</v>
      </c>
    </row>
    <row r="6" spans="1:8" ht="15" customHeight="1">
      <c r="A6" s="16">
        <v>4</v>
      </c>
      <c r="B6" s="4" t="s">
        <v>17</v>
      </c>
      <c r="C6" s="5" t="s">
        <v>18</v>
      </c>
      <c r="D6" s="6">
        <v>10969</v>
      </c>
      <c r="E6" s="7" t="s">
        <v>19</v>
      </c>
      <c r="F6" s="7">
        <v>101388</v>
      </c>
      <c r="G6" s="7">
        <v>7263</v>
      </c>
      <c r="H6" s="17">
        <v>0</v>
      </c>
    </row>
    <row r="7" spans="1:8" ht="15" customHeight="1">
      <c r="A7" s="16">
        <v>5</v>
      </c>
      <c r="B7" s="4" t="s">
        <v>20</v>
      </c>
      <c r="C7" s="5" t="s">
        <v>21</v>
      </c>
      <c r="D7" s="6">
        <v>10245</v>
      </c>
      <c r="E7" s="7" t="s">
        <v>11</v>
      </c>
      <c r="F7" s="7">
        <v>366508</v>
      </c>
      <c r="G7" s="7">
        <f>67400+15926</f>
        <v>83326</v>
      </c>
      <c r="H7" s="17">
        <v>0</v>
      </c>
    </row>
    <row r="8" spans="1:8" ht="15" customHeight="1">
      <c r="A8" s="16">
        <v>6</v>
      </c>
      <c r="B8" s="4" t="s">
        <v>22</v>
      </c>
      <c r="C8" s="5" t="s">
        <v>23</v>
      </c>
      <c r="D8" s="6">
        <v>10245</v>
      </c>
      <c r="E8" s="7" t="s">
        <v>11</v>
      </c>
      <c r="F8" s="7">
        <v>151272</v>
      </c>
      <c r="G8" s="7">
        <f>17600+26420</f>
        <v>44020</v>
      </c>
      <c r="H8" s="17">
        <v>0</v>
      </c>
    </row>
    <row r="9" spans="1:8" ht="15" customHeight="1">
      <c r="A9" s="16">
        <v>9</v>
      </c>
      <c r="B9" s="4" t="s">
        <v>24</v>
      </c>
      <c r="C9" s="5" t="s">
        <v>25</v>
      </c>
      <c r="D9" s="6">
        <v>10243</v>
      </c>
      <c r="E9" s="7" t="s">
        <v>11</v>
      </c>
      <c r="F9" s="7">
        <v>236095</v>
      </c>
      <c r="G9" s="7">
        <v>71200</v>
      </c>
      <c r="H9" s="17" t="s">
        <v>26</v>
      </c>
    </row>
    <row r="10" spans="1:8" ht="15" customHeight="1">
      <c r="A10" s="16">
        <v>12</v>
      </c>
      <c r="B10" s="4" t="s">
        <v>27</v>
      </c>
      <c r="C10" s="5" t="s">
        <v>28</v>
      </c>
      <c r="D10" s="6">
        <v>10961</v>
      </c>
      <c r="E10" s="7" t="s">
        <v>19</v>
      </c>
      <c r="F10" s="7">
        <v>243519</v>
      </c>
      <c r="G10" s="7">
        <v>79257</v>
      </c>
      <c r="H10" s="17">
        <v>0</v>
      </c>
    </row>
    <row r="11" spans="1:8" ht="15" customHeight="1">
      <c r="A11" s="16">
        <v>13</v>
      </c>
      <c r="B11" s="4" t="s">
        <v>29</v>
      </c>
      <c r="C11" s="5" t="s">
        <v>30</v>
      </c>
      <c r="D11" s="6">
        <v>10961</v>
      </c>
      <c r="E11" s="7">
        <v>0</v>
      </c>
      <c r="F11" s="7">
        <v>0</v>
      </c>
      <c r="G11" s="7">
        <v>0</v>
      </c>
      <c r="H11" s="17" t="s">
        <v>312</v>
      </c>
    </row>
    <row r="12" spans="1:8" ht="15" customHeight="1">
      <c r="A12" s="16">
        <v>14</v>
      </c>
      <c r="B12" s="4" t="s">
        <v>31</v>
      </c>
      <c r="C12" s="5" t="s">
        <v>32</v>
      </c>
      <c r="D12" s="6">
        <v>10961</v>
      </c>
      <c r="E12" s="7" t="s">
        <v>19</v>
      </c>
      <c r="F12" s="7">
        <v>82423</v>
      </c>
      <c r="G12" s="7">
        <v>3243</v>
      </c>
      <c r="H12" s="17">
        <v>0</v>
      </c>
    </row>
    <row r="13" spans="1:8" ht="15" customHeight="1">
      <c r="A13" s="16">
        <v>15</v>
      </c>
      <c r="B13" s="4" t="s">
        <v>33</v>
      </c>
      <c r="C13" s="5" t="s">
        <v>34</v>
      </c>
      <c r="D13" s="6">
        <v>10961</v>
      </c>
      <c r="E13" s="7" t="s">
        <v>19</v>
      </c>
      <c r="F13" s="7">
        <f>701102+130+250671</f>
        <v>951903</v>
      </c>
      <c r="G13" s="7">
        <f>2+19+19400+75050+17</f>
        <v>94488</v>
      </c>
      <c r="H13" s="17">
        <v>0</v>
      </c>
    </row>
    <row r="14" spans="1:8" ht="15" customHeight="1">
      <c r="A14" s="16">
        <v>17</v>
      </c>
      <c r="B14" s="4" t="s">
        <v>35</v>
      </c>
      <c r="C14" s="5" t="s">
        <v>36</v>
      </c>
      <c r="D14" s="6">
        <v>10961</v>
      </c>
      <c r="E14" s="7" t="s">
        <v>19</v>
      </c>
      <c r="F14" s="7">
        <f>4537446+523</f>
        <v>4537969</v>
      </c>
      <c r="G14" s="7">
        <v>1304564</v>
      </c>
      <c r="H14" s="17">
        <v>0</v>
      </c>
    </row>
    <row r="15" spans="1:8" ht="15" customHeight="1">
      <c r="A15" s="16">
        <v>18</v>
      </c>
      <c r="B15" s="4" t="s">
        <v>37</v>
      </c>
      <c r="C15" s="5" t="s">
        <v>38</v>
      </c>
      <c r="D15" s="6">
        <v>10967</v>
      </c>
      <c r="E15" s="7" t="s">
        <v>19</v>
      </c>
      <c r="F15" s="7">
        <f>31656+21507+23517+50606+20508</f>
        <v>147794</v>
      </c>
      <c r="G15" s="7">
        <f>32101+9983+72050</f>
        <v>114134</v>
      </c>
      <c r="H15" s="17">
        <v>0</v>
      </c>
    </row>
    <row r="16" spans="1:8" ht="15" customHeight="1">
      <c r="A16" s="16">
        <v>19</v>
      </c>
      <c r="B16" s="4" t="s">
        <v>37</v>
      </c>
      <c r="C16" s="39" t="s">
        <v>38</v>
      </c>
      <c r="D16" s="6">
        <v>10967</v>
      </c>
      <c r="E16" s="7" t="s">
        <v>11</v>
      </c>
      <c r="F16" s="7">
        <f>604000*1.09585</f>
        <v>661893.4</v>
      </c>
      <c r="G16" s="7">
        <v>0</v>
      </c>
      <c r="H16" s="17" t="s">
        <v>39</v>
      </c>
    </row>
    <row r="17" spans="1:8" ht="15" customHeight="1">
      <c r="A17" s="16">
        <v>20</v>
      </c>
      <c r="B17" s="4" t="s">
        <v>40</v>
      </c>
      <c r="C17" s="5" t="s">
        <v>41</v>
      </c>
      <c r="D17" s="6">
        <v>10967</v>
      </c>
      <c r="E17" s="7">
        <v>0</v>
      </c>
      <c r="F17" s="7">
        <v>0</v>
      </c>
      <c r="G17" s="7">
        <f>11195+325498</f>
        <v>336693</v>
      </c>
      <c r="H17" s="17" t="s">
        <v>42</v>
      </c>
    </row>
    <row r="18" spans="1:8" ht="15" customHeight="1">
      <c r="A18" s="16">
        <v>22</v>
      </c>
      <c r="B18" s="4" t="s">
        <v>43</v>
      </c>
      <c r="C18" s="5" t="s">
        <v>44</v>
      </c>
      <c r="D18" s="6">
        <v>10245</v>
      </c>
      <c r="E18" s="7" t="s">
        <v>19</v>
      </c>
      <c r="F18" s="7">
        <f>452128</f>
        <v>452128</v>
      </c>
      <c r="G18" s="7">
        <f>96453+16133</f>
        <v>112586</v>
      </c>
      <c r="H18" s="17" t="s">
        <v>313</v>
      </c>
    </row>
    <row r="19" spans="1:8" ht="15" customHeight="1">
      <c r="A19" s="16">
        <v>23</v>
      </c>
      <c r="B19" s="4" t="s">
        <v>45</v>
      </c>
      <c r="C19" s="5" t="s">
        <v>46</v>
      </c>
      <c r="D19" s="6">
        <v>10969</v>
      </c>
      <c r="E19" s="7">
        <v>0</v>
      </c>
      <c r="F19" s="7">
        <v>0</v>
      </c>
      <c r="G19" s="7">
        <v>335</v>
      </c>
      <c r="H19" s="17" t="s">
        <v>298</v>
      </c>
    </row>
    <row r="20" spans="1:8" ht="15" customHeight="1">
      <c r="A20" s="16">
        <v>24</v>
      </c>
      <c r="B20" s="4" t="s">
        <v>47</v>
      </c>
      <c r="C20" s="5" t="s">
        <v>48</v>
      </c>
      <c r="D20" s="6">
        <v>10997</v>
      </c>
      <c r="E20" s="7">
        <v>0</v>
      </c>
      <c r="F20" s="7">
        <v>0</v>
      </c>
      <c r="G20" s="7">
        <v>5634</v>
      </c>
      <c r="H20" s="17" t="s">
        <v>293</v>
      </c>
    </row>
    <row r="21" spans="1:8" ht="15" customHeight="1">
      <c r="A21" s="16">
        <v>26</v>
      </c>
      <c r="B21" s="4" t="s">
        <v>49</v>
      </c>
      <c r="C21" s="5" t="s">
        <v>50</v>
      </c>
      <c r="D21" s="6">
        <v>10967</v>
      </c>
      <c r="E21" s="7" t="s">
        <v>19</v>
      </c>
      <c r="F21" s="7">
        <f>12233+10162+161539+36241+48+1330230</f>
        <v>1550453</v>
      </c>
      <c r="G21" s="7">
        <v>0</v>
      </c>
      <c r="H21" s="17" t="s">
        <v>51</v>
      </c>
    </row>
    <row r="22" spans="1:8" ht="15" customHeight="1">
      <c r="A22" s="16">
        <v>27</v>
      </c>
      <c r="B22" s="4" t="s">
        <v>52</v>
      </c>
      <c r="C22" s="5" t="s">
        <v>53</v>
      </c>
      <c r="D22" s="6">
        <v>10249</v>
      </c>
      <c r="E22" s="7" t="s">
        <v>11</v>
      </c>
      <c r="F22" s="7">
        <v>113415</v>
      </c>
      <c r="G22" s="7">
        <v>11100</v>
      </c>
      <c r="H22" s="17">
        <v>0</v>
      </c>
    </row>
    <row r="23" spans="1:8" ht="15" customHeight="1">
      <c r="A23" s="16">
        <v>28</v>
      </c>
      <c r="B23" s="4" t="s">
        <v>54</v>
      </c>
      <c r="C23" s="5" t="s">
        <v>55</v>
      </c>
      <c r="D23" s="6">
        <v>10249</v>
      </c>
      <c r="E23" s="7" t="s">
        <v>11</v>
      </c>
      <c r="F23" s="7">
        <v>56883</v>
      </c>
      <c r="G23" s="7">
        <v>0</v>
      </c>
      <c r="H23" s="17" t="s">
        <v>56</v>
      </c>
    </row>
    <row r="24" spans="1:8" ht="15" customHeight="1">
      <c r="A24" s="16">
        <v>29</v>
      </c>
      <c r="B24" s="4" t="s">
        <v>57</v>
      </c>
      <c r="C24" s="5" t="s">
        <v>58</v>
      </c>
      <c r="D24" s="6">
        <v>10965</v>
      </c>
      <c r="E24" s="7">
        <v>0</v>
      </c>
      <c r="F24" s="7">
        <v>0</v>
      </c>
      <c r="G24" s="7">
        <v>1414</v>
      </c>
      <c r="H24" s="17" t="s">
        <v>59</v>
      </c>
    </row>
    <row r="25" spans="1:8" ht="15" customHeight="1">
      <c r="A25" s="16">
        <v>30</v>
      </c>
      <c r="B25" s="4" t="s">
        <v>60</v>
      </c>
      <c r="C25" s="5" t="s">
        <v>61</v>
      </c>
      <c r="D25" s="6">
        <v>10965</v>
      </c>
      <c r="E25" s="7" t="s">
        <v>19</v>
      </c>
      <c r="F25" s="7">
        <f>75950+43743</f>
        <v>119693</v>
      </c>
      <c r="G25" s="7">
        <f>3676+4850</f>
        <v>8526</v>
      </c>
      <c r="H25" s="17">
        <v>0</v>
      </c>
    </row>
    <row r="26" spans="1:8" ht="15" customHeight="1">
      <c r="A26" s="16">
        <v>31</v>
      </c>
      <c r="B26" s="4" t="s">
        <v>62</v>
      </c>
      <c r="C26" s="5" t="s">
        <v>63</v>
      </c>
      <c r="D26" s="6">
        <v>10249</v>
      </c>
      <c r="E26" s="7" t="s">
        <v>64</v>
      </c>
      <c r="F26" s="7">
        <v>1076656</v>
      </c>
      <c r="G26" s="7">
        <f>88550+13559+709</f>
        <v>102818</v>
      </c>
      <c r="H26" s="17">
        <v>0</v>
      </c>
    </row>
    <row r="27" spans="1:8" ht="15" customHeight="1">
      <c r="A27" s="16">
        <v>32</v>
      </c>
      <c r="B27" s="4" t="s">
        <v>65</v>
      </c>
      <c r="C27" s="5" t="s">
        <v>66</v>
      </c>
      <c r="D27" s="6">
        <v>10247</v>
      </c>
      <c r="E27" s="7" t="s">
        <v>19</v>
      </c>
      <c r="F27" s="7">
        <v>17767</v>
      </c>
      <c r="G27" s="7">
        <v>5597</v>
      </c>
      <c r="H27" s="17">
        <v>0</v>
      </c>
    </row>
    <row r="28" spans="1:8" ht="15" customHeight="1">
      <c r="A28" s="16">
        <v>35</v>
      </c>
      <c r="B28" s="4" t="s">
        <v>67</v>
      </c>
      <c r="C28" s="39" t="s">
        <v>68</v>
      </c>
      <c r="D28" s="6">
        <v>10997</v>
      </c>
      <c r="E28" s="7" t="s">
        <v>69</v>
      </c>
      <c r="F28" s="7">
        <f>6913*10*1.09585</f>
        <v>75756.110499999995</v>
      </c>
      <c r="G28" s="7">
        <v>11366</v>
      </c>
      <c r="H28" s="17">
        <v>0</v>
      </c>
    </row>
    <row r="29" spans="1:8" ht="15" customHeight="1">
      <c r="A29" s="16">
        <v>36</v>
      </c>
      <c r="B29" s="4" t="s">
        <v>70</v>
      </c>
      <c r="C29" s="5" t="s">
        <v>319</v>
      </c>
      <c r="D29" s="6">
        <v>10999</v>
      </c>
      <c r="E29" s="7" t="s">
        <v>318</v>
      </c>
      <c r="F29" s="7">
        <f>167+512625</f>
        <v>512792</v>
      </c>
      <c r="G29" s="7">
        <v>0</v>
      </c>
      <c r="H29" s="17" t="s">
        <v>71</v>
      </c>
    </row>
    <row r="30" spans="1:8" ht="15" customHeight="1">
      <c r="A30" s="16">
        <v>39</v>
      </c>
      <c r="B30" s="4" t="s">
        <v>72</v>
      </c>
      <c r="C30" s="5" t="s">
        <v>73</v>
      </c>
      <c r="D30" s="6">
        <v>10247</v>
      </c>
      <c r="E30" s="7" t="s">
        <v>11</v>
      </c>
      <c r="F30" s="7">
        <v>127217</v>
      </c>
      <c r="G30" s="7">
        <v>96716</v>
      </c>
      <c r="H30" s="17">
        <v>0</v>
      </c>
    </row>
    <row r="31" spans="1:8" ht="15" customHeight="1">
      <c r="A31" s="16">
        <v>40</v>
      </c>
      <c r="B31" s="4" t="s">
        <v>74</v>
      </c>
      <c r="C31" s="5" t="s">
        <v>75</v>
      </c>
      <c r="D31" s="6">
        <v>10247</v>
      </c>
      <c r="E31" s="7">
        <v>0</v>
      </c>
      <c r="F31" s="7">
        <v>0</v>
      </c>
      <c r="G31" s="7">
        <f>213846+150095</f>
        <v>363941</v>
      </c>
      <c r="H31" s="17" t="s">
        <v>298</v>
      </c>
    </row>
    <row r="32" spans="1:8" ht="15" customHeight="1">
      <c r="A32" s="16">
        <v>41</v>
      </c>
      <c r="B32" s="4" t="s">
        <v>76</v>
      </c>
      <c r="C32" s="5" t="s">
        <v>77</v>
      </c>
      <c r="D32" s="6">
        <v>10247</v>
      </c>
      <c r="E32" s="7" t="s">
        <v>64</v>
      </c>
      <c r="F32" s="7">
        <f>530289+107</f>
        <v>530396</v>
      </c>
      <c r="G32" s="7">
        <v>139285</v>
      </c>
      <c r="H32" s="17">
        <v>0</v>
      </c>
    </row>
    <row r="33" spans="1:8" ht="15" customHeight="1">
      <c r="A33" s="16">
        <v>42</v>
      </c>
      <c r="B33" s="4" t="s">
        <v>78</v>
      </c>
      <c r="C33" s="5" t="s">
        <v>79</v>
      </c>
      <c r="D33" s="6">
        <v>10243</v>
      </c>
      <c r="E33" s="7">
        <v>0</v>
      </c>
      <c r="F33" s="7">
        <v>0</v>
      </c>
      <c r="G33" s="7">
        <v>3813</v>
      </c>
      <c r="H33" s="17" t="s">
        <v>298</v>
      </c>
    </row>
    <row r="34" spans="1:8" ht="15" customHeight="1">
      <c r="A34" s="16">
        <v>44</v>
      </c>
      <c r="B34" s="4" t="s">
        <v>80</v>
      </c>
      <c r="C34" s="5" t="s">
        <v>81</v>
      </c>
      <c r="D34" s="6">
        <v>10243</v>
      </c>
      <c r="E34" s="7" t="s">
        <v>11</v>
      </c>
      <c r="F34" s="7">
        <v>113405</v>
      </c>
      <c r="G34" s="7">
        <v>12839</v>
      </c>
      <c r="H34" s="17">
        <v>0</v>
      </c>
    </row>
    <row r="35" spans="1:8" ht="15" customHeight="1">
      <c r="A35" s="16">
        <v>45</v>
      </c>
      <c r="B35" s="4" t="s">
        <v>82</v>
      </c>
      <c r="C35" s="5" t="s">
        <v>83</v>
      </c>
      <c r="D35" s="6">
        <v>10249</v>
      </c>
      <c r="E35" s="7" t="s">
        <v>11</v>
      </c>
      <c r="F35" s="7">
        <f>224716+27065</f>
        <v>251781</v>
      </c>
      <c r="G35" s="7">
        <f>2359+56680</f>
        <v>59039</v>
      </c>
      <c r="H35" s="17">
        <v>0</v>
      </c>
    </row>
    <row r="36" spans="1:8" ht="15.75" customHeight="1">
      <c r="A36" s="18">
        <v>47</v>
      </c>
      <c r="B36" s="8" t="s">
        <v>84</v>
      </c>
      <c r="C36" s="41" t="s">
        <v>85</v>
      </c>
      <c r="D36" s="9">
        <v>10969</v>
      </c>
      <c r="E36" s="10" t="s">
        <v>64</v>
      </c>
      <c r="F36" s="10">
        <v>1089998</v>
      </c>
      <c r="G36" s="10">
        <v>342410</v>
      </c>
      <c r="H36" s="19">
        <v>0</v>
      </c>
    </row>
    <row r="37" spans="1:8" ht="15" customHeight="1">
      <c r="A37" s="16">
        <v>48</v>
      </c>
      <c r="B37" s="4" t="s">
        <v>86</v>
      </c>
      <c r="C37" s="5" t="s">
        <v>87</v>
      </c>
      <c r="D37" s="6">
        <v>10243</v>
      </c>
      <c r="E37" s="7" t="s">
        <v>11</v>
      </c>
      <c r="F37" s="7">
        <v>166727</v>
      </c>
      <c r="G37" s="7">
        <v>0</v>
      </c>
      <c r="H37" s="17">
        <v>0</v>
      </c>
    </row>
    <row r="38" spans="1:8" ht="15" customHeight="1">
      <c r="A38" s="16">
        <v>50</v>
      </c>
      <c r="B38" s="4" t="s">
        <v>88</v>
      </c>
      <c r="C38" s="5" t="s">
        <v>89</v>
      </c>
      <c r="D38" s="6">
        <v>10969</v>
      </c>
      <c r="E38" s="7" t="s">
        <v>19</v>
      </c>
      <c r="F38" s="7">
        <v>64938</v>
      </c>
      <c r="G38" s="7">
        <v>9608</v>
      </c>
      <c r="H38" s="17">
        <v>0</v>
      </c>
    </row>
    <row r="39" spans="1:8" ht="15" customHeight="1">
      <c r="A39" s="16">
        <v>51</v>
      </c>
      <c r="B39" s="4" t="s">
        <v>90</v>
      </c>
      <c r="C39" s="5" t="s">
        <v>91</v>
      </c>
      <c r="D39" s="6">
        <v>10999</v>
      </c>
      <c r="E39" s="7" t="s">
        <v>19</v>
      </c>
      <c r="F39" s="7">
        <v>103948</v>
      </c>
      <c r="G39" s="7">
        <v>15520</v>
      </c>
      <c r="H39" s="17">
        <v>0</v>
      </c>
    </row>
    <row r="40" spans="1:8" ht="15" customHeight="1">
      <c r="A40" s="16">
        <v>52</v>
      </c>
      <c r="B40" s="4" t="s">
        <v>92</v>
      </c>
      <c r="C40" s="5" t="s">
        <v>93</v>
      </c>
      <c r="D40" s="6">
        <v>10961</v>
      </c>
      <c r="E40" s="7">
        <v>0</v>
      </c>
      <c r="F40" s="7">
        <v>0</v>
      </c>
      <c r="G40" s="7">
        <v>409</v>
      </c>
      <c r="H40" s="17" t="s">
        <v>298</v>
      </c>
    </row>
    <row r="41" spans="1:8" ht="15" customHeight="1">
      <c r="A41" s="16">
        <v>53</v>
      </c>
      <c r="B41" s="4" t="s">
        <v>94</v>
      </c>
      <c r="C41" s="5" t="s">
        <v>95</v>
      </c>
      <c r="D41" s="6">
        <v>10961</v>
      </c>
      <c r="E41" s="7" t="s">
        <v>19</v>
      </c>
      <c r="F41" s="7">
        <f>1573058+265781</f>
        <v>1838839</v>
      </c>
      <c r="G41" s="7">
        <f>10172+1884+64902+80800</f>
        <v>157758</v>
      </c>
      <c r="H41" s="17">
        <v>0</v>
      </c>
    </row>
    <row r="42" spans="1:8" ht="15" customHeight="1">
      <c r="A42" s="16">
        <v>54</v>
      </c>
      <c r="B42" s="4" t="s">
        <v>96</v>
      </c>
      <c r="C42" s="5" t="s">
        <v>97</v>
      </c>
      <c r="D42" s="6">
        <v>10961</v>
      </c>
      <c r="E42" s="7" t="s">
        <v>19</v>
      </c>
      <c r="F42" s="7">
        <v>2178551</v>
      </c>
      <c r="G42" s="7">
        <v>280853</v>
      </c>
      <c r="H42" s="17">
        <v>0</v>
      </c>
    </row>
    <row r="43" spans="1:8" ht="15" customHeight="1">
      <c r="A43" s="16">
        <v>56</v>
      </c>
      <c r="B43" s="4" t="s">
        <v>98</v>
      </c>
      <c r="C43" s="5" t="s">
        <v>99</v>
      </c>
      <c r="D43" s="6">
        <v>10997</v>
      </c>
      <c r="E43" s="7" t="s">
        <v>19</v>
      </c>
      <c r="F43" s="7">
        <v>247096</v>
      </c>
      <c r="G43" s="7">
        <v>14694</v>
      </c>
      <c r="H43" s="17">
        <v>0</v>
      </c>
    </row>
    <row r="44" spans="1:8" ht="15" customHeight="1">
      <c r="A44" s="16">
        <v>57</v>
      </c>
      <c r="B44" s="4" t="s">
        <v>100</v>
      </c>
      <c r="C44" s="5" t="s">
        <v>101</v>
      </c>
      <c r="D44" s="6">
        <v>10997</v>
      </c>
      <c r="E44" s="7" t="s">
        <v>11</v>
      </c>
      <c r="F44" s="7">
        <v>109436</v>
      </c>
      <c r="G44" s="7">
        <v>6993</v>
      </c>
      <c r="H44" s="17">
        <v>0</v>
      </c>
    </row>
    <row r="45" spans="1:8" ht="15" customHeight="1">
      <c r="A45" s="16">
        <v>59</v>
      </c>
      <c r="B45" s="4" t="s">
        <v>102</v>
      </c>
      <c r="C45" s="5" t="s">
        <v>103</v>
      </c>
      <c r="D45" s="6">
        <v>10997</v>
      </c>
      <c r="E45" s="7" t="s">
        <v>19</v>
      </c>
      <c r="F45" s="7">
        <v>770448</v>
      </c>
      <c r="G45" s="7">
        <f>19665+59081</f>
        <v>78746</v>
      </c>
      <c r="H45" s="17">
        <v>0</v>
      </c>
    </row>
    <row r="46" spans="1:8" ht="15" customHeight="1">
      <c r="A46" s="16">
        <v>61</v>
      </c>
      <c r="B46" s="4" t="s">
        <v>104</v>
      </c>
      <c r="C46" s="5" t="s">
        <v>105</v>
      </c>
      <c r="D46" s="6">
        <v>10967</v>
      </c>
      <c r="E46" s="7" t="s">
        <v>19</v>
      </c>
      <c r="F46" s="7">
        <f>332+276407</f>
        <v>276739</v>
      </c>
      <c r="G46" s="7">
        <v>130623</v>
      </c>
      <c r="H46" s="17">
        <v>0</v>
      </c>
    </row>
    <row r="47" spans="1:8" ht="15" customHeight="1">
      <c r="A47" s="16">
        <v>62</v>
      </c>
      <c r="B47" s="4" t="s">
        <v>104</v>
      </c>
      <c r="C47" s="5" t="s">
        <v>105</v>
      </c>
      <c r="D47" s="6">
        <v>10967</v>
      </c>
      <c r="E47" s="7" t="s">
        <v>11</v>
      </c>
      <c r="F47" s="7">
        <f>93000*1.09585</f>
        <v>101914.05</v>
      </c>
      <c r="G47" s="7">
        <v>0</v>
      </c>
      <c r="H47" s="17" t="s">
        <v>39</v>
      </c>
    </row>
    <row r="48" spans="1:8" ht="15" customHeight="1">
      <c r="A48" s="16">
        <v>65</v>
      </c>
      <c r="B48" s="4" t="s">
        <v>106</v>
      </c>
      <c r="C48" s="5" t="s">
        <v>107</v>
      </c>
      <c r="D48" s="6">
        <v>10245</v>
      </c>
      <c r="E48" s="7" t="s">
        <v>19</v>
      </c>
      <c r="F48" s="7">
        <v>84749</v>
      </c>
      <c r="G48" s="7">
        <v>13393</v>
      </c>
      <c r="H48" s="17">
        <v>0</v>
      </c>
    </row>
    <row r="49" spans="1:8" ht="15" customHeight="1">
      <c r="A49" s="16">
        <v>66</v>
      </c>
      <c r="B49" s="4" t="s">
        <v>108</v>
      </c>
      <c r="C49" s="5" t="s">
        <v>109</v>
      </c>
      <c r="D49" s="6">
        <v>10247</v>
      </c>
      <c r="E49" s="7" t="s">
        <v>19</v>
      </c>
      <c r="F49" s="7">
        <v>320927</v>
      </c>
      <c r="G49" s="7">
        <f>4992+8945+10995+7544+31050</f>
        <v>63526</v>
      </c>
      <c r="H49" s="17">
        <v>0</v>
      </c>
    </row>
    <row r="50" spans="1:8" ht="15" customHeight="1">
      <c r="A50" s="16">
        <v>67</v>
      </c>
      <c r="B50" s="4" t="s">
        <v>110</v>
      </c>
      <c r="C50" s="5" t="s">
        <v>111</v>
      </c>
      <c r="D50" s="6">
        <v>10965</v>
      </c>
      <c r="E50" s="7" t="s">
        <v>19</v>
      </c>
      <c r="F50" s="7">
        <v>1528341</v>
      </c>
      <c r="G50" s="7">
        <v>9356</v>
      </c>
      <c r="H50" s="17">
        <v>0</v>
      </c>
    </row>
    <row r="51" spans="1:8" ht="15" customHeight="1">
      <c r="A51" s="16">
        <v>68</v>
      </c>
      <c r="B51" s="4" t="s">
        <v>112</v>
      </c>
      <c r="C51" s="5" t="s">
        <v>113</v>
      </c>
      <c r="D51" s="6">
        <v>10965</v>
      </c>
      <c r="E51" s="7">
        <v>0</v>
      </c>
      <c r="F51" s="7">
        <v>0</v>
      </c>
      <c r="G51" s="7">
        <f>92850+8979</f>
        <v>101829</v>
      </c>
      <c r="H51" s="17" t="s">
        <v>114</v>
      </c>
    </row>
    <row r="52" spans="1:8" ht="15" customHeight="1">
      <c r="A52" s="16">
        <v>69</v>
      </c>
      <c r="B52" s="4" t="s">
        <v>115</v>
      </c>
      <c r="C52" s="5" t="s">
        <v>116</v>
      </c>
      <c r="D52" s="6">
        <v>10963</v>
      </c>
      <c r="E52" s="7" t="s">
        <v>11</v>
      </c>
      <c r="F52" s="7">
        <v>158683</v>
      </c>
      <c r="G52" s="7">
        <f>3300+16960</f>
        <v>20260</v>
      </c>
      <c r="H52" s="17">
        <v>0</v>
      </c>
    </row>
    <row r="53" spans="1:8" ht="15" customHeight="1">
      <c r="A53" s="16">
        <v>70</v>
      </c>
      <c r="B53" s="4" t="s">
        <v>117</v>
      </c>
      <c r="C53" s="5" t="s">
        <v>118</v>
      </c>
      <c r="D53" s="6">
        <v>10963</v>
      </c>
      <c r="E53" s="7" t="s">
        <v>11</v>
      </c>
      <c r="F53" s="7">
        <v>214503</v>
      </c>
      <c r="G53" s="7">
        <v>41800</v>
      </c>
      <c r="H53" s="17">
        <v>0</v>
      </c>
    </row>
    <row r="54" spans="1:8" ht="15" customHeight="1">
      <c r="A54" s="16">
        <v>71</v>
      </c>
      <c r="B54" s="4" t="s">
        <v>119</v>
      </c>
      <c r="C54" s="5" t="s">
        <v>120</v>
      </c>
      <c r="D54" s="6">
        <v>10967</v>
      </c>
      <c r="E54" s="7" t="s">
        <v>19</v>
      </c>
      <c r="F54" s="7">
        <v>21910</v>
      </c>
      <c r="G54" s="7">
        <v>6159</v>
      </c>
      <c r="H54" s="17">
        <v>0</v>
      </c>
    </row>
    <row r="55" spans="1:8" ht="15" customHeight="1">
      <c r="A55" s="16">
        <v>72</v>
      </c>
      <c r="B55" s="4" t="s">
        <v>121</v>
      </c>
      <c r="C55" s="5" t="s">
        <v>122</v>
      </c>
      <c r="D55" s="6">
        <v>10249</v>
      </c>
      <c r="E55" s="7" t="s">
        <v>19</v>
      </c>
      <c r="F55" s="7">
        <v>1094995</v>
      </c>
      <c r="G55" s="7">
        <f>0+356+0+27825+518</f>
        <v>28699</v>
      </c>
      <c r="H55" s="17">
        <v>0</v>
      </c>
    </row>
    <row r="56" spans="1:8" ht="15" customHeight="1">
      <c r="A56" s="16">
        <v>73</v>
      </c>
      <c r="B56" s="4" t="s">
        <v>123</v>
      </c>
      <c r="C56" s="5" t="s">
        <v>124</v>
      </c>
      <c r="D56" s="6">
        <v>10243</v>
      </c>
      <c r="E56" s="7" t="s">
        <v>64</v>
      </c>
      <c r="F56" s="7">
        <f>464+1074713</f>
        <v>1075177</v>
      </c>
      <c r="G56" s="7">
        <v>190074</v>
      </c>
      <c r="H56" s="17">
        <v>0</v>
      </c>
    </row>
    <row r="57" spans="1:8" ht="15" customHeight="1">
      <c r="A57" s="16">
        <v>74</v>
      </c>
      <c r="B57" s="4" t="s">
        <v>125</v>
      </c>
      <c r="C57" s="5" t="s">
        <v>126</v>
      </c>
      <c r="D57" s="6">
        <v>10243</v>
      </c>
      <c r="E57" s="7">
        <v>0</v>
      </c>
      <c r="F57" s="7">
        <v>0</v>
      </c>
      <c r="G57" s="7">
        <v>1866</v>
      </c>
      <c r="H57" s="17" t="s">
        <v>298</v>
      </c>
    </row>
    <row r="58" spans="1:8" ht="15" customHeight="1">
      <c r="A58" s="16">
        <v>76</v>
      </c>
      <c r="B58" s="4" t="s">
        <v>127</v>
      </c>
      <c r="C58" s="5" t="s">
        <v>128</v>
      </c>
      <c r="D58" s="6">
        <v>10247</v>
      </c>
      <c r="E58" s="7" t="s">
        <v>19</v>
      </c>
      <c r="F58" s="7">
        <v>492955</v>
      </c>
      <c r="G58" s="7">
        <v>74700</v>
      </c>
      <c r="H58" s="17">
        <v>0</v>
      </c>
    </row>
    <row r="59" spans="1:8" ht="15" customHeight="1">
      <c r="A59" s="16">
        <v>77</v>
      </c>
      <c r="B59" s="4" t="s">
        <v>129</v>
      </c>
      <c r="C59" s="5" t="s">
        <v>130</v>
      </c>
      <c r="D59" s="6">
        <v>10243</v>
      </c>
      <c r="E59" s="7">
        <v>0</v>
      </c>
      <c r="F59" s="7">
        <v>0</v>
      </c>
      <c r="G59" s="7">
        <v>16945</v>
      </c>
      <c r="H59" s="17" t="s">
        <v>131</v>
      </c>
    </row>
    <row r="60" spans="1:8" ht="15" customHeight="1">
      <c r="A60" s="16">
        <v>79</v>
      </c>
      <c r="B60" s="4" t="s">
        <v>132</v>
      </c>
      <c r="C60" s="5" t="s">
        <v>133</v>
      </c>
      <c r="D60" s="6">
        <v>10999</v>
      </c>
      <c r="E60" s="7" t="s">
        <v>19</v>
      </c>
      <c r="F60" s="7">
        <v>3466809</v>
      </c>
      <c r="G60" s="7">
        <v>899151</v>
      </c>
      <c r="H60" s="17">
        <v>0</v>
      </c>
    </row>
    <row r="61" spans="1:8" ht="15" customHeight="1">
      <c r="A61" s="16">
        <v>80</v>
      </c>
      <c r="B61" s="4" t="s">
        <v>134</v>
      </c>
      <c r="C61" s="5" t="s">
        <v>135</v>
      </c>
      <c r="D61" s="6">
        <v>10245</v>
      </c>
      <c r="E61" s="7" t="s">
        <v>19</v>
      </c>
      <c r="F61" s="7">
        <v>66904</v>
      </c>
      <c r="G61" s="7">
        <v>17091</v>
      </c>
      <c r="H61" s="17">
        <v>0</v>
      </c>
    </row>
    <row r="62" spans="1:8" ht="15" customHeight="1">
      <c r="A62" s="16">
        <v>81</v>
      </c>
      <c r="B62" s="4" t="s">
        <v>136</v>
      </c>
      <c r="C62" s="5" t="s">
        <v>137</v>
      </c>
      <c r="D62" s="6">
        <v>10997</v>
      </c>
      <c r="E62" s="7" t="s">
        <v>19</v>
      </c>
      <c r="F62" s="7">
        <v>57315</v>
      </c>
      <c r="G62" s="7">
        <v>23058</v>
      </c>
      <c r="H62" s="17">
        <v>0</v>
      </c>
    </row>
    <row r="63" spans="1:8" ht="15" customHeight="1">
      <c r="A63" s="16">
        <v>82</v>
      </c>
      <c r="B63" s="4" t="s">
        <v>138</v>
      </c>
      <c r="C63" s="5" t="s">
        <v>139</v>
      </c>
      <c r="D63" s="6">
        <v>10965</v>
      </c>
      <c r="E63" s="7" t="s">
        <v>19</v>
      </c>
      <c r="F63" s="7">
        <v>132970</v>
      </c>
      <c r="G63" s="7">
        <v>16400</v>
      </c>
      <c r="H63" s="17">
        <v>0</v>
      </c>
    </row>
    <row r="64" spans="1:8" ht="15" customHeight="1">
      <c r="A64" s="16">
        <v>82</v>
      </c>
      <c r="B64" s="4" t="s">
        <v>140</v>
      </c>
      <c r="C64" s="5" t="s">
        <v>141</v>
      </c>
      <c r="D64" s="6">
        <v>10243</v>
      </c>
      <c r="E64" s="7" t="s">
        <v>11</v>
      </c>
      <c r="F64" s="7">
        <v>246096</v>
      </c>
      <c r="G64" s="7">
        <v>31600</v>
      </c>
      <c r="H64" s="17">
        <v>0</v>
      </c>
    </row>
    <row r="65" spans="1:8" ht="15" customHeight="1">
      <c r="A65" s="16">
        <v>84</v>
      </c>
      <c r="B65" s="4" t="s">
        <v>142</v>
      </c>
      <c r="C65" s="5" t="s">
        <v>143</v>
      </c>
      <c r="D65" s="6">
        <v>10243</v>
      </c>
      <c r="E65" s="7" t="s">
        <v>64</v>
      </c>
      <c r="F65" s="7">
        <f>787982+155</f>
        <v>788137</v>
      </c>
      <c r="G65" s="7">
        <f>142683+8238</f>
        <v>150921</v>
      </c>
      <c r="H65" s="17">
        <v>0</v>
      </c>
    </row>
    <row r="66" spans="1:8" ht="15" customHeight="1">
      <c r="A66" s="16">
        <v>85</v>
      </c>
      <c r="B66" s="4" t="s">
        <v>144</v>
      </c>
      <c r="C66" s="5" t="s">
        <v>145</v>
      </c>
      <c r="D66" s="6">
        <v>10967</v>
      </c>
      <c r="E66" s="7" t="s">
        <v>19</v>
      </c>
      <c r="F66" s="7">
        <v>86159</v>
      </c>
      <c r="G66" s="7">
        <v>8124</v>
      </c>
      <c r="H66" s="17">
        <v>0</v>
      </c>
    </row>
    <row r="67" spans="1:8" ht="15" customHeight="1">
      <c r="A67" s="16">
        <v>86</v>
      </c>
      <c r="B67" s="4" t="s">
        <v>146</v>
      </c>
      <c r="C67" s="5" t="s">
        <v>147</v>
      </c>
      <c r="D67" s="6">
        <v>10243</v>
      </c>
      <c r="E67" s="7" t="s">
        <v>11</v>
      </c>
      <c r="F67" s="7">
        <v>21275</v>
      </c>
      <c r="G67" s="7">
        <v>0</v>
      </c>
      <c r="H67" s="17" t="s">
        <v>148</v>
      </c>
    </row>
    <row r="68" spans="1:8" ht="15" customHeight="1">
      <c r="A68" s="16">
        <v>87</v>
      </c>
      <c r="B68" s="4" t="s">
        <v>149</v>
      </c>
      <c r="C68" s="5" t="s">
        <v>150</v>
      </c>
      <c r="D68" s="6">
        <v>10965</v>
      </c>
      <c r="E68" s="7">
        <v>0</v>
      </c>
      <c r="F68" s="7">
        <v>0</v>
      </c>
      <c r="G68" s="7">
        <f>20000+82845+495</f>
        <v>103340</v>
      </c>
      <c r="H68" s="17" t="s">
        <v>294</v>
      </c>
    </row>
    <row r="69" spans="1:8" ht="15" customHeight="1">
      <c r="A69" s="16">
        <v>91</v>
      </c>
      <c r="B69" s="4" t="s">
        <v>151</v>
      </c>
      <c r="C69" s="5" t="s">
        <v>152</v>
      </c>
      <c r="D69" s="6">
        <v>10249</v>
      </c>
      <c r="E69" s="7" t="s">
        <v>19</v>
      </c>
      <c r="F69" s="7">
        <v>42100</v>
      </c>
      <c r="G69" s="7">
        <f>7458+3615</f>
        <v>11073</v>
      </c>
      <c r="H69" s="17">
        <v>0</v>
      </c>
    </row>
    <row r="70" spans="1:8" ht="15" customHeight="1">
      <c r="A70" s="16">
        <v>92</v>
      </c>
      <c r="B70" s="4" t="s">
        <v>153</v>
      </c>
      <c r="C70" s="5" t="s">
        <v>154</v>
      </c>
      <c r="D70" s="6">
        <v>10249</v>
      </c>
      <c r="E70" s="7" t="s">
        <v>69</v>
      </c>
      <c r="F70" s="7">
        <f>27479*10*1.09585</f>
        <v>301128.62150000001</v>
      </c>
      <c r="G70" s="7">
        <v>53000</v>
      </c>
      <c r="H70" s="17"/>
    </row>
    <row r="71" spans="1:8" ht="15" customHeight="1" thickBot="1">
      <c r="A71" s="20">
        <v>93</v>
      </c>
      <c r="B71" s="21" t="s">
        <v>155</v>
      </c>
      <c r="C71" s="42" t="s">
        <v>156</v>
      </c>
      <c r="D71" s="22">
        <v>10243</v>
      </c>
      <c r="E71" s="23" t="s">
        <v>64</v>
      </c>
      <c r="F71" s="23">
        <v>1184218</v>
      </c>
      <c r="G71" s="23">
        <v>99322</v>
      </c>
      <c r="H71" s="24">
        <v>0</v>
      </c>
    </row>
    <row r="72" spans="1:8" ht="15.75" customHeight="1" thickTop="1">
      <c r="A72" s="11">
        <v>94</v>
      </c>
      <c r="B72" s="12" t="s">
        <v>157</v>
      </c>
      <c r="C72" s="43" t="s">
        <v>158</v>
      </c>
      <c r="D72" s="13">
        <v>10245</v>
      </c>
      <c r="E72" s="14" t="s">
        <v>11</v>
      </c>
      <c r="F72" s="14">
        <v>188783</v>
      </c>
      <c r="G72" s="14">
        <v>0</v>
      </c>
      <c r="H72" s="15" t="s">
        <v>311</v>
      </c>
    </row>
    <row r="73" spans="1:8" ht="15" customHeight="1">
      <c r="A73" s="16">
        <v>95</v>
      </c>
      <c r="B73" s="4" t="s">
        <v>159</v>
      </c>
      <c r="C73" s="5" t="s">
        <v>160</v>
      </c>
      <c r="D73" s="6">
        <v>10997</v>
      </c>
      <c r="E73" s="7">
        <v>0</v>
      </c>
      <c r="F73" s="7">
        <v>0</v>
      </c>
      <c r="G73" s="7">
        <v>48350</v>
      </c>
      <c r="H73" s="17" t="s">
        <v>295</v>
      </c>
    </row>
    <row r="74" spans="1:8" ht="15" customHeight="1">
      <c r="A74" s="16">
        <v>98</v>
      </c>
      <c r="B74" s="4" t="s">
        <v>161</v>
      </c>
      <c r="C74" s="5" t="s">
        <v>162</v>
      </c>
      <c r="D74" s="6">
        <v>10247</v>
      </c>
      <c r="E74" s="7" t="s">
        <v>11</v>
      </c>
      <c r="F74" s="7">
        <f>80884+152880</f>
        <v>233764</v>
      </c>
      <c r="G74" s="7">
        <f>113939+16700</f>
        <v>130639</v>
      </c>
      <c r="H74" s="17">
        <v>0</v>
      </c>
    </row>
    <row r="75" spans="1:8" ht="15" customHeight="1">
      <c r="A75" s="16">
        <v>99</v>
      </c>
      <c r="B75" s="4" t="s">
        <v>163</v>
      </c>
      <c r="C75" s="5" t="s">
        <v>164</v>
      </c>
      <c r="D75" s="6">
        <v>10247</v>
      </c>
      <c r="E75" s="7">
        <v>0</v>
      </c>
      <c r="F75" s="7">
        <v>0</v>
      </c>
      <c r="G75" s="7">
        <v>5795</v>
      </c>
      <c r="H75" s="17" t="s">
        <v>165</v>
      </c>
    </row>
    <row r="76" spans="1:8" ht="15" customHeight="1">
      <c r="A76" s="16">
        <v>100</v>
      </c>
      <c r="B76" s="4" t="s">
        <v>166</v>
      </c>
      <c r="C76" s="5" t="s">
        <v>167</v>
      </c>
      <c r="D76" s="6">
        <v>10969</v>
      </c>
      <c r="E76" s="7" t="s">
        <v>19</v>
      </c>
      <c r="F76" s="7">
        <v>175754</v>
      </c>
      <c r="G76" s="7">
        <v>0</v>
      </c>
      <c r="H76" s="17" t="s">
        <v>297</v>
      </c>
    </row>
    <row r="77" spans="1:8" ht="15" customHeight="1">
      <c r="A77" s="16">
        <v>101</v>
      </c>
      <c r="B77" s="4" t="s">
        <v>168</v>
      </c>
      <c r="C77" s="5" t="s">
        <v>169</v>
      </c>
      <c r="D77" s="6">
        <v>10969</v>
      </c>
      <c r="E77" s="7" t="s">
        <v>11</v>
      </c>
      <c r="F77" s="7">
        <v>420410</v>
      </c>
      <c r="G77" s="7">
        <v>0</v>
      </c>
      <c r="H77" s="17" t="s">
        <v>303</v>
      </c>
    </row>
    <row r="78" spans="1:8" ht="15" customHeight="1">
      <c r="A78" s="16">
        <v>102</v>
      </c>
      <c r="B78" s="4" t="s">
        <v>170</v>
      </c>
      <c r="C78" s="5" t="s">
        <v>171</v>
      </c>
      <c r="D78" s="6">
        <v>10999</v>
      </c>
      <c r="E78" s="7" t="s">
        <v>19</v>
      </c>
      <c r="F78" s="7">
        <v>900797</v>
      </c>
      <c r="G78" s="7">
        <v>227140</v>
      </c>
      <c r="H78" s="17">
        <v>0</v>
      </c>
    </row>
    <row r="79" spans="1:8" ht="15" customHeight="1">
      <c r="A79" s="16">
        <v>104</v>
      </c>
      <c r="B79" s="4" t="s">
        <v>172</v>
      </c>
      <c r="C79" s="5" t="s">
        <v>173</v>
      </c>
      <c r="D79" s="6">
        <v>10243</v>
      </c>
      <c r="E79" s="7" t="s">
        <v>11</v>
      </c>
      <c r="F79" s="7">
        <v>136752</v>
      </c>
      <c r="G79" s="7">
        <f>9750+33500+12500</f>
        <v>55750</v>
      </c>
      <c r="H79" s="17">
        <v>0</v>
      </c>
    </row>
    <row r="80" spans="1:8" ht="15" customHeight="1">
      <c r="A80" s="16">
        <v>105</v>
      </c>
      <c r="B80" s="4" t="s">
        <v>174</v>
      </c>
      <c r="C80" s="5" t="s">
        <v>175</v>
      </c>
      <c r="D80" s="6">
        <v>10243</v>
      </c>
      <c r="E80" s="7" t="s">
        <v>11</v>
      </c>
      <c r="F80" s="7">
        <v>110458</v>
      </c>
      <c r="G80" s="7">
        <f>988+35550</f>
        <v>36538</v>
      </c>
      <c r="H80" s="17">
        <v>0</v>
      </c>
    </row>
    <row r="81" spans="1:8" ht="15" customHeight="1">
      <c r="A81" s="16">
        <v>107</v>
      </c>
      <c r="B81" s="4" t="s">
        <v>176</v>
      </c>
      <c r="C81" s="5" t="s">
        <v>177</v>
      </c>
      <c r="D81" s="6">
        <v>10997</v>
      </c>
      <c r="E81" s="7" t="s">
        <v>19</v>
      </c>
      <c r="F81" s="7">
        <v>4418416</v>
      </c>
      <c r="G81" s="7">
        <v>683</v>
      </c>
      <c r="H81" s="17">
        <v>0</v>
      </c>
    </row>
    <row r="82" spans="1:8" ht="15" customHeight="1">
      <c r="A82" s="16">
        <v>108</v>
      </c>
      <c r="B82" s="4" t="s">
        <v>178</v>
      </c>
      <c r="C82" s="5" t="s">
        <v>179</v>
      </c>
      <c r="D82" s="6">
        <v>10997</v>
      </c>
      <c r="E82" s="7">
        <v>0</v>
      </c>
      <c r="F82" s="7">
        <v>0</v>
      </c>
      <c r="G82" s="7">
        <v>670321</v>
      </c>
      <c r="H82" s="17" t="s">
        <v>180</v>
      </c>
    </row>
    <row r="83" spans="1:8" ht="15" customHeight="1">
      <c r="A83" s="16">
        <v>109</v>
      </c>
      <c r="B83" s="4" t="s">
        <v>181</v>
      </c>
      <c r="C83" s="5" t="s">
        <v>182</v>
      </c>
      <c r="D83" s="6">
        <v>10997</v>
      </c>
      <c r="E83" s="7" t="s">
        <v>11</v>
      </c>
      <c r="F83" s="7">
        <v>247474</v>
      </c>
      <c r="G83" s="7">
        <v>76900</v>
      </c>
      <c r="H83" s="17">
        <v>0</v>
      </c>
    </row>
    <row r="84" spans="1:8" ht="15" customHeight="1">
      <c r="A84" s="16">
        <v>110</v>
      </c>
      <c r="B84" s="4" t="s">
        <v>183</v>
      </c>
      <c r="C84" s="5" t="s">
        <v>184</v>
      </c>
      <c r="D84" s="6">
        <v>10997</v>
      </c>
      <c r="E84" s="7">
        <v>0</v>
      </c>
      <c r="F84" s="7">
        <v>0</v>
      </c>
      <c r="G84" s="7">
        <v>7308</v>
      </c>
      <c r="H84" s="17" t="s">
        <v>180</v>
      </c>
    </row>
    <row r="85" spans="1:8" ht="15" customHeight="1">
      <c r="A85" s="16">
        <v>113</v>
      </c>
      <c r="B85" s="4" t="s">
        <v>185</v>
      </c>
      <c r="C85" s="5" t="s">
        <v>186</v>
      </c>
      <c r="D85" s="6">
        <v>10997</v>
      </c>
      <c r="E85" s="7">
        <v>0</v>
      </c>
      <c r="F85" s="7">
        <v>0</v>
      </c>
      <c r="G85" s="7">
        <v>1413</v>
      </c>
      <c r="H85" s="17" t="s">
        <v>296</v>
      </c>
    </row>
    <row r="86" spans="1:8" ht="15" customHeight="1">
      <c r="A86" s="16">
        <v>116</v>
      </c>
      <c r="B86" s="4" t="s">
        <v>187</v>
      </c>
      <c r="C86" s="5" t="s">
        <v>188</v>
      </c>
      <c r="D86" s="6">
        <v>10965</v>
      </c>
      <c r="E86" s="7" t="s">
        <v>19</v>
      </c>
      <c r="F86" s="7">
        <v>258559</v>
      </c>
      <c r="G86" s="7">
        <v>0</v>
      </c>
      <c r="H86" s="17" t="s">
        <v>299</v>
      </c>
    </row>
    <row r="87" spans="1:8" ht="15" customHeight="1">
      <c r="A87" s="16">
        <v>119</v>
      </c>
      <c r="B87" s="4" t="s">
        <v>189</v>
      </c>
      <c r="C87" s="5" t="s">
        <v>190</v>
      </c>
      <c r="D87" s="6">
        <v>10245</v>
      </c>
      <c r="E87" s="7" t="s">
        <v>64</v>
      </c>
      <c r="F87" s="7">
        <f>136933+869233+82146</f>
        <v>1088312</v>
      </c>
      <c r="G87" s="7">
        <f>41982+132102+25683</f>
        <v>199767</v>
      </c>
      <c r="H87" s="17">
        <v>0</v>
      </c>
    </row>
    <row r="88" spans="1:8" ht="15" customHeight="1">
      <c r="A88" s="16">
        <v>121</v>
      </c>
      <c r="B88" s="4" t="s">
        <v>191</v>
      </c>
      <c r="C88" s="5" t="s">
        <v>192</v>
      </c>
      <c r="D88" s="6">
        <v>10967</v>
      </c>
      <c r="E88" s="7" t="s">
        <v>19</v>
      </c>
      <c r="F88" s="7">
        <v>12</v>
      </c>
      <c r="G88" s="7">
        <v>7340</v>
      </c>
      <c r="H88" s="17" t="s">
        <v>292</v>
      </c>
    </row>
    <row r="89" spans="1:8" ht="15" customHeight="1">
      <c r="A89" s="16">
        <v>122</v>
      </c>
      <c r="B89" s="4" t="s">
        <v>191</v>
      </c>
      <c r="C89" s="5" t="s">
        <v>192</v>
      </c>
      <c r="D89" s="6">
        <v>10967</v>
      </c>
      <c r="E89" s="7" t="s">
        <v>69</v>
      </c>
      <c r="F89" s="7">
        <f>8001*10*1.09585</f>
        <v>87678.958499999993</v>
      </c>
      <c r="G89" s="7">
        <v>0</v>
      </c>
      <c r="H89" s="17">
        <v>0</v>
      </c>
    </row>
    <row r="90" spans="1:8" ht="15" customHeight="1">
      <c r="A90" s="16">
        <v>123</v>
      </c>
      <c r="B90" s="4" t="s">
        <v>193</v>
      </c>
      <c r="C90" s="5" t="s">
        <v>194</v>
      </c>
      <c r="D90" s="6">
        <v>10997</v>
      </c>
      <c r="E90" s="7" t="s">
        <v>19</v>
      </c>
      <c r="F90" s="7">
        <v>207908</v>
      </c>
      <c r="G90" s="7">
        <f>4629+36400+4590+2187</f>
        <v>47806</v>
      </c>
      <c r="H90" s="17">
        <v>0</v>
      </c>
    </row>
    <row r="91" spans="1:8" ht="15" customHeight="1">
      <c r="A91" s="16">
        <v>124</v>
      </c>
      <c r="B91" s="4" t="s">
        <v>195</v>
      </c>
      <c r="C91" s="5" t="s">
        <v>196</v>
      </c>
      <c r="D91" s="6">
        <v>10997</v>
      </c>
      <c r="E91" s="7" t="s">
        <v>11</v>
      </c>
      <c r="F91" s="7">
        <v>324161</v>
      </c>
      <c r="G91" s="7">
        <v>11041</v>
      </c>
      <c r="H91" s="17">
        <v>0</v>
      </c>
    </row>
    <row r="92" spans="1:8" ht="15" customHeight="1">
      <c r="A92" s="16">
        <v>125</v>
      </c>
      <c r="B92" s="4" t="s">
        <v>197</v>
      </c>
      <c r="C92" s="5" t="s">
        <v>198</v>
      </c>
      <c r="D92" s="6">
        <v>10245</v>
      </c>
      <c r="E92" s="7" t="s">
        <v>11</v>
      </c>
      <c r="F92" s="7">
        <v>354640</v>
      </c>
      <c r="G92" s="7">
        <v>100000</v>
      </c>
      <c r="H92" s="17">
        <v>0</v>
      </c>
    </row>
    <row r="93" spans="1:8" ht="15" customHeight="1">
      <c r="A93" s="16">
        <v>126</v>
      </c>
      <c r="B93" s="4" t="s">
        <v>199</v>
      </c>
      <c r="C93" s="5" t="s">
        <v>200</v>
      </c>
      <c r="D93" s="6">
        <v>10961</v>
      </c>
      <c r="E93" s="7" t="s">
        <v>19</v>
      </c>
      <c r="F93" s="7">
        <v>2065480</v>
      </c>
      <c r="G93" s="7">
        <f>272+260044</f>
        <v>260316</v>
      </c>
      <c r="H93" s="17">
        <v>0</v>
      </c>
    </row>
    <row r="94" spans="1:8" ht="15" customHeight="1">
      <c r="A94" s="16">
        <v>127</v>
      </c>
      <c r="B94" s="4" t="s">
        <v>201</v>
      </c>
      <c r="C94" s="5" t="s">
        <v>202</v>
      </c>
      <c r="D94" s="6">
        <v>10999</v>
      </c>
      <c r="E94" s="7" t="s">
        <v>69</v>
      </c>
      <c r="F94" s="7">
        <f>45935*10*1.09585</f>
        <v>503378.69750000001</v>
      </c>
      <c r="G94" s="7"/>
      <c r="H94" s="17" t="s">
        <v>300</v>
      </c>
    </row>
    <row r="95" spans="1:8" ht="15" customHeight="1">
      <c r="A95" s="16">
        <v>130</v>
      </c>
      <c r="B95" s="4" t="s">
        <v>203</v>
      </c>
      <c r="C95" s="5" t="s">
        <v>204</v>
      </c>
      <c r="D95" s="6">
        <v>10969</v>
      </c>
      <c r="E95" s="7">
        <v>0</v>
      </c>
      <c r="F95" s="7">
        <v>0</v>
      </c>
      <c r="G95" s="7">
        <v>2218</v>
      </c>
      <c r="H95" s="17" t="s">
        <v>298</v>
      </c>
    </row>
    <row r="96" spans="1:8" ht="15" customHeight="1">
      <c r="A96" s="16">
        <v>131</v>
      </c>
      <c r="B96" s="4" t="s">
        <v>205</v>
      </c>
      <c r="C96" s="5" t="s">
        <v>309</v>
      </c>
      <c r="D96" s="6">
        <v>10249</v>
      </c>
      <c r="E96" s="7" t="s">
        <v>11</v>
      </c>
      <c r="F96" s="7">
        <f>252549*1.09585</f>
        <v>276755.82165</v>
      </c>
      <c r="G96" s="7">
        <v>47225</v>
      </c>
      <c r="H96" s="17" t="s">
        <v>310</v>
      </c>
    </row>
    <row r="97" spans="1:8" ht="15" customHeight="1">
      <c r="A97" s="16">
        <v>132</v>
      </c>
      <c r="B97" s="4" t="s">
        <v>206</v>
      </c>
      <c r="C97" s="5" t="s">
        <v>207</v>
      </c>
      <c r="D97" s="6">
        <v>10243</v>
      </c>
      <c r="E97" s="7">
        <v>0</v>
      </c>
      <c r="F97" s="7">
        <v>0</v>
      </c>
      <c r="G97" s="7">
        <v>0</v>
      </c>
      <c r="H97" s="17" t="s">
        <v>301</v>
      </c>
    </row>
    <row r="98" spans="1:8" ht="15" customHeight="1">
      <c r="A98" s="16">
        <v>133</v>
      </c>
      <c r="B98" s="4" t="s">
        <v>208</v>
      </c>
      <c r="C98" s="5" t="s">
        <v>209</v>
      </c>
      <c r="D98" s="6">
        <v>10243</v>
      </c>
      <c r="E98" s="7" t="s">
        <v>64</v>
      </c>
      <c r="F98" s="7">
        <f>932617+12</f>
        <v>932629</v>
      </c>
      <c r="G98" s="7">
        <v>410099</v>
      </c>
      <c r="H98" s="17">
        <v>0</v>
      </c>
    </row>
    <row r="99" spans="1:8" ht="15" customHeight="1">
      <c r="A99" s="16">
        <v>134</v>
      </c>
      <c r="B99" s="4" t="s">
        <v>210</v>
      </c>
      <c r="C99" s="5" t="s">
        <v>211</v>
      </c>
      <c r="D99" s="6">
        <v>10245</v>
      </c>
      <c r="E99" s="7" t="s">
        <v>11</v>
      </c>
      <c r="F99" s="7">
        <v>152261</v>
      </c>
      <c r="G99" s="7">
        <v>39100</v>
      </c>
      <c r="H99" s="17">
        <v>0</v>
      </c>
    </row>
    <row r="100" spans="1:8" ht="15" customHeight="1">
      <c r="A100" s="16">
        <v>136</v>
      </c>
      <c r="B100" s="4" t="s">
        <v>212</v>
      </c>
      <c r="C100" s="5" t="s">
        <v>213</v>
      </c>
      <c r="D100" s="6">
        <v>10247</v>
      </c>
      <c r="E100" s="7" t="s">
        <v>11</v>
      </c>
      <c r="F100" s="7">
        <v>460810</v>
      </c>
      <c r="G100" s="7">
        <v>180854</v>
      </c>
      <c r="H100" s="17">
        <v>0</v>
      </c>
    </row>
    <row r="101" spans="1:8" ht="15" customHeight="1">
      <c r="A101" s="16">
        <v>137</v>
      </c>
      <c r="B101" s="4" t="s">
        <v>214</v>
      </c>
      <c r="C101" s="5" t="s">
        <v>215</v>
      </c>
      <c r="D101" s="6">
        <v>10247</v>
      </c>
      <c r="E101" s="7" t="s">
        <v>64</v>
      </c>
      <c r="F101" s="7">
        <v>926335</v>
      </c>
      <c r="G101" s="7">
        <v>85900</v>
      </c>
      <c r="H101" s="17">
        <v>0</v>
      </c>
    </row>
    <row r="102" spans="1:8" ht="15" customHeight="1">
      <c r="A102" s="18">
        <v>139</v>
      </c>
      <c r="B102" s="8" t="s">
        <v>216</v>
      </c>
      <c r="C102" s="41" t="s">
        <v>217</v>
      </c>
      <c r="D102" s="9">
        <v>10969</v>
      </c>
      <c r="E102" s="10" t="s">
        <v>19</v>
      </c>
      <c r="F102" s="10">
        <v>227746</v>
      </c>
      <c r="G102" s="10">
        <v>39094</v>
      </c>
      <c r="H102" s="19">
        <v>0</v>
      </c>
    </row>
    <row r="103" spans="1:8" ht="15" customHeight="1">
      <c r="A103" s="16">
        <v>142</v>
      </c>
      <c r="B103" s="4" t="s">
        <v>218</v>
      </c>
      <c r="C103" s="5" t="s">
        <v>219</v>
      </c>
      <c r="D103" s="6">
        <v>10969</v>
      </c>
      <c r="E103" s="7" t="s">
        <v>11</v>
      </c>
      <c r="F103" s="7">
        <v>780541</v>
      </c>
      <c r="G103" s="7">
        <v>15100</v>
      </c>
      <c r="H103" s="17" t="s">
        <v>302</v>
      </c>
    </row>
    <row r="104" spans="1:8" ht="15" customHeight="1">
      <c r="A104" s="16">
        <v>143</v>
      </c>
      <c r="B104" s="4" t="s">
        <v>220</v>
      </c>
      <c r="C104" s="5" t="s">
        <v>221</v>
      </c>
      <c r="D104" s="6">
        <v>10999</v>
      </c>
      <c r="E104" s="7" t="s">
        <v>19</v>
      </c>
      <c r="F104" s="7">
        <f>8028+783145</f>
        <v>791173</v>
      </c>
      <c r="G104" s="7">
        <f>44391+5625+33134</f>
        <v>83150</v>
      </c>
      <c r="H104" s="17">
        <v>0</v>
      </c>
    </row>
    <row r="105" spans="1:8" ht="15" customHeight="1">
      <c r="A105" s="16">
        <v>144</v>
      </c>
      <c r="B105" s="4" t="s">
        <v>222</v>
      </c>
      <c r="C105" s="5" t="s">
        <v>223</v>
      </c>
      <c r="D105" s="6">
        <v>10999</v>
      </c>
      <c r="E105" s="7" t="s">
        <v>19</v>
      </c>
      <c r="F105" s="7">
        <v>173949</v>
      </c>
      <c r="G105" s="7">
        <v>14000</v>
      </c>
      <c r="H105" s="17">
        <v>0</v>
      </c>
    </row>
    <row r="106" spans="1:8" ht="15" customHeight="1">
      <c r="A106" s="16">
        <v>145</v>
      </c>
      <c r="B106" s="4" t="s">
        <v>224</v>
      </c>
      <c r="C106" s="5" t="s">
        <v>225</v>
      </c>
      <c r="D106" s="6">
        <v>10999</v>
      </c>
      <c r="E106" s="7" t="s">
        <v>11</v>
      </c>
      <c r="F106" s="7">
        <f>402784+305638</f>
        <v>708422</v>
      </c>
      <c r="G106" s="7">
        <v>347289</v>
      </c>
      <c r="H106" s="17">
        <v>0</v>
      </c>
    </row>
    <row r="107" spans="1:8" ht="15" customHeight="1">
      <c r="A107" s="16">
        <v>146</v>
      </c>
      <c r="B107" s="4" t="s">
        <v>226</v>
      </c>
      <c r="C107" s="5" t="s">
        <v>227</v>
      </c>
      <c r="D107" s="6">
        <v>10247</v>
      </c>
      <c r="E107" s="7" t="s">
        <v>64</v>
      </c>
      <c r="F107" s="7">
        <f>1139764+163217</f>
        <v>1302981</v>
      </c>
      <c r="G107" s="7">
        <v>163217</v>
      </c>
      <c r="H107" s="17">
        <v>0</v>
      </c>
    </row>
    <row r="108" spans="1:8" ht="15" customHeight="1">
      <c r="A108" s="16">
        <v>148</v>
      </c>
      <c r="B108" s="4" t="s">
        <v>228</v>
      </c>
      <c r="C108" s="5" t="s">
        <v>229</v>
      </c>
      <c r="D108" s="6">
        <v>10243</v>
      </c>
      <c r="E108" s="7" t="s">
        <v>64</v>
      </c>
      <c r="F108" s="7">
        <f>310122+703706+102488</f>
        <v>1116316</v>
      </c>
      <c r="G108" s="7">
        <f>134788+81900</f>
        <v>216688</v>
      </c>
      <c r="H108" s="17">
        <v>0</v>
      </c>
    </row>
    <row r="109" spans="1:8" ht="15" customHeight="1">
      <c r="A109" s="16">
        <v>149</v>
      </c>
      <c r="B109" s="4" t="s">
        <v>230</v>
      </c>
      <c r="C109" s="5" t="s">
        <v>231</v>
      </c>
      <c r="D109" s="6">
        <v>10245</v>
      </c>
      <c r="E109" s="7">
        <v>0</v>
      </c>
      <c r="F109" s="7">
        <v>0</v>
      </c>
      <c r="G109" s="7">
        <v>3917</v>
      </c>
      <c r="H109" s="17" t="s">
        <v>304</v>
      </c>
    </row>
    <row r="110" spans="1:8" ht="15" customHeight="1">
      <c r="A110" s="16">
        <v>150</v>
      </c>
      <c r="B110" s="4" t="s">
        <v>232</v>
      </c>
      <c r="C110" s="5" t="s">
        <v>233</v>
      </c>
      <c r="D110" s="6">
        <v>10247</v>
      </c>
      <c r="E110" s="7" t="s">
        <v>11</v>
      </c>
      <c r="F110" s="7">
        <v>354878</v>
      </c>
      <c r="G110" s="7">
        <v>82308</v>
      </c>
      <c r="H110" s="17">
        <v>0</v>
      </c>
    </row>
    <row r="111" spans="1:8" ht="15" customHeight="1">
      <c r="A111" s="16">
        <v>151</v>
      </c>
      <c r="B111" s="4" t="s">
        <v>234</v>
      </c>
      <c r="C111" s="5" t="s">
        <v>235</v>
      </c>
      <c r="D111" s="6">
        <v>10961</v>
      </c>
      <c r="E111" s="7" t="s">
        <v>19</v>
      </c>
      <c r="F111" s="7">
        <f>19534+812511+190</f>
        <v>832235</v>
      </c>
      <c r="G111" s="7">
        <f>134806+6</f>
        <v>134812</v>
      </c>
      <c r="H111" s="17">
        <v>0</v>
      </c>
    </row>
    <row r="112" spans="1:8" ht="15" customHeight="1">
      <c r="A112" s="16">
        <v>152</v>
      </c>
      <c r="B112" s="4" t="s">
        <v>236</v>
      </c>
      <c r="C112" s="5" t="s">
        <v>237</v>
      </c>
      <c r="D112" s="6">
        <v>10997</v>
      </c>
      <c r="E112" s="7" t="s">
        <v>19</v>
      </c>
      <c r="F112" s="7">
        <v>303961</v>
      </c>
      <c r="G112" s="7">
        <v>82850</v>
      </c>
      <c r="H112" s="17">
        <v>0</v>
      </c>
    </row>
    <row r="113" spans="1:8" ht="15" customHeight="1">
      <c r="A113" s="16">
        <v>153</v>
      </c>
      <c r="B113" s="4" t="s">
        <v>238</v>
      </c>
      <c r="C113" s="5" t="s">
        <v>239</v>
      </c>
      <c r="D113" s="6">
        <v>10963</v>
      </c>
      <c r="E113" s="7" t="s">
        <v>11</v>
      </c>
      <c r="F113" s="7">
        <v>81493</v>
      </c>
      <c r="G113" s="7">
        <v>24732</v>
      </c>
      <c r="H113" s="17">
        <v>0</v>
      </c>
    </row>
    <row r="114" spans="1:8" ht="15" customHeight="1">
      <c r="A114" s="16">
        <v>155</v>
      </c>
      <c r="B114" s="4" t="s">
        <v>240</v>
      </c>
      <c r="C114" s="5" t="s">
        <v>241</v>
      </c>
      <c r="D114" s="6">
        <v>10963</v>
      </c>
      <c r="E114" s="7" t="s">
        <v>11</v>
      </c>
      <c r="F114" s="7">
        <v>832803</v>
      </c>
      <c r="G114" s="7">
        <v>166337</v>
      </c>
      <c r="H114" s="17">
        <v>0</v>
      </c>
    </row>
    <row r="115" spans="1:8" ht="15" customHeight="1">
      <c r="A115" s="16">
        <v>156</v>
      </c>
      <c r="B115" s="4" t="s">
        <v>242</v>
      </c>
      <c r="C115" s="5" t="s">
        <v>243</v>
      </c>
      <c r="D115" s="6">
        <v>10243</v>
      </c>
      <c r="E115" s="7" t="s">
        <v>11</v>
      </c>
      <c r="F115" s="7">
        <f>71251+105844+329661</f>
        <v>506756</v>
      </c>
      <c r="G115" s="7">
        <v>114912</v>
      </c>
      <c r="H115" s="17">
        <v>0</v>
      </c>
    </row>
    <row r="116" spans="1:8" ht="15" customHeight="1">
      <c r="A116" s="16">
        <v>158</v>
      </c>
      <c r="B116" s="4" t="s">
        <v>244</v>
      </c>
      <c r="C116" s="5" t="s">
        <v>245</v>
      </c>
      <c r="D116" s="6">
        <v>10997</v>
      </c>
      <c r="E116" s="7" t="s">
        <v>64</v>
      </c>
      <c r="F116" s="7">
        <f>941531+24</f>
        <v>941555</v>
      </c>
      <c r="G116" s="7">
        <f>203+140215+8300</f>
        <v>148718</v>
      </c>
      <c r="H116" s="17">
        <v>0</v>
      </c>
    </row>
    <row r="117" spans="1:8" ht="15" customHeight="1">
      <c r="A117" s="16">
        <v>163</v>
      </c>
      <c r="B117" s="4" t="s">
        <v>246</v>
      </c>
      <c r="C117" s="5" t="s">
        <v>247</v>
      </c>
      <c r="D117" s="6">
        <v>10963</v>
      </c>
      <c r="E117" s="7" t="s">
        <v>64</v>
      </c>
      <c r="F117" s="7">
        <f>57884+844768+150459</f>
        <v>1053111</v>
      </c>
      <c r="G117" s="7">
        <f>1736+12042</f>
        <v>13778</v>
      </c>
      <c r="H117" s="17">
        <v>0</v>
      </c>
    </row>
    <row r="118" spans="1:8" ht="15" customHeight="1">
      <c r="A118" s="16">
        <v>164</v>
      </c>
      <c r="B118" s="4" t="s">
        <v>248</v>
      </c>
      <c r="C118" s="5" t="s">
        <v>249</v>
      </c>
      <c r="D118" s="6">
        <v>10963</v>
      </c>
      <c r="E118" s="7" t="s">
        <v>11</v>
      </c>
      <c r="F118" s="7">
        <v>150459</v>
      </c>
      <c r="G118" s="7">
        <v>126146</v>
      </c>
      <c r="H118" s="17">
        <v>0</v>
      </c>
    </row>
    <row r="119" spans="1:8" ht="15" customHeight="1">
      <c r="A119" s="16">
        <v>167</v>
      </c>
      <c r="B119" s="4" t="s">
        <v>250</v>
      </c>
      <c r="C119" s="5" t="s">
        <v>251</v>
      </c>
      <c r="D119" s="6">
        <v>10961</v>
      </c>
      <c r="E119" s="7" t="s">
        <v>19</v>
      </c>
      <c r="F119" s="7">
        <v>57614</v>
      </c>
      <c r="G119" s="7">
        <v>3060</v>
      </c>
      <c r="H119" s="17">
        <v>0</v>
      </c>
    </row>
    <row r="120" spans="1:8" ht="15" customHeight="1">
      <c r="A120" s="16">
        <v>168</v>
      </c>
      <c r="B120" s="4" t="s">
        <v>252</v>
      </c>
      <c r="C120" s="5" t="s">
        <v>253</v>
      </c>
      <c r="D120" s="6">
        <v>10967</v>
      </c>
      <c r="E120" s="7" t="s">
        <v>11</v>
      </c>
      <c r="F120" s="7">
        <v>355767</v>
      </c>
      <c r="G120" s="7">
        <v>87227</v>
      </c>
      <c r="H120" s="17">
        <v>0</v>
      </c>
    </row>
    <row r="121" spans="1:8" ht="15" customHeight="1">
      <c r="A121" s="16">
        <v>169</v>
      </c>
      <c r="B121" s="4" t="s">
        <v>254</v>
      </c>
      <c r="C121" s="5" t="s">
        <v>255</v>
      </c>
      <c r="D121" s="6">
        <v>10967</v>
      </c>
      <c r="E121" s="7" t="s">
        <v>11</v>
      </c>
      <c r="F121" s="7">
        <f>92000*1.09585</f>
        <v>100818.2</v>
      </c>
      <c r="G121" s="7">
        <v>6152</v>
      </c>
      <c r="H121" s="17" t="s">
        <v>314</v>
      </c>
    </row>
    <row r="122" spans="1:8" ht="15" customHeight="1">
      <c r="A122" s="16">
        <v>171</v>
      </c>
      <c r="B122" s="4" t="s">
        <v>256</v>
      </c>
      <c r="C122" s="5" t="s">
        <v>257</v>
      </c>
      <c r="D122" s="6">
        <v>10249</v>
      </c>
      <c r="E122" s="7" t="s">
        <v>19</v>
      </c>
      <c r="F122" s="7">
        <v>79338</v>
      </c>
      <c r="G122" s="7">
        <v>22200</v>
      </c>
      <c r="H122" s="17">
        <v>0</v>
      </c>
    </row>
    <row r="123" spans="1:8" ht="15" customHeight="1">
      <c r="A123" s="16">
        <v>172</v>
      </c>
      <c r="B123" s="4" t="s">
        <v>258</v>
      </c>
      <c r="C123" s="5" t="s">
        <v>259</v>
      </c>
      <c r="D123" s="6">
        <v>10997</v>
      </c>
      <c r="E123" s="7" t="s">
        <v>19</v>
      </c>
      <c r="F123" s="7">
        <v>523094</v>
      </c>
      <c r="G123" s="7">
        <f>93073+3837</f>
        <v>96910</v>
      </c>
      <c r="H123" s="17">
        <v>0</v>
      </c>
    </row>
    <row r="124" spans="1:8" ht="15" customHeight="1">
      <c r="A124" s="16">
        <v>174</v>
      </c>
      <c r="B124" s="4" t="s">
        <v>260</v>
      </c>
      <c r="C124" s="5" t="s">
        <v>261</v>
      </c>
      <c r="D124" s="6">
        <v>10997</v>
      </c>
      <c r="E124" s="7" t="s">
        <v>19</v>
      </c>
      <c r="F124" s="7">
        <v>9466</v>
      </c>
      <c r="G124" s="7">
        <v>5037</v>
      </c>
      <c r="H124" s="17">
        <v>0</v>
      </c>
    </row>
    <row r="125" spans="1:8" ht="15" customHeight="1">
      <c r="A125" s="16">
        <v>175</v>
      </c>
      <c r="B125" s="4" t="s">
        <v>262</v>
      </c>
      <c r="C125" s="5" t="s">
        <v>263</v>
      </c>
      <c r="D125" s="6">
        <v>10997</v>
      </c>
      <c r="E125" s="7">
        <v>0</v>
      </c>
      <c r="F125" s="7">
        <v>0</v>
      </c>
      <c r="G125" s="7">
        <f>346+48+27821</f>
        <v>28215</v>
      </c>
      <c r="H125" s="17" t="s">
        <v>305</v>
      </c>
    </row>
    <row r="126" spans="1:8" ht="15" customHeight="1">
      <c r="A126" s="16">
        <v>176</v>
      </c>
      <c r="B126" s="4" t="s">
        <v>264</v>
      </c>
      <c r="C126" s="5" t="s">
        <v>265</v>
      </c>
      <c r="D126" s="6">
        <v>10997</v>
      </c>
      <c r="E126" s="7" t="s">
        <v>19</v>
      </c>
      <c r="F126" s="7">
        <v>993955</v>
      </c>
      <c r="G126" s="7">
        <f>2166+87700+629</f>
        <v>90495</v>
      </c>
      <c r="H126" s="17">
        <v>0</v>
      </c>
    </row>
    <row r="127" spans="1:8" ht="15" customHeight="1">
      <c r="A127" s="16">
        <v>177</v>
      </c>
      <c r="B127" s="4" t="s">
        <v>266</v>
      </c>
      <c r="C127" s="5" t="s">
        <v>267</v>
      </c>
      <c r="D127" s="6">
        <v>10969</v>
      </c>
      <c r="E127" s="7" t="s">
        <v>19</v>
      </c>
      <c r="F127" s="7">
        <v>241156</v>
      </c>
      <c r="G127" s="7">
        <v>38880</v>
      </c>
      <c r="H127" s="17">
        <v>0</v>
      </c>
    </row>
    <row r="128" spans="1:8" ht="15" customHeight="1">
      <c r="A128" s="16">
        <v>178</v>
      </c>
      <c r="B128" s="4" t="s">
        <v>268</v>
      </c>
      <c r="C128" s="5" t="s">
        <v>269</v>
      </c>
      <c r="D128" s="6">
        <v>10249</v>
      </c>
      <c r="E128" s="7" t="s">
        <v>64</v>
      </c>
      <c r="F128" s="7">
        <f>324350+47</f>
        <v>324397</v>
      </c>
      <c r="G128" s="7">
        <v>91400</v>
      </c>
      <c r="H128" s="17">
        <v>0</v>
      </c>
    </row>
    <row r="129" spans="1:8" ht="15" customHeight="1">
      <c r="A129" s="16">
        <v>180</v>
      </c>
      <c r="B129" s="4" t="s">
        <v>270</v>
      </c>
      <c r="C129" s="5" t="s">
        <v>271</v>
      </c>
      <c r="D129" s="6">
        <v>10999</v>
      </c>
      <c r="E129" s="7" t="s">
        <v>19</v>
      </c>
      <c r="F129" s="7">
        <v>115213</v>
      </c>
      <c r="G129" s="7">
        <v>19747</v>
      </c>
      <c r="H129" s="17">
        <v>0</v>
      </c>
    </row>
    <row r="130" spans="1:8" ht="15" customHeight="1">
      <c r="A130" s="16">
        <v>181</v>
      </c>
      <c r="B130" s="4" t="s">
        <v>272</v>
      </c>
      <c r="C130" s="5" t="s">
        <v>273</v>
      </c>
      <c r="D130" s="6">
        <v>10999</v>
      </c>
      <c r="E130" s="7">
        <v>0</v>
      </c>
      <c r="F130" s="7">
        <v>0</v>
      </c>
      <c r="G130" s="7">
        <v>22150</v>
      </c>
      <c r="H130" s="17" t="s">
        <v>306</v>
      </c>
    </row>
    <row r="131" spans="1:8" ht="15" customHeight="1">
      <c r="A131" s="16">
        <v>182</v>
      </c>
      <c r="B131" s="4" t="s">
        <v>274</v>
      </c>
      <c r="C131" s="5" t="s">
        <v>275</v>
      </c>
      <c r="D131" s="6">
        <v>10963</v>
      </c>
      <c r="E131" s="7" t="s">
        <v>11</v>
      </c>
      <c r="F131" s="7">
        <v>318769</v>
      </c>
      <c r="G131" s="7">
        <v>0</v>
      </c>
      <c r="H131" s="17" t="s">
        <v>307</v>
      </c>
    </row>
    <row r="132" spans="1:8" ht="15" customHeight="1">
      <c r="A132" s="16">
        <v>183</v>
      </c>
      <c r="B132" s="4" t="s">
        <v>276</v>
      </c>
      <c r="C132" s="5" t="s">
        <v>277</v>
      </c>
      <c r="D132" s="6">
        <v>10961</v>
      </c>
      <c r="E132" s="7" t="s">
        <v>19</v>
      </c>
      <c r="F132" s="7">
        <f>1003778+172994</f>
        <v>1176772</v>
      </c>
      <c r="G132" s="7">
        <f>632+35956+9796</f>
        <v>46384</v>
      </c>
      <c r="H132" s="17">
        <v>0</v>
      </c>
    </row>
    <row r="133" spans="1:8" ht="15" customHeight="1">
      <c r="A133" s="16">
        <v>184</v>
      </c>
      <c r="B133" s="4" t="s">
        <v>278</v>
      </c>
      <c r="C133" s="5" t="s">
        <v>279</v>
      </c>
      <c r="D133" s="6">
        <v>10997</v>
      </c>
      <c r="E133" s="7" t="s">
        <v>11</v>
      </c>
      <c r="F133" s="7">
        <f>761371+159975</f>
        <v>921346</v>
      </c>
      <c r="G133" s="7">
        <f>62350+2287+30460+580+132464</f>
        <v>228141</v>
      </c>
      <c r="H133" s="17">
        <v>0</v>
      </c>
    </row>
    <row r="134" spans="1:8" ht="15" customHeight="1">
      <c r="A134" s="16">
        <v>187</v>
      </c>
      <c r="B134" s="4" t="s">
        <v>280</v>
      </c>
      <c r="C134" s="5" t="s">
        <v>281</v>
      </c>
      <c r="D134" s="6">
        <v>10997</v>
      </c>
      <c r="E134" s="7" t="s">
        <v>19</v>
      </c>
      <c r="F134" s="7">
        <v>22948</v>
      </c>
      <c r="G134" s="7">
        <v>269</v>
      </c>
      <c r="H134" s="17">
        <v>0</v>
      </c>
    </row>
    <row r="135" spans="1:8" ht="15" customHeight="1">
      <c r="A135" s="16">
        <v>188</v>
      </c>
      <c r="B135" s="4" t="s">
        <v>282</v>
      </c>
      <c r="C135" s="5" t="s">
        <v>281</v>
      </c>
      <c r="D135" s="6">
        <v>10997</v>
      </c>
      <c r="E135" s="7">
        <v>0</v>
      </c>
      <c r="F135" s="7">
        <v>0</v>
      </c>
      <c r="G135" s="7">
        <v>4573</v>
      </c>
      <c r="H135" s="17">
        <v>0</v>
      </c>
    </row>
    <row r="136" spans="1:8" ht="15" customHeight="1">
      <c r="A136" s="16">
        <v>189</v>
      </c>
      <c r="B136" s="4" t="s">
        <v>283</v>
      </c>
      <c r="C136" s="5" t="s">
        <v>284</v>
      </c>
      <c r="D136" s="6">
        <v>10965</v>
      </c>
      <c r="E136" s="7" t="s">
        <v>19</v>
      </c>
      <c r="F136" s="7">
        <v>43630</v>
      </c>
      <c r="G136" s="7">
        <v>0</v>
      </c>
      <c r="H136" s="17" t="s">
        <v>308</v>
      </c>
    </row>
    <row r="137" spans="1:8" ht="15" customHeight="1">
      <c r="A137" s="16">
        <v>190</v>
      </c>
      <c r="B137" s="4" t="s">
        <v>285</v>
      </c>
      <c r="C137" s="5" t="s">
        <v>286</v>
      </c>
      <c r="D137" s="6">
        <v>10965</v>
      </c>
      <c r="E137" s="7" t="s">
        <v>11</v>
      </c>
      <c r="F137" s="7">
        <v>1967927</v>
      </c>
      <c r="G137" s="7">
        <v>686659</v>
      </c>
      <c r="H137" s="17">
        <v>0</v>
      </c>
    </row>
    <row r="138" spans="1:8" ht="15" customHeight="1">
      <c r="A138" s="16">
        <v>191</v>
      </c>
      <c r="B138" s="4" t="s">
        <v>287</v>
      </c>
      <c r="C138" s="5" t="s">
        <v>288</v>
      </c>
      <c r="D138" s="6">
        <v>10247</v>
      </c>
      <c r="E138" s="7" t="s">
        <v>11</v>
      </c>
      <c r="F138" s="7">
        <v>22740</v>
      </c>
      <c r="G138" s="7">
        <v>1551</v>
      </c>
      <c r="H138" s="17">
        <v>0</v>
      </c>
    </row>
    <row r="139" spans="1:8" ht="15.75" customHeight="1" thickBot="1">
      <c r="A139" s="20">
        <v>192</v>
      </c>
      <c r="B139" s="21" t="s">
        <v>289</v>
      </c>
      <c r="C139" s="42" t="s">
        <v>290</v>
      </c>
      <c r="D139" s="22">
        <v>10965</v>
      </c>
      <c r="E139" s="23" t="s">
        <v>69</v>
      </c>
      <c r="F139" s="23">
        <f>14000*10*1.09585</f>
        <v>153419</v>
      </c>
      <c r="G139" s="23">
        <f>29520+746</f>
        <v>30266</v>
      </c>
      <c r="H139" s="24">
        <v>0</v>
      </c>
    </row>
    <row r="140" spans="1:8" ht="21" customHeight="1" thickTop="1" thickBot="1">
      <c r="A140" s="1"/>
      <c r="B140" s="25" t="s">
        <v>291</v>
      </c>
      <c r="C140" s="3"/>
      <c r="D140" s="1"/>
      <c r="E140" s="2"/>
      <c r="F140" s="26">
        <f>SUM(F3:F139)</f>
        <v>62933884.859649993</v>
      </c>
      <c r="G140" s="26">
        <f>SUM(G3:G139)</f>
        <v>12075535</v>
      </c>
      <c r="H140" s="2"/>
    </row>
  </sheetData>
  <autoFilter ref="A1:H140"/>
  <pageMargins left="0.70866141732283472" right="0.70866141732283472" top="0.9055118110236221" bottom="0.78740157480314965" header="0.31496062992125984" footer="0.31496062992125984"/>
  <pageSetup paperSize="8" scale="59" fitToHeight="0" orientation="landscape" r:id="rId1"/>
  <headerFooter>
    <oddHeader>&amp;L&amp;"-,Fett"Land Berlin und sonstige Einrichtungen
Verbrauchsdaten 2019: Bezirksamt Friedrichshain Kreuzberg&amp;C&amp;"-,Fett"Verbrauchsübersicht der Medien 
Gas, Heizöl, Fernwärme und Strom 
Berichtsjahr 2019&amp;R&amp;G</oddHeader>
    <oddFooter>&amp;L&amp;F&amp;C&amp;P&amp;R&amp;D</oddFooter>
  </headerFooter>
  <rowBreaks count="1" manualBreakCount="1">
    <brk id="71" max="7" man="1"/>
  </row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9"/>
  <sheetViews>
    <sheetView workbookViewId="0">
      <selection activeCell="E26" sqref="E26"/>
    </sheetView>
  </sheetViews>
  <sheetFormatPr baseColWidth="10" defaultRowHeight="15"/>
  <sheetData>
    <row r="2" spans="2:6">
      <c r="E2">
        <v>11.8</v>
      </c>
      <c r="F2" t="s">
        <v>316</v>
      </c>
    </row>
    <row r="3" spans="2:6">
      <c r="B3" t="s">
        <v>315</v>
      </c>
    </row>
    <row r="5" spans="2:6">
      <c r="C5" s="40">
        <v>43477</v>
      </c>
      <c r="D5">
        <v>1000</v>
      </c>
    </row>
    <row r="6" spans="2:6">
      <c r="C6" s="40">
        <v>43505</v>
      </c>
      <c r="D6">
        <v>950</v>
      </c>
    </row>
    <row r="7" spans="2:6">
      <c r="C7" s="40">
        <v>43543</v>
      </c>
      <c r="D7">
        <v>1550</v>
      </c>
    </row>
    <row r="8" spans="2:6">
      <c r="C8" s="40">
        <v>43573</v>
      </c>
      <c r="D8">
        <v>500</v>
      </c>
    </row>
    <row r="9" spans="2:6">
      <c r="C9" s="40">
        <v>43614</v>
      </c>
      <c r="D9">
        <v>250</v>
      </c>
    </row>
    <row r="10" spans="2:6">
      <c r="C10" s="40">
        <v>43627</v>
      </c>
      <c r="D10">
        <v>100</v>
      </c>
    </row>
    <row r="11" spans="2:6">
      <c r="C11" s="40">
        <v>43662</v>
      </c>
      <c r="D11">
        <v>150</v>
      </c>
    </row>
    <row r="12" spans="2:6">
      <c r="C12" s="40">
        <v>43701</v>
      </c>
      <c r="D12">
        <v>150</v>
      </c>
    </row>
    <row r="13" spans="2:6">
      <c r="C13" s="40">
        <v>43722</v>
      </c>
      <c r="D13">
        <v>100</v>
      </c>
    </row>
    <row r="14" spans="2:6">
      <c r="C14" s="40">
        <v>43760</v>
      </c>
      <c r="D14">
        <v>500</v>
      </c>
    </row>
    <row r="15" spans="2:6">
      <c r="C15" s="40">
        <v>43787</v>
      </c>
      <c r="D15">
        <v>700</v>
      </c>
    </row>
    <row r="16" spans="2:6">
      <c r="C16" s="40">
        <v>43813</v>
      </c>
      <c r="D16">
        <v>750</v>
      </c>
    </row>
    <row r="17" spans="4:5">
      <c r="D17">
        <f>SUM(D5:D16)</f>
        <v>6700</v>
      </c>
    </row>
    <row r="19" spans="4:5">
      <c r="D19">
        <f>D17*E2</f>
        <v>79060</v>
      </c>
      <c r="E19" t="s">
        <v>317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Verbrauchsübersicht 2018</vt:lpstr>
      <vt:lpstr>Tabelle2</vt:lpstr>
      <vt:lpstr>Tabelle3</vt:lpstr>
      <vt:lpstr>'Verbrauchsübersicht 2018'!Drucktitel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Moog, Claus</dc:creator>
  <cp:lastModifiedBy>Moog, Claus</cp:lastModifiedBy>
  <cp:lastPrinted>2019-11-20T09:41:30Z</cp:lastPrinted>
  <dcterms:created xsi:type="dcterms:W3CDTF">2019-01-21T14:25:47Z</dcterms:created>
  <dcterms:modified xsi:type="dcterms:W3CDTF">2020-11-12T12:28:17Z</dcterms:modified>
</cp:coreProperties>
</file>