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lhe\Documents\MP50 Blogs\Blog 2\"/>
    </mc:Choice>
  </mc:AlternateContent>
  <xr:revisionPtr revIDLastSave="0" documentId="8_{77B91CF7-BE0D-42F9-A5F4-5636B2CDAFF7}" xr6:coauthVersionLast="45" xr6:coauthVersionMax="45" xr10:uidLastSave="{00000000-0000-0000-0000-000000000000}"/>
  <bookViews>
    <workbookView xWindow="-98" yWindow="-98" windowWidth="22695" windowHeight="14746"/>
  </bookViews>
  <sheets>
    <sheet name="ROI MP50" sheetId="2" r:id="rId1"/>
    <sheet name="Reserve Copy Or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3" l="1"/>
  <c r="E30" i="3" s="1"/>
  <c r="G28" i="3"/>
  <c r="G26" i="3"/>
  <c r="D26" i="3" s="1"/>
  <c r="G25" i="3"/>
  <c r="G21" i="3"/>
  <c r="G20" i="3"/>
  <c r="G22" i="3" s="1"/>
  <c r="G17" i="3"/>
  <c r="H22" i="2"/>
  <c r="H23" i="2"/>
  <c r="E31" i="2"/>
  <c r="E27" i="2"/>
  <c r="H29" i="2"/>
  <c r="H27" i="2"/>
  <c r="E26" i="2"/>
  <c r="E24" i="2" s="1"/>
  <c r="H21" i="2"/>
  <c r="H18" i="2"/>
  <c r="H26" i="2"/>
  <c r="D25" i="3" l="1"/>
  <c r="D23" i="3" s="1"/>
  <c r="E23" i="3" s="1"/>
  <c r="F24" i="2"/>
  <c r="F31" i="2"/>
</calcChain>
</file>

<file path=xl/sharedStrings.xml><?xml version="1.0" encoding="utf-8"?>
<sst xmlns="http://schemas.openxmlformats.org/spreadsheetml/2006/main" count="104" uniqueCount="47">
  <si>
    <t xml:space="preserve"> </t>
  </si>
  <si>
    <t>registration and meet&amp;greet doctor</t>
  </si>
  <si>
    <t>European Union</t>
  </si>
  <si>
    <t>polite request to fill in</t>
  </si>
  <si>
    <t>appointment/y</t>
  </si>
  <si>
    <t>starting the questionnaire</t>
  </si>
  <si>
    <t>inhabitants</t>
  </si>
  <si>
    <t>completing questionnaire</t>
  </si>
  <si>
    <t>n/year total</t>
  </si>
  <si>
    <t>incomplete data</t>
  </si>
  <si>
    <t>submission to Main Inbox</t>
  </si>
  <si>
    <t>admin time saved</t>
  </si>
  <si>
    <t>doctor's time saved</t>
  </si>
  <si>
    <t>FT hours/ year</t>
  </si>
  <si>
    <t>hours/year</t>
  </si>
  <si>
    <t>Doctors equivalent saved each year</t>
  </si>
  <si>
    <t>Full Time Doctors/year</t>
  </si>
  <si>
    <t>Patients invest time/life</t>
  </si>
  <si>
    <t>hours</t>
  </si>
  <si>
    <t>Saved time of doctor</t>
  </si>
  <si>
    <t>Cohort 10 registrations per 80 years</t>
  </si>
  <si>
    <t>Saved time of  admin</t>
  </si>
  <si>
    <t>Time saved 4,8 min total</t>
  </si>
  <si>
    <t>FT hours/year</t>
  </si>
  <si>
    <t>Life expectancy</t>
  </si>
  <si>
    <t>y</t>
  </si>
  <si>
    <t>Doctors Time saved during life</t>
  </si>
  <si>
    <t>ROI in time (h/h)</t>
  </si>
  <si>
    <t>ROI in time (EUR/EUR)</t>
  </si>
  <si>
    <t>ROI Calculations</t>
  </si>
  <si>
    <t>appointments/year</t>
  </si>
  <si>
    <t>inhabitants n</t>
  </si>
  <si>
    <t>Admin's Time 10 times during life</t>
  </si>
  <si>
    <t>Admins equivalent saved d lifetime</t>
  </si>
  <si>
    <t>Full Time Employees/lifetime</t>
  </si>
  <si>
    <t>Attention: /year</t>
  </si>
  <si>
    <t>Attention: /lifetime</t>
  </si>
  <si>
    <t xml:space="preserve">Doctor's Time yearly </t>
  </si>
  <si>
    <t>Time saved total per year</t>
  </si>
  <si>
    <t>citizens registrations total  in life</t>
  </si>
  <si>
    <t>hours/lifetime/citizen</t>
  </si>
  <si>
    <t>ROI = Net profit/Total Investment * 100</t>
  </si>
  <si>
    <t xml:space="preserve">You may change the numbers and calculate the new ROIs. </t>
  </si>
  <si>
    <t xml:space="preserve">Yellow data are found in our pilot study. Medicare in the USA pays 5-25 min per patient for medical intake. Not included are all transfers between paramedics and hospital staff. </t>
  </si>
  <si>
    <t>The number of transfers mount quickly to large numbers, given 3 shifts a day and the chain of transfers during admission for surgery with at least 10 extra.</t>
  </si>
  <si>
    <t>Dr Hans Hendrickx MP50</t>
  </si>
  <si>
    <t>ROI Calculations Patient Dossier Model MP50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</si>
</sst>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 &quot;#,##0&quot; &quot;;&quot; -&quot;#,##0&quot; &quot;;&quot; -&quot;00&quot; &quot;;&quot; &quot;@&quot; &quot;"/>
    <numFmt numFmtId="165" formatCode="&quot; &quot;#,##0.0&quot; &quot;;&quot; -&quot;#,##0.0&quot; &quot;;&quot; -&quot;00&quot; &quot;;&quot; &quot;@&quot; &quot;"/>
    <numFmt numFmtId="166" formatCode="&quot; &quot;#,##0.00&quot; &quot;;&quot; -&quot;#,##0.00&quot; &quot;;&quot; -&quot;00&quot; &quot;;&quot; &quot;@&quot; &quot;"/>
    <numFmt numFmtId="167" formatCode="0.0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E78"/>
      <name val="Calibri"/>
      <family val="2"/>
    </font>
    <font>
      <b/>
      <sz val="16"/>
      <color rgb="FF1F4E78"/>
      <name val="Calibri"/>
      <family val="2"/>
    </font>
    <font>
      <b/>
      <sz val="32"/>
      <color rgb="FF000000"/>
      <name val="Calibri"/>
      <family val="2"/>
    </font>
    <font>
      <sz val="11"/>
      <color rgb="FF1F4E78"/>
      <name val="Calibri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rgb="FFD6DCE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rgb="FFFFFF00"/>
        <bgColor rgb="FFD6DCE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9" fontId="4" fillId="2" borderId="0" xfId="2" applyFont="1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2" fillId="5" borderId="0" xfId="0" applyFont="1" applyFill="1"/>
    <xf numFmtId="164" fontId="1" fillId="5" borderId="0" xfId="1" applyNumberFormat="1" applyFill="1"/>
    <xf numFmtId="0" fontId="3" fillId="3" borderId="0" xfId="0" applyFont="1" applyFill="1"/>
    <xf numFmtId="0" fontId="3" fillId="5" borderId="0" xfId="0" applyFont="1" applyFill="1"/>
    <xf numFmtId="164" fontId="3" fillId="6" borderId="0" xfId="1" applyNumberFormat="1" applyFont="1" applyFill="1"/>
    <xf numFmtId="0" fontId="4" fillId="7" borderId="0" xfId="0" applyFont="1" applyFill="1"/>
    <xf numFmtId="166" fontId="0" fillId="5" borderId="0" xfId="1" applyFont="1" applyFill="1" applyAlignment="1">
      <alignment horizontal="center"/>
    </xf>
    <xf numFmtId="164" fontId="0" fillId="5" borderId="0" xfId="0" applyNumberFormat="1" applyFill="1"/>
    <xf numFmtId="164" fontId="6" fillId="5" borderId="0" xfId="1" applyNumberFormat="1" applyFont="1" applyFill="1"/>
    <xf numFmtId="167" fontId="3" fillId="8" borderId="1" xfId="0" applyNumberFormat="1" applyFont="1" applyFill="1" applyBorder="1"/>
    <xf numFmtId="0" fontId="7" fillId="5" borderId="0" xfId="3" applyFill="1"/>
    <xf numFmtId="164" fontId="3" fillId="5" borderId="0" xfId="1" applyNumberFormat="1" applyFont="1" applyFill="1"/>
    <xf numFmtId="0" fontId="7" fillId="4" borderId="0" xfId="3" applyFill="1"/>
  </cellXfs>
  <cellStyles count="4">
    <cellStyle name="Comma" xfId="1" builtinId="3" customBuiltin="1"/>
    <cellStyle name="Hyperlink" xfId="3" builtinId="8"/>
    <cellStyle name="Normal" xfId="0" builtinId="0" customBuiltin="1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823913</xdr:colOff>
      <xdr:row>2</xdr:row>
      <xdr:rowOff>141941</xdr:rowOff>
    </xdr:from>
    <xdr:to>
      <xdr:col>8</xdr:col>
      <xdr:colOff>1566863</xdr:colOff>
      <xdr:row>8</xdr:row>
      <xdr:rowOff>171448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4289FE-CED0-47BD-9805-CFE5D3417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6488" y="503891"/>
          <a:ext cx="2552700" cy="1453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2</xdr:row>
      <xdr:rowOff>37166</xdr:rowOff>
    </xdr:from>
    <xdr:to>
      <xdr:col>6</xdr:col>
      <xdr:colOff>414338</xdr:colOff>
      <xdr:row>10</xdr:row>
      <xdr:rowOff>42861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BC25C-104E-4446-BB14-EEBF7E60F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7038" y="580091"/>
          <a:ext cx="2552700" cy="1453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web/products-eurostat-news/-/DDN-20180125-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europa.eu/european-union/about-eu/figures/living_en" TargetMode="External"/><Relationship Id="rId1" Type="http://schemas.openxmlformats.org/officeDocument/2006/relationships/hyperlink" Target="https://ec.europa.eu/eurostat/statistics-explained/index.php/Healthcare_activities_statistics_-_consultation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inkedin.com/in/hans-hendrickx-2356b414/" TargetMode="External"/><Relationship Id="rId4" Type="http://schemas.openxmlformats.org/officeDocument/2006/relationships/hyperlink" Target="https://ec.europa.eu/eurostat/web/products-eurostat-news/-/DDN-20190725-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web/products-eurostat-news/-/DDN-20180125-1" TargetMode="External"/><Relationship Id="rId2" Type="http://schemas.openxmlformats.org/officeDocument/2006/relationships/hyperlink" Target="https://europa.eu/european-union/about-eu/figures/living_en" TargetMode="External"/><Relationship Id="rId1" Type="http://schemas.openxmlformats.org/officeDocument/2006/relationships/hyperlink" Target="https://ec.europa.eu/eurostat/statistics-explained/index.php/Healthcare_activities_statistics_-_consultations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ec.europa.eu/eurostat/web/products-eurostat-news/-/DDN-20190725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D5" sqref="D5"/>
    </sheetView>
  </sheetViews>
  <sheetFormatPr defaultRowHeight="14.25" x14ac:dyDescent="0.45"/>
  <cols>
    <col min="1" max="3" width="9.06640625" customWidth="1"/>
    <col min="4" max="4" width="30.53125" bestFit="1" customWidth="1"/>
    <col min="5" max="5" width="29.9296875" customWidth="1"/>
    <col min="6" max="6" width="10.53125" customWidth="1"/>
    <col min="7" max="7" width="30.19921875" bestFit="1" customWidth="1"/>
    <col min="8" max="8" width="25.33203125" customWidth="1"/>
    <col min="9" max="9" width="24.06640625" bestFit="1" customWidth="1"/>
    <col min="10" max="10" width="9.06640625" customWidth="1"/>
  </cols>
  <sheetData>
    <row r="1" spans="1:19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45">
      <c r="A2" s="4"/>
      <c r="B2" s="4"/>
      <c r="C2" s="4"/>
      <c r="D2" s="4"/>
      <c r="E2" s="4"/>
      <c r="F2" s="4"/>
      <c r="G2" s="4"/>
      <c r="H2" s="19" t="s">
        <v>45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40.9" x14ac:dyDescent="1.2">
      <c r="A8" s="4"/>
      <c r="B8" s="4"/>
      <c r="C8" s="4"/>
      <c r="D8" s="5" t="s">
        <v>46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45">
      <c r="A10" s="4"/>
      <c r="B10" s="4"/>
      <c r="C10" s="4"/>
      <c r="D10" s="4" t="s">
        <v>41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45">
      <c r="A12" s="4"/>
      <c r="B12" s="4"/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45">
      <c r="A13" s="4"/>
      <c r="B13" s="4"/>
      <c r="C13" s="6"/>
      <c r="D13" s="6" t="s">
        <v>43</v>
      </c>
      <c r="E13" s="6"/>
      <c r="F13" s="6"/>
      <c r="G13" s="6"/>
      <c r="H13" s="6"/>
      <c r="I13" s="6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45">
      <c r="A14" s="4"/>
      <c r="B14" s="4"/>
      <c r="C14" s="6"/>
      <c r="D14" s="6" t="s">
        <v>44</v>
      </c>
      <c r="E14" s="6"/>
      <c r="F14" s="6"/>
      <c r="G14" s="6"/>
      <c r="H14" s="6"/>
      <c r="I14" s="6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45">
      <c r="A15" s="4"/>
      <c r="B15" s="4"/>
      <c r="C15" s="6"/>
      <c r="D15" s="7" t="s">
        <v>1</v>
      </c>
      <c r="E15" s="6"/>
      <c r="F15" s="6"/>
      <c r="G15" s="7" t="s">
        <v>2</v>
      </c>
      <c r="H15" s="8"/>
      <c r="I15" s="6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45">
      <c r="A16" s="4"/>
      <c r="B16" s="4"/>
      <c r="C16" s="6"/>
      <c r="D16" s="6" t="s">
        <v>3</v>
      </c>
      <c r="E16" s="6">
        <v>838</v>
      </c>
      <c r="F16" s="6"/>
      <c r="G16" s="17" t="s">
        <v>4</v>
      </c>
      <c r="H16" s="8">
        <v>7</v>
      </c>
      <c r="I16" s="6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45">
      <c r="A17" s="4"/>
      <c r="B17" s="4"/>
      <c r="C17" s="6"/>
      <c r="D17" s="6" t="s">
        <v>5</v>
      </c>
      <c r="E17" s="6">
        <v>578</v>
      </c>
      <c r="F17" s="6"/>
      <c r="G17" s="17" t="s">
        <v>6</v>
      </c>
      <c r="H17" s="8">
        <v>500000000</v>
      </c>
      <c r="I17" s="6" t="s">
        <v>31</v>
      </c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45">
      <c r="A18" s="4"/>
      <c r="B18" s="4"/>
      <c r="C18" s="6"/>
      <c r="D18" s="6" t="s">
        <v>7</v>
      </c>
      <c r="E18" s="6">
        <v>503</v>
      </c>
      <c r="F18" s="6"/>
      <c r="G18" s="6" t="s">
        <v>8</v>
      </c>
      <c r="H18" s="8">
        <f>H16*H17</f>
        <v>3500000000</v>
      </c>
      <c r="I18" s="6" t="s">
        <v>30</v>
      </c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45">
      <c r="A19" s="4"/>
      <c r="B19" s="4"/>
      <c r="C19" s="6"/>
      <c r="D19" s="6" t="s">
        <v>9</v>
      </c>
      <c r="E19" s="6">
        <v>74</v>
      </c>
      <c r="F19" s="6"/>
      <c r="G19" s="6"/>
      <c r="H19" s="8" t="s">
        <v>0</v>
      </c>
      <c r="I19" s="6" t="s"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45">
      <c r="A20" s="4"/>
      <c r="B20" s="4"/>
      <c r="C20" s="6"/>
      <c r="D20" s="6" t="s">
        <v>10</v>
      </c>
      <c r="E20" s="6">
        <v>416</v>
      </c>
      <c r="F20" s="6"/>
      <c r="G20" s="7" t="s">
        <v>37</v>
      </c>
      <c r="H20" s="8"/>
      <c r="I20" s="6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45">
      <c r="A21" s="4"/>
      <c r="B21" s="4"/>
      <c r="C21" s="6"/>
      <c r="D21" s="9" t="s">
        <v>11</v>
      </c>
      <c r="E21" s="16">
        <v>4.3</v>
      </c>
      <c r="F21" s="6"/>
      <c r="G21" s="6" t="s">
        <v>38</v>
      </c>
      <c r="H21" s="8">
        <f>H18*E22/60</f>
        <v>274166666.66666669</v>
      </c>
      <c r="I21" s="6" t="s">
        <v>14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45">
      <c r="A22" s="4"/>
      <c r="B22" s="4"/>
      <c r="C22" s="6"/>
      <c r="D22" s="9" t="s">
        <v>12</v>
      </c>
      <c r="E22" s="16">
        <v>4.7</v>
      </c>
      <c r="F22" s="6"/>
      <c r="G22" s="17" t="s">
        <v>13</v>
      </c>
      <c r="H22" s="8">
        <f>52*40</f>
        <v>2080</v>
      </c>
      <c r="I22" s="6" t="s">
        <v>14</v>
      </c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45">
      <c r="A23" s="4"/>
      <c r="B23" s="4"/>
      <c r="C23" s="6"/>
      <c r="D23" s="6"/>
      <c r="E23" s="6"/>
      <c r="F23" s="6"/>
      <c r="G23" s="10" t="s">
        <v>15</v>
      </c>
      <c r="H23" s="11">
        <f>H21/H22</f>
        <v>131810.89743589744</v>
      </c>
      <c r="I23" s="6" t="s">
        <v>16</v>
      </c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21" x14ac:dyDescent="0.65">
      <c r="A24" s="4"/>
      <c r="B24" s="4"/>
      <c r="C24" s="6"/>
      <c r="D24" s="12" t="s">
        <v>27</v>
      </c>
      <c r="E24" s="1">
        <f>((E26+E27)-E25)/(E25)</f>
        <v>0.88048611111111119</v>
      </c>
      <c r="F24" s="13">
        <f>E24</f>
        <v>0.88048611111111119</v>
      </c>
      <c r="G24" s="6"/>
      <c r="H24" s="8"/>
      <c r="I24" s="6" t="s">
        <v>35</v>
      </c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45">
      <c r="A25" s="4"/>
      <c r="B25" s="4"/>
      <c r="C25" s="6"/>
      <c r="D25" s="6" t="s">
        <v>17</v>
      </c>
      <c r="E25" s="6">
        <v>24</v>
      </c>
      <c r="F25" s="6" t="s">
        <v>18</v>
      </c>
      <c r="G25" s="7" t="s">
        <v>32</v>
      </c>
      <c r="H25" s="8"/>
      <c r="I25" s="6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45">
      <c r="A26" s="4"/>
      <c r="B26" s="4"/>
      <c r="C26" s="6"/>
      <c r="D26" s="6" t="s">
        <v>19</v>
      </c>
      <c r="E26" s="14">
        <f>H21*E29/H17</f>
        <v>44.414999999999999</v>
      </c>
      <c r="F26" s="6" t="s">
        <v>18</v>
      </c>
      <c r="G26" s="6" t="s">
        <v>20</v>
      </c>
      <c r="H26" s="8">
        <f>H17*10</f>
        <v>5000000000</v>
      </c>
      <c r="I26" s="6" t="s">
        <v>39</v>
      </c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45">
      <c r="A27" s="4"/>
      <c r="B27" s="4"/>
      <c r="C27" s="6"/>
      <c r="D27" s="6" t="s">
        <v>21</v>
      </c>
      <c r="E27" s="14">
        <f>H27</f>
        <v>0.71666666666666667</v>
      </c>
      <c r="F27" s="6" t="s">
        <v>18</v>
      </c>
      <c r="G27" s="6" t="s">
        <v>22</v>
      </c>
      <c r="H27" s="15">
        <f>H26*E21/60/H17</f>
        <v>0.71666666666666667</v>
      </c>
      <c r="I27" s="6" t="s">
        <v>40</v>
      </c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45">
      <c r="A28" s="4"/>
      <c r="B28" s="4"/>
      <c r="C28" s="6"/>
      <c r="D28" s="6"/>
      <c r="E28" s="6"/>
      <c r="F28" s="6"/>
      <c r="G28" s="6" t="s">
        <v>23</v>
      </c>
      <c r="H28" s="8">
        <v>1800</v>
      </c>
      <c r="I28" s="6" t="s">
        <v>14</v>
      </c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45">
      <c r="A29" s="4"/>
      <c r="B29" s="4"/>
      <c r="C29" s="6"/>
      <c r="D29" s="17" t="s">
        <v>24</v>
      </c>
      <c r="E29" s="6">
        <v>81</v>
      </c>
      <c r="F29" s="6" t="s">
        <v>25</v>
      </c>
      <c r="G29" s="10" t="s">
        <v>33</v>
      </c>
      <c r="H29" s="11">
        <f>H26/H28/80</f>
        <v>34722.222222222226</v>
      </c>
      <c r="I29" s="6" t="s">
        <v>34</v>
      </c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45">
      <c r="A30" s="4"/>
      <c r="B30" s="4"/>
      <c r="C30" s="6"/>
      <c r="D30" s="6"/>
      <c r="E30" s="6"/>
      <c r="F30" s="6"/>
      <c r="G30" s="6"/>
      <c r="H30" s="6"/>
      <c r="I30" s="6" t="s">
        <v>36</v>
      </c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21" x14ac:dyDescent="0.65">
      <c r="A31" s="4"/>
      <c r="B31" s="4"/>
      <c r="C31" s="6"/>
      <c r="D31" s="12" t="s">
        <v>28</v>
      </c>
      <c r="E31" s="1">
        <f>(44*110+1*22.5-1*22.5 )/(24*22.5)</f>
        <v>8.9629629629629637</v>
      </c>
      <c r="F31" s="13">
        <f>E31</f>
        <v>8.9629629629629637</v>
      </c>
      <c r="G31" s="2" t="s">
        <v>26</v>
      </c>
      <c r="H31" s="3"/>
      <c r="I31" s="6" t="s">
        <v>14</v>
      </c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45">
      <c r="A32" s="4"/>
      <c r="B32" s="4"/>
      <c r="C32" s="6"/>
      <c r="D32" s="6"/>
      <c r="E32" s="6"/>
      <c r="F32" s="6"/>
      <c r="G32" s="6" t="s">
        <v>0</v>
      </c>
      <c r="H32" s="6"/>
      <c r="I32" s="6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4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hyperlinks>
    <hyperlink ref="G16" r:id="rId1"/>
    <hyperlink ref="G17" r:id="rId2"/>
    <hyperlink ref="G22" r:id="rId3"/>
    <hyperlink ref="D29" r:id="rId4"/>
    <hyperlink ref="H2" r:id="rId5"/>
  </hyperlinks>
  <pageMargins left="0.70000000000000007" right="0.70000000000000007" top="0.75" bottom="0.75" header="0.30000000000000004" footer="0.30000000000000004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0"/>
  <sheetViews>
    <sheetView workbookViewId="0">
      <selection activeCell="K4" sqref="K4"/>
    </sheetView>
  </sheetViews>
  <sheetFormatPr defaultRowHeight="14.25" x14ac:dyDescent="0.45"/>
  <cols>
    <col min="3" max="3" width="41.19921875" customWidth="1"/>
    <col min="4" max="4" width="7.46484375" bestFit="1" customWidth="1"/>
    <col min="5" max="5" width="5.1328125" bestFit="1" customWidth="1"/>
    <col min="6" max="6" width="29.9296875" bestFit="1" customWidth="1"/>
    <col min="7" max="7" width="13.1328125" bestFit="1" customWidth="1"/>
    <col min="8" max="8" width="26.6640625" bestFit="1" customWidth="1"/>
  </cols>
  <sheetData>
    <row r="4" spans="3:11" x14ac:dyDescent="0.45">
      <c r="C4" s="4"/>
      <c r="D4" s="4"/>
      <c r="E4" s="4"/>
      <c r="F4" s="4"/>
      <c r="G4" s="4"/>
      <c r="H4" s="4"/>
    </row>
    <row r="5" spans="3:11" x14ac:dyDescent="0.45">
      <c r="C5" s="4"/>
      <c r="D5" s="4"/>
      <c r="E5" s="4"/>
      <c r="F5" s="4"/>
      <c r="G5" s="4"/>
      <c r="H5" s="4"/>
    </row>
    <row r="6" spans="3:11" x14ac:dyDescent="0.45">
      <c r="C6" s="4"/>
      <c r="D6" s="4"/>
      <c r="E6" s="4"/>
      <c r="F6" s="4"/>
      <c r="G6" s="4"/>
      <c r="H6" s="4"/>
    </row>
    <row r="7" spans="3:11" ht="40.9" x14ac:dyDescent="1.2">
      <c r="C7" s="5" t="s">
        <v>29</v>
      </c>
      <c r="D7" s="4"/>
      <c r="E7" s="4"/>
      <c r="F7" s="4"/>
      <c r="G7" s="4"/>
      <c r="H7" s="4"/>
    </row>
    <row r="8" spans="3:11" x14ac:dyDescent="0.45">
      <c r="C8" s="4"/>
      <c r="D8" s="4"/>
      <c r="E8" s="4"/>
      <c r="F8" s="4"/>
      <c r="G8" s="4"/>
      <c r="H8" s="4"/>
    </row>
    <row r="9" spans="3:11" x14ac:dyDescent="0.45">
      <c r="C9" s="4" t="s">
        <v>41</v>
      </c>
      <c r="D9" s="4"/>
      <c r="E9" s="4"/>
      <c r="F9" s="4"/>
      <c r="G9" s="4"/>
      <c r="H9" s="4"/>
      <c r="I9" s="6"/>
      <c r="J9" s="6"/>
      <c r="K9" s="6"/>
    </row>
    <row r="10" spans="3:11" x14ac:dyDescent="0.45">
      <c r="C10" s="4"/>
      <c r="D10" s="4"/>
      <c r="E10" s="4"/>
      <c r="F10" s="4"/>
      <c r="G10" s="4"/>
      <c r="H10" s="4"/>
      <c r="I10" s="6"/>
      <c r="J10" s="6"/>
      <c r="K10" s="6"/>
    </row>
    <row r="11" spans="3:11" x14ac:dyDescent="0.45">
      <c r="C11" s="4" t="s">
        <v>42</v>
      </c>
      <c r="D11" s="4"/>
      <c r="E11" s="4"/>
      <c r="F11" s="4"/>
      <c r="G11" s="4"/>
      <c r="H11" s="4"/>
      <c r="I11" s="7"/>
      <c r="J11" s="8"/>
      <c r="K11" s="6"/>
    </row>
    <row r="12" spans="3:11" x14ac:dyDescent="0.45">
      <c r="C12" s="6" t="s">
        <v>43</v>
      </c>
      <c r="D12" s="6"/>
      <c r="E12" s="6"/>
      <c r="F12" s="6"/>
      <c r="G12" s="6"/>
      <c r="H12" s="6"/>
      <c r="I12" s="6"/>
      <c r="J12" s="8"/>
      <c r="K12" s="6"/>
    </row>
    <row r="13" spans="3:11" x14ac:dyDescent="0.45">
      <c r="C13" s="6" t="s">
        <v>44</v>
      </c>
      <c r="D13" s="6"/>
      <c r="E13" s="6"/>
      <c r="F13" s="6"/>
      <c r="G13" s="6"/>
      <c r="H13" s="6"/>
      <c r="I13" s="6"/>
      <c r="J13" s="8"/>
      <c r="K13" s="6"/>
    </row>
    <row r="14" spans="3:11" x14ac:dyDescent="0.45">
      <c r="C14" s="7" t="s">
        <v>1</v>
      </c>
      <c r="D14" s="6"/>
      <c r="E14" s="6"/>
      <c r="F14" s="7" t="s">
        <v>2</v>
      </c>
      <c r="G14" s="8"/>
      <c r="H14" s="6"/>
      <c r="I14" s="6"/>
      <c r="J14" s="8"/>
      <c r="K14" s="6"/>
    </row>
    <row r="15" spans="3:11" x14ac:dyDescent="0.45">
      <c r="C15" s="6" t="s">
        <v>3</v>
      </c>
      <c r="D15" s="6">
        <v>838</v>
      </c>
      <c r="E15" s="6"/>
      <c r="F15" s="17" t="s">
        <v>4</v>
      </c>
      <c r="G15" s="8">
        <v>7</v>
      </c>
      <c r="H15" s="6"/>
      <c r="I15" s="6"/>
      <c r="J15" s="8"/>
      <c r="K15" s="6"/>
    </row>
    <row r="16" spans="3:11" x14ac:dyDescent="0.45">
      <c r="C16" s="6" t="s">
        <v>5</v>
      </c>
      <c r="D16" s="6">
        <v>578</v>
      </c>
      <c r="E16" s="6"/>
      <c r="F16" s="17" t="s">
        <v>6</v>
      </c>
      <c r="G16" s="8">
        <v>500000000</v>
      </c>
      <c r="H16" s="6" t="s">
        <v>31</v>
      </c>
      <c r="I16" s="7"/>
      <c r="J16" s="8"/>
      <c r="K16" s="6"/>
    </row>
    <row r="17" spans="3:11" x14ac:dyDescent="0.45">
      <c r="C17" s="6" t="s">
        <v>7</v>
      </c>
      <c r="D17" s="6">
        <v>503</v>
      </c>
      <c r="E17" s="6"/>
      <c r="F17" s="6" t="s">
        <v>8</v>
      </c>
      <c r="G17" s="8">
        <f>G15*G16</f>
        <v>3500000000</v>
      </c>
      <c r="H17" s="6" t="s">
        <v>30</v>
      </c>
      <c r="I17" s="6"/>
      <c r="J17" s="8"/>
      <c r="K17" s="6"/>
    </row>
    <row r="18" spans="3:11" x14ac:dyDescent="0.45">
      <c r="C18" s="6" t="s">
        <v>9</v>
      </c>
      <c r="D18" s="6">
        <v>74</v>
      </c>
      <c r="E18" s="6"/>
      <c r="F18" s="6"/>
      <c r="G18" s="8" t="s">
        <v>0</v>
      </c>
      <c r="H18" s="6" t="s">
        <v>0</v>
      </c>
      <c r="I18" s="6"/>
      <c r="J18" s="8"/>
      <c r="K18" s="6"/>
    </row>
    <row r="19" spans="3:11" x14ac:dyDescent="0.45">
      <c r="C19" s="6" t="s">
        <v>10</v>
      </c>
      <c r="D19" s="6">
        <v>416</v>
      </c>
      <c r="E19" s="6"/>
      <c r="F19" s="7" t="s">
        <v>37</v>
      </c>
      <c r="G19" s="8"/>
      <c r="H19" s="6"/>
      <c r="I19" s="10"/>
      <c r="J19" s="11"/>
      <c r="K19" s="6"/>
    </row>
    <row r="20" spans="3:11" x14ac:dyDescent="0.45">
      <c r="C20" s="9" t="s">
        <v>11</v>
      </c>
      <c r="D20" s="16">
        <v>4.3</v>
      </c>
      <c r="E20" s="6"/>
      <c r="F20" s="6" t="s">
        <v>38</v>
      </c>
      <c r="G20" s="8">
        <f>G17*D21/60</f>
        <v>274166666.66666669</v>
      </c>
      <c r="H20" s="6" t="s">
        <v>14</v>
      </c>
      <c r="I20" s="6"/>
      <c r="J20" s="8"/>
      <c r="K20" s="6"/>
    </row>
    <row r="21" spans="3:11" x14ac:dyDescent="0.45">
      <c r="C21" s="9" t="s">
        <v>12</v>
      </c>
      <c r="D21" s="16">
        <v>4.7</v>
      </c>
      <c r="E21" s="6"/>
      <c r="F21" s="17" t="s">
        <v>13</v>
      </c>
      <c r="G21" s="8">
        <f>52*40</f>
        <v>2080</v>
      </c>
      <c r="H21" s="6" t="s">
        <v>14</v>
      </c>
      <c r="I21" s="7"/>
      <c r="J21" s="8"/>
      <c r="K21" s="6"/>
    </row>
    <row r="22" spans="3:11" x14ac:dyDescent="0.45">
      <c r="C22" s="6"/>
      <c r="D22" s="6"/>
      <c r="E22" s="6"/>
      <c r="F22" s="10" t="s">
        <v>15</v>
      </c>
      <c r="G22" s="11">
        <f>G20/G21</f>
        <v>131810.89743589744</v>
      </c>
      <c r="H22" s="6" t="s">
        <v>16</v>
      </c>
      <c r="I22" s="6"/>
      <c r="J22" s="8"/>
      <c r="K22" s="6"/>
    </row>
    <row r="23" spans="3:11" ht="21" x14ac:dyDescent="0.65">
      <c r="C23" s="12" t="s">
        <v>27</v>
      </c>
      <c r="D23" s="1">
        <f>((D25+D26)-D24)/(D24)</f>
        <v>0.88048611111111119</v>
      </c>
      <c r="E23" s="13">
        <f>D23</f>
        <v>0.88048611111111119</v>
      </c>
      <c r="F23" s="6"/>
      <c r="G23" s="8"/>
      <c r="H23" s="6" t="s">
        <v>35</v>
      </c>
      <c r="I23" s="6"/>
      <c r="J23" s="18"/>
      <c r="K23" s="6"/>
    </row>
    <row r="24" spans="3:11" x14ac:dyDescent="0.45">
      <c r="C24" s="6" t="s">
        <v>17</v>
      </c>
      <c r="D24" s="6">
        <v>24</v>
      </c>
      <c r="E24" s="6" t="s">
        <v>18</v>
      </c>
      <c r="F24" s="7" t="s">
        <v>32</v>
      </c>
      <c r="G24" s="8"/>
      <c r="H24" s="6"/>
      <c r="I24" s="6"/>
      <c r="J24" s="8"/>
      <c r="K24" s="6"/>
    </row>
    <row r="25" spans="3:11" x14ac:dyDescent="0.45">
      <c r="C25" s="6" t="s">
        <v>19</v>
      </c>
      <c r="D25" s="14">
        <f>G20*D28/G16</f>
        <v>44.414999999999999</v>
      </c>
      <c r="E25" s="6" t="s">
        <v>18</v>
      </c>
      <c r="F25" s="6" t="s">
        <v>20</v>
      </c>
      <c r="G25" s="8">
        <f>G16*10</f>
        <v>5000000000</v>
      </c>
      <c r="H25" s="6" t="s">
        <v>39</v>
      </c>
      <c r="I25" s="10"/>
      <c r="J25" s="11"/>
      <c r="K25" s="6"/>
    </row>
    <row r="26" spans="3:11" x14ac:dyDescent="0.45">
      <c r="C26" s="6" t="s">
        <v>21</v>
      </c>
      <c r="D26" s="14">
        <f>G26</f>
        <v>0.71666666666666667</v>
      </c>
      <c r="E26" s="6" t="s">
        <v>18</v>
      </c>
      <c r="F26" s="6" t="s">
        <v>22</v>
      </c>
      <c r="G26" s="15">
        <f>G25*D20/60/G16</f>
        <v>0.71666666666666667</v>
      </c>
      <c r="H26" s="6" t="s">
        <v>40</v>
      </c>
      <c r="I26" s="6"/>
      <c r="J26" s="6"/>
      <c r="K26" s="6"/>
    </row>
    <row r="27" spans="3:11" x14ac:dyDescent="0.45">
      <c r="C27" s="6"/>
      <c r="D27" s="6"/>
      <c r="E27" s="6"/>
      <c r="F27" s="6" t="s">
        <v>23</v>
      </c>
      <c r="G27" s="8">
        <v>1800</v>
      </c>
      <c r="H27" s="6" t="s">
        <v>14</v>
      </c>
      <c r="I27" s="2"/>
      <c r="J27" s="3"/>
      <c r="K27" s="6"/>
    </row>
    <row r="28" spans="3:11" x14ac:dyDescent="0.45">
      <c r="C28" s="17" t="s">
        <v>24</v>
      </c>
      <c r="D28" s="6">
        <v>81</v>
      </c>
      <c r="E28" s="6" t="s">
        <v>25</v>
      </c>
      <c r="F28" s="10" t="s">
        <v>33</v>
      </c>
      <c r="G28" s="11">
        <f>G25/G27/80</f>
        <v>34722.222222222226</v>
      </c>
      <c r="H28" s="6" t="s">
        <v>34</v>
      </c>
    </row>
    <row r="29" spans="3:11" x14ac:dyDescent="0.45">
      <c r="C29" s="6"/>
      <c r="D29" s="6"/>
      <c r="E29" s="6"/>
      <c r="F29" s="6"/>
      <c r="G29" s="6"/>
      <c r="H29" s="6" t="s">
        <v>36</v>
      </c>
    </row>
    <row r="30" spans="3:11" ht="21" x14ac:dyDescent="0.65">
      <c r="C30" s="12" t="s">
        <v>28</v>
      </c>
      <c r="D30" s="1">
        <f>(44*110+1*22.5-1*22.5 )/(24*22.5)</f>
        <v>8.9629629629629637</v>
      </c>
      <c r="E30" s="13">
        <f>D30</f>
        <v>8.9629629629629637</v>
      </c>
      <c r="F30" s="2" t="s">
        <v>26</v>
      </c>
      <c r="G30" s="3"/>
      <c r="H30" s="6" t="s">
        <v>14</v>
      </c>
    </row>
  </sheetData>
  <hyperlinks>
    <hyperlink ref="F15" r:id="rId1"/>
    <hyperlink ref="F16" r:id="rId2"/>
    <hyperlink ref="F21" r:id="rId3"/>
    <hyperlink ref="C28" r:id="rId4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 MP50</vt:lpstr>
      <vt:lpstr>Reserve Copy 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hhlhe</dc:creator>
  <cp:lastModifiedBy>hhlhe</cp:lastModifiedBy>
  <dcterms:created xsi:type="dcterms:W3CDTF">2020-05-19T10:35:33Z</dcterms:created>
  <dcterms:modified xsi:type="dcterms:W3CDTF">2020-05-20T15:09:25Z</dcterms:modified>
</cp:coreProperties>
</file>