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s\Documents\gittest\data\"/>
    </mc:Choice>
  </mc:AlternateContent>
  <bookViews>
    <workbookView xWindow="0" yWindow="0" windowWidth="28800" windowHeight="13440"/>
  </bookViews>
  <sheets>
    <sheet name="GeneratorData" sheetId="1" r:id="rId1"/>
    <sheet name="GeneratorProfiles" sheetId="3" r:id="rId2"/>
    <sheet name="FuelData" sheetId="2" r:id="rId3"/>
  </sheets>
  <definedNames>
    <definedName name="fuel_data">FuelData!$A$1:$M$29</definedName>
    <definedName name="generator_profile">GeneratorProfiles!$A$1:$C$32</definedName>
    <definedName name="power_plant_data">GeneratorData!$A$1:$U$38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2" i="1"/>
  <c r="J2" i="1" s="1"/>
  <c r="G2" i="1"/>
  <c r="I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</calcChain>
</file>

<file path=xl/sharedStrings.xml><?xml version="1.0" encoding="utf-8"?>
<sst xmlns="http://schemas.openxmlformats.org/spreadsheetml/2006/main" count="47" uniqueCount="33">
  <si>
    <t>Fuel Price</t>
  </si>
  <si>
    <t>Variable O&amp;M</t>
  </si>
  <si>
    <t>Fuel</t>
  </si>
  <si>
    <t>Marginal Cost</t>
  </si>
  <si>
    <t>Emission rate</t>
  </si>
  <si>
    <t>Hard Coal</t>
  </si>
  <si>
    <t>Nuclear</t>
  </si>
  <si>
    <t>Natural Gas</t>
  </si>
  <si>
    <t>Lignite</t>
  </si>
  <si>
    <t>Biomass</t>
  </si>
  <si>
    <t>Hydro</t>
  </si>
  <si>
    <t>Wind</t>
  </si>
  <si>
    <t>Solar</t>
  </si>
  <si>
    <t>Uranium</t>
  </si>
  <si>
    <t>Type</t>
  </si>
  <si>
    <t>Steam</t>
  </si>
  <si>
    <t>Capacity</t>
  </si>
  <si>
    <t>CCGT</t>
  </si>
  <si>
    <t>OCGT</t>
  </si>
  <si>
    <t>Efficiency LHV</t>
  </si>
  <si>
    <t>CO2 content</t>
  </si>
  <si>
    <t>Fuel CO2 content</t>
  </si>
  <si>
    <t>Generators</t>
  </si>
  <si>
    <t>Onshore</t>
  </si>
  <si>
    <t>Investcost</t>
  </si>
  <si>
    <t>PV</t>
  </si>
  <si>
    <t>Lifetime</t>
  </si>
  <si>
    <t>GenFlex</t>
  </si>
  <si>
    <t>Generator</t>
  </si>
  <si>
    <t>Profile</t>
  </si>
  <si>
    <t>Period</t>
  </si>
  <si>
    <t>WACC</t>
  </si>
  <si>
    <t>InvestcostAn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</si>
</sst>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1" max="1" width="10.7109375" bestFit="1" customWidth="1"/>
    <col min="2" max="2" width="9.5703125" bestFit="1" customWidth="1"/>
    <col min="3" max="3" width="7.7109375" bestFit="1" customWidth="1"/>
    <col min="4" max="4" width="11.42578125" bestFit="1" customWidth="1"/>
    <col min="5" max="5" width="11.28515625" bestFit="1" customWidth="1"/>
    <col min="6" max="6" width="10.85546875" bestFit="1" customWidth="1"/>
    <col min="8" max="8" width="14" bestFit="1" customWidth="1"/>
    <col min="9" max="9" width="10.85546875" bestFit="1" customWidth="1"/>
  </cols>
  <sheetData>
    <row r="1" spans="1:15" x14ac:dyDescent="0.25">
      <c r="A1" t="s">
        <v>22</v>
      </c>
      <c r="B1" t="s">
        <v>2</v>
      </c>
      <c r="C1" t="s">
        <v>14</v>
      </c>
      <c r="D1" t="s">
        <v>19</v>
      </c>
      <c r="E1" t="s">
        <v>1</v>
      </c>
      <c r="F1" t="s">
        <v>16</v>
      </c>
      <c r="G1" t="s">
        <v>0</v>
      </c>
      <c r="H1" t="s">
        <v>21</v>
      </c>
      <c r="I1" t="s">
        <v>3</v>
      </c>
      <c r="J1" t="s">
        <v>4</v>
      </c>
      <c r="K1" t="s">
        <v>24</v>
      </c>
      <c r="L1" t="s">
        <v>26</v>
      </c>
      <c r="M1" t="s">
        <v>31</v>
      </c>
      <c r="N1" t="s">
        <v>32</v>
      </c>
      <c r="O1" t="s">
        <v>27</v>
      </c>
    </row>
    <row r="2" spans="1:15" x14ac:dyDescent="0.25">
      <c r="A2">
        <v>1</v>
      </c>
      <c r="B2" t="s">
        <v>13</v>
      </c>
      <c r="C2" t="s">
        <v>6</v>
      </c>
      <c r="D2">
        <v>33</v>
      </c>
      <c r="E2">
        <v>0</v>
      </c>
      <c r="F2">
        <v>1000</v>
      </c>
      <c r="G2" s="3">
        <f>VLOOKUP(GeneratorData!B2,FuelData!$A$2:$C$9,2,FALSE)</f>
        <v>1</v>
      </c>
      <c r="H2" s="4">
        <f>VLOOKUP(GeneratorData!B2,FuelData!$A$2:$C$9,3,FALSE)</f>
        <v>0</v>
      </c>
      <c r="I2" s="2">
        <f t="shared" ref="I2:I8" si="0">G2/(D2/100)*3.6</f>
        <v>10.90909090909091</v>
      </c>
      <c r="J2" s="1">
        <f t="shared" ref="J2:J8" si="1">H2/(D2/100)*3.6/1000</f>
        <v>0</v>
      </c>
      <c r="K2">
        <v>0</v>
      </c>
      <c r="L2">
        <v>60</v>
      </c>
      <c r="M2">
        <v>7</v>
      </c>
      <c r="N2" s="4">
        <f>M2/100/((1+M2/100)-((1+M2/100))^(1-L2))*K2</f>
        <v>0</v>
      </c>
      <c r="O2" t="b">
        <v>1</v>
      </c>
    </row>
    <row r="3" spans="1:15" x14ac:dyDescent="0.25">
      <c r="A3">
        <v>2</v>
      </c>
      <c r="B3" t="s">
        <v>8</v>
      </c>
      <c r="C3" t="s">
        <v>15</v>
      </c>
      <c r="D3">
        <v>35</v>
      </c>
      <c r="E3">
        <v>0</v>
      </c>
      <c r="F3">
        <v>0</v>
      </c>
      <c r="G3" s="3">
        <f>VLOOKUP(GeneratorData!B3,FuelData!$A$2:$B$9,2,FALSE)</f>
        <v>1.4</v>
      </c>
      <c r="H3" s="4">
        <f>VLOOKUP(GeneratorData!B3,FuelData!$A$2:$C$9,3,FALSE)</f>
        <v>101</v>
      </c>
      <c r="I3" s="2">
        <f t="shared" si="0"/>
        <v>14.4</v>
      </c>
      <c r="J3" s="1">
        <f t="shared" si="1"/>
        <v>1.0388571428571431</v>
      </c>
      <c r="K3">
        <v>0</v>
      </c>
      <c r="L3">
        <v>40</v>
      </c>
      <c r="M3">
        <v>7</v>
      </c>
      <c r="N3" s="4">
        <f t="shared" ref="N3:N10" si="2">M3/100/((1+M3/100)-((1+M3/100))^(1-L3))*K3</f>
        <v>0</v>
      </c>
      <c r="O3" t="b">
        <v>1</v>
      </c>
    </row>
    <row r="4" spans="1:15" x14ac:dyDescent="0.25">
      <c r="A4">
        <v>3</v>
      </c>
      <c r="B4" t="s">
        <v>5</v>
      </c>
      <c r="C4" t="s">
        <v>15</v>
      </c>
      <c r="D4">
        <v>38</v>
      </c>
      <c r="E4">
        <v>0</v>
      </c>
      <c r="F4">
        <v>700</v>
      </c>
      <c r="G4" s="3">
        <f>VLOOKUP(GeneratorData!B4,FuelData!$A$2:$B$9,2,FALSE)</f>
        <v>2.4500000000000002</v>
      </c>
      <c r="H4" s="4">
        <f>VLOOKUP(GeneratorData!B4,FuelData!$A$2:$C$9,3,FALSE)</f>
        <v>98.3</v>
      </c>
      <c r="I4" s="2">
        <f t="shared" si="0"/>
        <v>23.210526315789476</v>
      </c>
      <c r="J4" s="1">
        <f t="shared" si="1"/>
        <v>0.9312631578947369</v>
      </c>
      <c r="K4">
        <v>0</v>
      </c>
      <c r="L4">
        <v>40</v>
      </c>
      <c r="M4">
        <v>7</v>
      </c>
      <c r="N4" s="4">
        <f t="shared" si="2"/>
        <v>0</v>
      </c>
      <c r="O4" t="b">
        <v>1</v>
      </c>
    </row>
    <row r="5" spans="1:15" x14ac:dyDescent="0.25">
      <c r="A5">
        <v>5</v>
      </c>
      <c r="B5" t="s">
        <v>5</v>
      </c>
      <c r="C5" t="s">
        <v>15</v>
      </c>
      <c r="D5">
        <v>45</v>
      </c>
      <c r="E5">
        <v>0</v>
      </c>
      <c r="F5">
        <v>0</v>
      </c>
      <c r="G5" s="3">
        <f>VLOOKUP(GeneratorData!B5,FuelData!$A$2:$B$9,2,FALSE)</f>
        <v>2.4500000000000002</v>
      </c>
      <c r="H5" s="4">
        <f>VLOOKUP(GeneratorData!B5,FuelData!$A$2:$C$9,3,FALSE)</f>
        <v>98.3</v>
      </c>
      <c r="I5" s="2">
        <f t="shared" si="0"/>
        <v>19.600000000000001</v>
      </c>
      <c r="J5" s="1">
        <f t="shared" si="1"/>
        <v>0.78639999999999999</v>
      </c>
      <c r="K5">
        <v>1237500</v>
      </c>
      <c r="L5">
        <v>40</v>
      </c>
      <c r="M5">
        <v>7</v>
      </c>
      <c r="N5" s="4">
        <f t="shared" si="2"/>
        <v>86751.223697282956</v>
      </c>
      <c r="O5" t="b">
        <v>1</v>
      </c>
    </row>
    <row r="6" spans="1:15" x14ac:dyDescent="0.25">
      <c r="A6">
        <v>6</v>
      </c>
      <c r="B6" t="s">
        <v>7</v>
      </c>
      <c r="C6" t="s">
        <v>17</v>
      </c>
      <c r="D6">
        <v>90</v>
      </c>
      <c r="E6">
        <v>0</v>
      </c>
      <c r="F6">
        <v>0</v>
      </c>
      <c r="G6" s="3">
        <f>VLOOKUP(GeneratorData!B6,FuelData!$A$2:$B$9,2,FALSE)</f>
        <v>6.32</v>
      </c>
      <c r="H6" s="4">
        <f>VLOOKUP(GeneratorData!B6,FuelData!$A$2:$C$9,3,FALSE)</f>
        <v>56.1</v>
      </c>
      <c r="I6" s="2">
        <f t="shared" si="0"/>
        <v>25.28</v>
      </c>
      <c r="J6" s="1">
        <f t="shared" si="1"/>
        <v>0.22440000000000002</v>
      </c>
      <c r="K6">
        <v>731250</v>
      </c>
      <c r="L6">
        <v>30</v>
      </c>
      <c r="M6">
        <v>7</v>
      </c>
      <c r="N6" s="4">
        <f t="shared" si="2"/>
        <v>55073.651932243039</v>
      </c>
      <c r="O6" t="b">
        <v>1</v>
      </c>
    </row>
    <row r="7" spans="1:15" x14ac:dyDescent="0.25">
      <c r="A7">
        <v>4</v>
      </c>
      <c r="B7" t="s">
        <v>7</v>
      </c>
      <c r="C7" t="s">
        <v>18</v>
      </c>
      <c r="D7">
        <v>35</v>
      </c>
      <c r="E7">
        <v>0</v>
      </c>
      <c r="F7">
        <v>150</v>
      </c>
      <c r="G7" s="3">
        <f>VLOOKUP(GeneratorData!B7,FuelData!$A$2:$B$9,2,FALSE)</f>
        <v>6.32</v>
      </c>
      <c r="H7" s="4">
        <f>VLOOKUP(GeneratorData!B7,FuelData!$A$2:$C$9,3,FALSE)</f>
        <v>56.1</v>
      </c>
      <c r="I7" s="2">
        <f t="shared" si="0"/>
        <v>65.005714285714305</v>
      </c>
      <c r="J7" s="1">
        <f t="shared" si="1"/>
        <v>0.57702857142857145</v>
      </c>
      <c r="K7">
        <v>0</v>
      </c>
      <c r="L7">
        <v>30</v>
      </c>
      <c r="M7">
        <v>7</v>
      </c>
      <c r="N7" s="4">
        <f t="shared" si="2"/>
        <v>0</v>
      </c>
      <c r="O7" t="b">
        <v>1</v>
      </c>
    </row>
    <row r="8" spans="1:15" x14ac:dyDescent="0.25">
      <c r="A8">
        <v>7</v>
      </c>
      <c r="B8" t="s">
        <v>7</v>
      </c>
      <c r="C8" t="s">
        <v>18</v>
      </c>
      <c r="D8">
        <v>37</v>
      </c>
      <c r="E8">
        <v>0</v>
      </c>
      <c r="F8">
        <v>0</v>
      </c>
      <c r="G8" s="3">
        <f>VLOOKUP(GeneratorData!B8,FuelData!$A$2:$B$9,2,FALSE)</f>
        <v>6.32</v>
      </c>
      <c r="H8" s="4">
        <f>VLOOKUP(GeneratorData!B8,FuelData!$A$2:$C$9,3,FALSE)</f>
        <v>56.1</v>
      </c>
      <c r="I8" s="2">
        <f t="shared" si="0"/>
        <v>61.491891891891889</v>
      </c>
      <c r="J8" s="1">
        <f t="shared" si="1"/>
        <v>0.54583783783783779</v>
      </c>
      <c r="K8">
        <v>0</v>
      </c>
      <c r="L8">
        <v>30</v>
      </c>
      <c r="M8">
        <v>7</v>
      </c>
      <c r="N8" s="4">
        <f t="shared" si="2"/>
        <v>0</v>
      </c>
      <c r="O8" t="b">
        <v>1</v>
      </c>
    </row>
    <row r="9" spans="1:15" x14ac:dyDescent="0.25">
      <c r="A9">
        <v>8</v>
      </c>
      <c r="B9" t="s">
        <v>11</v>
      </c>
      <c r="C9" t="s">
        <v>23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1350000</v>
      </c>
      <c r="L9">
        <v>25</v>
      </c>
      <c r="M9">
        <v>7</v>
      </c>
      <c r="N9" s="4">
        <f t="shared" si="2"/>
        <v>108265.60583915755</v>
      </c>
      <c r="O9" t="b">
        <v>0</v>
      </c>
    </row>
    <row r="10" spans="1:15" x14ac:dyDescent="0.25">
      <c r="A10">
        <v>9</v>
      </c>
      <c r="B10" t="s">
        <v>12</v>
      </c>
      <c r="C10" t="s">
        <v>25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900000</v>
      </c>
      <c r="L10">
        <v>25</v>
      </c>
      <c r="M10">
        <v>7</v>
      </c>
      <c r="N10" s="4">
        <f t="shared" si="2"/>
        <v>72177.070559438362</v>
      </c>
      <c r="O1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baseColWidth="10" defaultColWidth="9.140625" defaultRowHeight="15" x14ac:dyDescent="0.25"/>
  <sheetData>
    <row r="1" spans="1:3" x14ac:dyDescent="0.25">
      <c r="A1" t="s">
        <v>28</v>
      </c>
      <c r="B1" t="s">
        <v>30</v>
      </c>
      <c r="C1" t="s">
        <v>29</v>
      </c>
    </row>
    <row r="2" spans="1:3" x14ac:dyDescent="0.25">
      <c r="A2">
        <v>8</v>
      </c>
      <c r="B2">
        <v>1</v>
      </c>
      <c r="C2">
        <v>0.3</v>
      </c>
    </row>
    <row r="3" spans="1:3" x14ac:dyDescent="0.25">
      <c r="A3">
        <v>8</v>
      </c>
      <c r="B3">
        <v>2</v>
      </c>
      <c r="C3">
        <v>0.4</v>
      </c>
    </row>
    <row r="4" spans="1:3" x14ac:dyDescent="0.25">
      <c r="A4">
        <v>8</v>
      </c>
      <c r="B4">
        <v>3</v>
      </c>
      <c r="C4">
        <v>0.2</v>
      </c>
    </row>
    <row r="5" spans="1:3" x14ac:dyDescent="0.25">
      <c r="A5">
        <v>8</v>
      </c>
      <c r="B5">
        <v>4</v>
      </c>
      <c r="C5">
        <v>0.05</v>
      </c>
    </row>
    <row r="6" spans="1:3" x14ac:dyDescent="0.25">
      <c r="A6">
        <v>8</v>
      </c>
      <c r="B6">
        <v>5</v>
      </c>
      <c r="C6">
        <v>0.1</v>
      </c>
    </row>
    <row r="7" spans="1:3" x14ac:dyDescent="0.25">
      <c r="A7">
        <v>8</v>
      </c>
      <c r="B7">
        <v>6</v>
      </c>
      <c r="C7">
        <v>0.25</v>
      </c>
    </row>
    <row r="8" spans="1:3" x14ac:dyDescent="0.25">
      <c r="A8">
        <v>9</v>
      </c>
      <c r="B8">
        <v>1</v>
      </c>
      <c r="C8">
        <v>0</v>
      </c>
    </row>
    <row r="9" spans="1:3" x14ac:dyDescent="0.25">
      <c r="A9">
        <v>9</v>
      </c>
      <c r="B9">
        <v>2</v>
      </c>
      <c r="C9">
        <v>0.1</v>
      </c>
    </row>
    <row r="10" spans="1:3" x14ac:dyDescent="0.25">
      <c r="A10">
        <v>9</v>
      </c>
      <c r="B10">
        <v>3</v>
      </c>
      <c r="C10">
        <v>0.3</v>
      </c>
    </row>
    <row r="11" spans="1:3" x14ac:dyDescent="0.25">
      <c r="A11">
        <v>9</v>
      </c>
      <c r="B11">
        <v>4</v>
      </c>
      <c r="C11">
        <v>0.1</v>
      </c>
    </row>
    <row r="12" spans="1:3" x14ac:dyDescent="0.25">
      <c r="A12">
        <v>9</v>
      </c>
      <c r="B12">
        <v>5</v>
      </c>
      <c r="C12">
        <v>0.05</v>
      </c>
    </row>
    <row r="13" spans="1:3" x14ac:dyDescent="0.25">
      <c r="A13">
        <v>9</v>
      </c>
      <c r="B13">
        <v>6</v>
      </c>
      <c r="C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M29"/>
    </sheetView>
  </sheetViews>
  <sheetFormatPr baseColWidth="10" defaultColWidth="9.140625" defaultRowHeight="15" x14ac:dyDescent="0.25"/>
  <cols>
    <col min="3" max="3" width="10.42578125" bestFit="1" customWidth="1"/>
  </cols>
  <sheetData>
    <row r="1" spans="1:3" x14ac:dyDescent="0.25">
      <c r="A1" t="s">
        <v>2</v>
      </c>
      <c r="B1" t="s">
        <v>0</v>
      </c>
      <c r="C1" t="s">
        <v>20</v>
      </c>
    </row>
    <row r="2" spans="1:3" x14ac:dyDescent="0.25">
      <c r="A2" t="s">
        <v>13</v>
      </c>
      <c r="B2">
        <v>1</v>
      </c>
      <c r="C2">
        <v>0</v>
      </c>
    </row>
    <row r="3" spans="1:3" x14ac:dyDescent="0.25">
      <c r="A3" t="s">
        <v>8</v>
      </c>
      <c r="B3">
        <v>1.4</v>
      </c>
      <c r="C3">
        <v>101</v>
      </c>
    </row>
    <row r="4" spans="1:3" x14ac:dyDescent="0.25">
      <c r="A4" t="s">
        <v>5</v>
      </c>
      <c r="B4">
        <v>2.4500000000000002</v>
      </c>
      <c r="C4">
        <v>98.3</v>
      </c>
    </row>
    <row r="5" spans="1:3" x14ac:dyDescent="0.25">
      <c r="A5" t="s">
        <v>7</v>
      </c>
      <c r="B5">
        <v>6.32</v>
      </c>
      <c r="C5">
        <v>56.1</v>
      </c>
    </row>
    <row r="6" spans="1:3" x14ac:dyDescent="0.25">
      <c r="A6" t="s">
        <v>9</v>
      </c>
      <c r="B6">
        <v>7</v>
      </c>
      <c r="C6">
        <v>70.8</v>
      </c>
    </row>
    <row r="7" spans="1:3" x14ac:dyDescent="0.25">
      <c r="A7" t="s">
        <v>10</v>
      </c>
      <c r="B7">
        <v>0</v>
      </c>
      <c r="C7">
        <v>0</v>
      </c>
    </row>
    <row r="8" spans="1:3" x14ac:dyDescent="0.25">
      <c r="A8" t="s">
        <v>11</v>
      </c>
      <c r="B8">
        <v>0</v>
      </c>
      <c r="C8">
        <v>0</v>
      </c>
    </row>
    <row r="9" spans="1:3" x14ac:dyDescent="0.25">
      <c r="A9" t="s">
        <v>12</v>
      </c>
      <c r="B9">
        <v>0</v>
      </c>
      <c r="C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3</vt:i4>
      </vt:variant>
    </vt:vector>
  </HeadingPairs>
  <TitlesOfParts>
    <vt:vector size="6" baseType="lpstr">
      <vt:lpstr>GeneratorData</vt:lpstr>
      <vt:lpstr>GeneratorProfiles</vt:lpstr>
      <vt:lpstr>FuelData</vt:lpstr>
      <vt:lpstr>fuel_data</vt:lpstr>
      <vt:lpstr>generator_profile</vt:lpstr>
      <vt:lpstr>power_plant_data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Hans Laupsa</cp:lastModifiedBy>
  <dcterms:created xsi:type="dcterms:W3CDTF">2016-09-19T07:20:44Z</dcterms:created>
  <dcterms:modified xsi:type="dcterms:W3CDTF">2017-09-22T10:42:45Z</dcterms:modified>
</cp:coreProperties>
</file>