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Volumes/WorkHDD/강의2016-2/응용유체역학/"/>
    </mc:Choice>
  </mc:AlternateContent>
  <bookViews>
    <workbookView xWindow="0" yWindow="460" windowWidth="51200" windowHeight="19540"/>
  </bookViews>
  <sheets>
    <sheet name="Sheet3" sheetId="8" r:id="rId1"/>
    <sheet name="Sheet2" sheetId="5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8" l="1"/>
  <c r="E4" i="8"/>
  <c r="D4" i="8"/>
  <c r="C4" i="8"/>
  <c r="C15" i="8"/>
  <c r="C18" i="8"/>
  <c r="C8" i="8"/>
  <c r="C21" i="8"/>
  <c r="C24" i="8"/>
  <c r="E15" i="8"/>
  <c r="E18" i="8"/>
  <c r="E7" i="8"/>
  <c r="E8" i="8"/>
  <c r="E21" i="8"/>
  <c r="E24" i="8"/>
  <c r="D31" i="8"/>
  <c r="D15" i="8"/>
  <c r="D18" i="8"/>
  <c r="D7" i="8"/>
  <c r="D8" i="8"/>
  <c r="D21" i="8"/>
  <c r="D24" i="8"/>
  <c r="C31" i="8"/>
  <c r="D37" i="8"/>
  <c r="E37" i="8"/>
  <c r="C37" i="8"/>
  <c r="E28" i="8"/>
  <c r="C28" i="8"/>
  <c r="D27" i="8"/>
  <c r="C27" i="8"/>
  <c r="C19" i="5"/>
  <c r="C16" i="5"/>
  <c r="C39" i="5"/>
  <c r="C48" i="5"/>
  <c r="D48" i="5"/>
  <c r="C25" i="5"/>
  <c r="C31" i="5"/>
  <c r="C24" i="5"/>
  <c r="C30" i="5"/>
  <c r="C23" i="5"/>
  <c r="C29" i="5"/>
  <c r="C35" i="5"/>
  <c r="D41" i="5"/>
  <c r="C41" i="5"/>
  <c r="C50" i="5"/>
  <c r="D50" i="5"/>
  <c r="D40" i="5"/>
  <c r="C40" i="5"/>
  <c r="C49" i="5"/>
  <c r="D49" i="5"/>
  <c r="C44" i="5"/>
</calcChain>
</file>

<file path=xl/sharedStrings.xml><?xml version="1.0" encoding="utf-8"?>
<sst xmlns="http://schemas.openxmlformats.org/spreadsheetml/2006/main" count="94" uniqueCount="84">
  <si>
    <t>파이프번호</t>
    <phoneticPr fontId="1" type="noConversion"/>
  </si>
  <si>
    <t>부차손실계수</t>
    <phoneticPr fontId="1" type="noConversion"/>
  </si>
  <si>
    <t>유량</t>
    <phoneticPr fontId="1" type="noConversion"/>
  </si>
  <si>
    <t>STEP1</t>
    <phoneticPr fontId="1" type="noConversion"/>
  </si>
  <si>
    <t>Le</t>
    <phoneticPr fontId="1" type="noConversion"/>
  </si>
  <si>
    <t>STEP3</t>
    <phoneticPr fontId="1" type="noConversion"/>
  </si>
  <si>
    <t>R</t>
    <phoneticPr fontId="1" type="noConversion"/>
  </si>
  <si>
    <t>STEP6</t>
    <phoneticPr fontId="1" type="noConversion"/>
  </si>
  <si>
    <t>Re</t>
    <phoneticPr fontId="1" type="noConversion"/>
  </si>
  <si>
    <t>STEP7</t>
    <phoneticPr fontId="1" type="noConversion"/>
  </si>
  <si>
    <t>마찰계수 계산</t>
    <phoneticPr fontId="1" type="noConversion"/>
  </si>
  <si>
    <t>f</t>
    <phoneticPr fontId="1" type="noConversion"/>
  </si>
  <si>
    <t>유량계산 스텝</t>
    <phoneticPr fontId="1" type="noConversion"/>
  </si>
  <si>
    <t>Branch 파이프의 유량계산</t>
    <phoneticPr fontId="1" type="noConversion"/>
  </si>
  <si>
    <t>펌프파워 [w]</t>
    <phoneticPr fontId="1" type="noConversion"/>
  </si>
  <si>
    <t>점성계수[m^2/s]</t>
    <phoneticPr fontId="1" type="noConversion"/>
  </si>
  <si>
    <t>1번파이프의 유량가정</t>
    <phoneticPr fontId="1" type="noConversion"/>
  </si>
  <si>
    <t>펌프수두계산</t>
    <phoneticPr fontId="1" type="noConversion"/>
  </si>
  <si>
    <t>Hp[m]</t>
    <phoneticPr fontId="1" type="noConversion"/>
  </si>
  <si>
    <t>STEP4</t>
    <phoneticPr fontId="1" type="noConversion"/>
  </si>
  <si>
    <t>각 파이프의 등가길이</t>
    <phoneticPr fontId="1" type="noConversion"/>
  </si>
  <si>
    <t>STEP5</t>
    <phoneticPr fontId="1" type="noConversion"/>
  </si>
  <si>
    <t>각파이프의 저항계수</t>
    <phoneticPr fontId="1" type="noConversion"/>
  </si>
  <si>
    <t>H</t>
    <phoneticPr fontId="1" type="noConversion"/>
  </si>
  <si>
    <t>위치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</si>
  <si>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</si>
  <si>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</si>
  <si>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</si>
  <si>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수두[m]</t>
    <phoneticPr fontId="1" type="noConversion"/>
  </si>
  <si>
    <t>J 위치의 수두 계산</t>
    <phoneticPr fontId="1" type="noConversion"/>
  </si>
  <si>
    <t>각 관의 유량계산</t>
    <phoneticPr fontId="1" type="noConversion"/>
  </si>
  <si>
    <t>유량검증</t>
    <phoneticPr fontId="1" type="noConversion"/>
  </si>
  <si>
    <t>STEP8</t>
    <phoneticPr fontId="1" type="noConversion"/>
  </si>
  <si>
    <t>밀도[kg/m^3]</t>
    <phoneticPr fontId="1" type="noConversion"/>
  </si>
  <si>
    <t>길이[m]</t>
    <phoneticPr fontId="1" type="noConversion"/>
  </si>
  <si>
    <t>직경[m]</t>
    <phoneticPr fontId="1" type="noConversion"/>
  </si>
  <si>
    <t>표면조도[mm]</t>
    <phoneticPr fontId="1" type="noConversion"/>
  </si>
  <si>
    <t>Q[m^3/s]</t>
    <phoneticPr fontId="1" type="noConversion"/>
  </si>
  <si>
    <t>Delta Q [m^3/s]</t>
    <phoneticPr fontId="1" type="noConversion"/>
  </si>
  <si>
    <t>Q^2</t>
    <phoneticPr fontId="1" type="noConversion"/>
  </si>
  <si>
    <t>유량 Q</t>
    <phoneticPr fontId="1" type="noConversion"/>
  </si>
  <si>
    <t>Line 1</t>
    <phoneticPr fontId="1" type="noConversion"/>
  </si>
  <si>
    <t>Line 2</t>
    <phoneticPr fontId="1" type="noConversion"/>
  </si>
  <si>
    <t>Line3</t>
    <phoneticPr fontId="1" type="noConversion"/>
  </si>
  <si>
    <t xml:space="preserve"> </t>
  </si>
  <si>
    <t>Diameter</t>
  </si>
  <si>
    <t>Pipe1</t>
  </si>
  <si>
    <t>Pipe2</t>
  </si>
  <si>
    <t>Q1</t>
  </si>
  <si>
    <t>Q2</t>
  </si>
  <si>
    <t>Q3</t>
  </si>
  <si>
    <t>Re1</t>
  </si>
  <si>
    <t>Re2</t>
  </si>
  <si>
    <t>Re3</t>
  </si>
  <si>
    <t>pipe3</t>
  </si>
  <si>
    <t>f1</t>
  </si>
  <si>
    <t>f2</t>
  </si>
  <si>
    <t>f3</t>
  </si>
  <si>
    <t>Le1</t>
  </si>
  <si>
    <t>Le2</t>
  </si>
  <si>
    <t>Le3</t>
  </si>
  <si>
    <t>R1</t>
  </si>
  <si>
    <t>R2</t>
  </si>
  <si>
    <t>R3</t>
  </si>
  <si>
    <t xml:space="preserve">A= </t>
  </si>
  <si>
    <t>B=</t>
  </si>
  <si>
    <t>Prob 10-75</t>
  </si>
  <si>
    <t>dQ2</t>
  </si>
  <si>
    <t>dQ3</t>
  </si>
  <si>
    <t>dQ1</t>
  </si>
  <si>
    <t>각배관의 길이</t>
  </si>
  <si>
    <t>부차손실계수의 합 (Sigma K)</t>
  </si>
  <si>
    <t>방정식을 간단하기 위해 추가된 계수값 (Extra K)</t>
  </si>
  <si>
    <t>Sigma K + Extra K</t>
  </si>
  <si>
    <t xml:space="preserve">3.  마찰계수 </t>
  </si>
  <si>
    <t>A</t>
  </si>
  <si>
    <t>6.   행렬식 (   [A] dQ = B )</t>
  </si>
  <si>
    <t>Error = sum (abs dQ)</t>
  </si>
  <si>
    <t>7 Delta Q (위 행렬식을 풀어 얻은 값)</t>
  </si>
  <si>
    <t xml:space="preserve"> 8 Q  = Q* + dQ</t>
  </si>
  <si>
    <t>1 가정한 배관의 유량 ( Q*)</t>
  </si>
  <si>
    <t>2. 레이놀즈수 (= 4Q/(3.14159*nu*D))</t>
  </si>
  <si>
    <t>4. 등가길이 (Le = D *(SigmaK +Extra K)/f )</t>
  </si>
  <si>
    <t>5.저항계수 (R = (8f(L+Le)/(g * 3.14159^2 D^5))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</si>
</sst>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rgb="FF0070C0"/>
      <name val="Calibri"/>
      <family val="2"/>
      <charset val="129"/>
      <scheme val="minor"/>
    </font>
    <font>
      <sz val="11"/>
      <color rgb="FF0070C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1"/>
      <color rgb="FF0070C0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8"/>
      <color theme="4" tint="-0.249977111117893"/>
      <name val="Calibri"/>
      <family val="3"/>
      <charset val="129"/>
      <scheme val="minor"/>
    </font>
    <font>
      <b/>
      <sz val="18"/>
      <color rgb="FF00B050"/>
      <name val="Calibri"/>
      <family val="3"/>
      <charset val="129"/>
      <scheme val="minor"/>
    </font>
    <font>
      <b/>
      <sz val="18"/>
      <color rgb="FFFF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11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1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1" fontId="10" fillId="0" borderId="1" xfId="0" applyNumberFormat="1" applyFont="1" applyBorder="1">
      <alignment vertical="center"/>
    </xf>
    <xf numFmtId="0" fontId="11" fillId="0" borderId="0" xfId="0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1092200</xdr:colOff>
      <xdr:row>16</xdr:row>
      <xdr:rowOff>114300</xdr:rowOff>
    </xdr:from>
    <xdr:ext cx="3454400" cy="7625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17700" y="4902200"/>
              <a:ext cx="3454400" cy="762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𝑓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latin typeface="Cambria Math" charset="0"/>
                      </a:rPr>
                      <m:t>=−1.8</m:t>
                    </m:r>
                    <m:func>
                      <m:funcPr>
                        <m:ctrlPr>
                          <a:rPr lang="en-US" sz="1600" b="0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charset="0"/>
                          </a:rPr>
                          <m:t>log</m:t>
                        </m:r>
                      </m:fName>
                      <m:e>
                        <m:sSup>
                          <m:sSupPr>
                            <m:ctrlPr>
                              <a:rPr lang="en-US" sz="1600" b="0" i="1">
                                <a:latin typeface="Cambria Math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pt-BR" sz="16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bg-BG" sz="1600" b="0" i="1">
                                        <a:latin typeface="Cambria Math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latin typeface="Cambria Math" charset="0"/>
                                      </a:rPr>
                                      <m:t>6.9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latin typeface="Cambria Math" charset="0"/>
                                      </a:rPr>
                                      <m:t>𝑅</m:t>
                                    </m:r>
                                    <m:sSub>
                                      <m:sSubPr>
                                        <m:ctrlPr>
                                          <a:rPr lang="en-US" sz="1600" b="0" i="1">
                                            <a:latin typeface="Cambria Math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>
                                            <a:latin typeface="Cambria Math" charset="0"/>
                                          </a:rPr>
                                          <m:t>𝑒</m:t>
                                        </m:r>
                                      </m:e>
                                      <m:sub>
                                        <m:r>
                                          <a:rPr lang="en-US" sz="1600" b="0" i="1">
                                            <a:latin typeface="Cambria Math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600" b="0" i="1">
                                    <a:latin typeface="Cambria Math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600" b="0" i="1">
                                        <a:latin typeface="Cambria Math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s-IS" sz="1600" b="0" i="1">
                                            <a:latin typeface="Cambria Math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bg-BG" sz="1600" b="0" i="1">
                                                <a:latin typeface="Cambria Math" charset="0"/>
                                              </a:rPr>
                                            </m:ctrlPr>
                                          </m:fPr>
                                          <m:num>
                                            <m:f>
                                              <m:fPr>
                                                <m:ctrlPr>
                                                  <a:rPr lang="en-US" sz="1600" b="0" i="1">
                                                    <a:latin typeface="Cambria Math" charset="0"/>
                                                    <a:ea typeface="Cambria Math" charset="0"/>
                                                    <a:cs typeface="Cambria Math" charset="0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bg-BG" sz="1600" b="0" i="1">
                                                    <a:latin typeface="Cambria Math" charset="0"/>
                                                    <a:ea typeface="Cambria Math" charset="0"/>
                                                    <a:cs typeface="Cambria Math" charset="0"/>
                                                  </a:rPr>
                                                  <m:t>𝜀</m:t>
                                                </m:r>
                                              </m:num>
                                              <m:den>
                                                <m:sSub>
                                                  <m:sSubPr>
                                                    <m:ctrlPr>
                                                      <a:rPr lang="en-US" sz="1600" b="0" i="1">
                                                        <a:latin typeface="Cambria Math" charset="0"/>
                                                        <a:ea typeface="Cambria Math" charset="0"/>
                                                        <a:cs typeface="Cambria Math" charset="0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US" sz="1600" b="0" i="1">
                                                        <a:latin typeface="Cambria Math" charset="0"/>
                                                        <a:ea typeface="Cambria Math" charset="0"/>
                                                        <a:cs typeface="Cambria Math" charset="0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US" sz="1600" b="0" i="1">
                                                        <a:latin typeface="Cambria Math" charset="0"/>
                                                        <a:ea typeface="Cambria Math" charset="0"/>
                                                        <a:cs typeface="Cambria Math" charset="0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num>
                                          <m:den>
                                            <m:r>
                                              <a:rPr lang="en-US" sz="1600" b="0" i="1">
                                                <a:latin typeface="Cambria Math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en-US" sz="1600" b="0" i="1">
                                        <a:latin typeface="Cambria Math" charset="0"/>
                                      </a:rPr>
                                      <m:t>1.11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latin typeface="Cambria Math" charset="0"/>
                              </a:rPr>
                              <m:t>−2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17700" y="4902200"/>
              <a:ext cx="3454400" cy="762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charset="0"/>
                </a:rPr>
                <a:t>𝑓_𝑖=−1.8 log⁡〖</a:t>
              </a:r>
              <a:r>
                <a:rPr lang="pt-BR" sz="1600" b="0" i="0">
                  <a:latin typeface="Cambria Math" charset="0"/>
                </a:rPr>
                <a:t>[</a:t>
              </a:r>
              <a:r>
                <a:rPr lang="en-US" sz="1600" b="0" i="0">
                  <a:latin typeface="Cambria Math" charset="0"/>
                </a:rPr>
                <a:t>6.9</a:t>
              </a:r>
              <a:r>
                <a:rPr lang="bg-BG" sz="1600" b="0" i="0">
                  <a:latin typeface="Cambria Math" charset="0"/>
                </a:rPr>
                <a:t>/(</a:t>
              </a:r>
              <a:r>
                <a:rPr lang="en-US" sz="1600" b="0" i="0">
                  <a:latin typeface="Cambria Math" charset="0"/>
                </a:rPr>
                <a:t>𝑅𝑒_𝑖 </a:t>
              </a:r>
              <a:r>
                <a:rPr lang="bg-BG" sz="1600" b="0" i="0">
                  <a:latin typeface="Cambria Math" charset="0"/>
                </a:rPr>
                <a:t>)</a:t>
              </a:r>
              <a:r>
                <a:rPr lang="en-US" sz="1600" b="0" i="0">
                  <a:latin typeface="Cambria Math" charset="0"/>
                </a:rPr>
                <a:t>+</a:t>
              </a:r>
              <a:r>
                <a:rPr lang="is-IS" sz="1600" b="0" i="0">
                  <a:latin typeface="Cambria Math" charset="0"/>
                </a:rPr>
                <a:t>(</a:t>
              </a:r>
              <a:r>
                <a:rPr lang="bg-BG" sz="1600" b="0" i="0">
                  <a:latin typeface="Cambria Math" charset="0"/>
                </a:rPr>
                <a:t>(</a:t>
              </a:r>
              <a:r>
                <a:rPr lang="bg-BG" sz="1600" b="0" i="0">
                  <a:latin typeface="Cambria Math" charset="0"/>
                  <a:ea typeface="Cambria Math" charset="0"/>
                  <a:cs typeface="Cambria Math" charset="0"/>
                </a:rPr>
                <a:t>𝜀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/𝐷_𝑖 </a:t>
              </a:r>
              <a:r>
                <a:rPr lang="bg-BG" sz="1600" b="0" i="0">
                  <a:latin typeface="Cambria Math" charset="0"/>
                  <a:ea typeface="Cambria Math" charset="0"/>
                  <a:cs typeface="Cambria Math" charset="0"/>
                </a:rPr>
                <a:t>)/</a:t>
              </a:r>
              <a:r>
                <a:rPr lang="en-US" sz="1600" b="0" i="0">
                  <a:latin typeface="Cambria Math" charset="0"/>
                </a:rPr>
                <a:t>3.7)^1.11 ]^(−2) 〗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topLeftCell="A15" workbookViewId="0">
      <selection activeCell="C34" sqref="C34"/>
    </sheetView>
  </sheetViews>
  <sheetFormatPr baseColWidth="10" defaultRowHeight="15" x14ac:dyDescent="0.2"/>
  <cols>
    <col min="2" max="2" width="63.5" bestFit="1" customWidth="1"/>
    <col min="3" max="3" width="22.5" customWidth="1"/>
    <col min="4" max="4" width="28.1640625" customWidth="1"/>
    <col min="5" max="5" width="40.5" customWidth="1"/>
    <col min="6" max="6" width="27" bestFit="1" customWidth="1"/>
  </cols>
  <sheetData>
    <row r="1" spans="2:5" ht="24" x14ac:dyDescent="0.2">
      <c r="B1" s="34" t="s">
        <v>66</v>
      </c>
      <c r="C1" s="34"/>
      <c r="D1" s="34"/>
      <c r="E1" s="34"/>
    </row>
    <row r="3" spans="2:5" ht="24" x14ac:dyDescent="0.2">
      <c r="B3" s="20"/>
      <c r="C3" s="21" t="s">
        <v>46</v>
      </c>
      <c r="D3" s="21" t="s">
        <v>47</v>
      </c>
      <c r="E3" s="21" t="s">
        <v>54</v>
      </c>
    </row>
    <row r="4" spans="2:5" ht="24" x14ac:dyDescent="0.2">
      <c r="B4" s="21" t="s">
        <v>45</v>
      </c>
      <c r="C4" s="22">
        <f>0.5/12</f>
        <v>4.1666666666666664E-2</v>
      </c>
      <c r="D4" s="22">
        <f>0.5/12</f>
        <v>4.1666666666666664E-2</v>
      </c>
      <c r="E4" s="22">
        <f>0.5/12</f>
        <v>4.1666666666666664E-2</v>
      </c>
    </row>
    <row r="5" spans="2:5" ht="24" x14ac:dyDescent="0.2">
      <c r="B5" s="21" t="s">
        <v>70</v>
      </c>
      <c r="C5" s="22">
        <v>50</v>
      </c>
      <c r="D5" s="22">
        <v>50</v>
      </c>
      <c r="E5" s="22">
        <v>70</v>
      </c>
    </row>
    <row r="6" spans="2:5" ht="24" x14ac:dyDescent="0.2">
      <c r="B6" s="21" t="s">
        <v>71</v>
      </c>
      <c r="C6" s="22">
        <v>0.9</v>
      </c>
      <c r="D6" s="22">
        <v>1.8</v>
      </c>
      <c r="E6" s="22">
        <v>1.3</v>
      </c>
    </row>
    <row r="7" spans="2:5" ht="24" x14ac:dyDescent="0.2">
      <c r="B7" s="27" t="s">
        <v>72</v>
      </c>
      <c r="C7" s="23">
        <v>-1</v>
      </c>
      <c r="D7" s="23">
        <f>4^4*1.05</f>
        <v>268.8</v>
      </c>
      <c r="E7" s="23">
        <f>4^4*1.05</f>
        <v>268.8</v>
      </c>
    </row>
    <row r="8" spans="2:5" ht="24" x14ac:dyDescent="0.2">
      <c r="B8" s="21" t="s">
        <v>73</v>
      </c>
      <c r="C8" s="22">
        <f>C6+C7</f>
        <v>-9.9999999999999978E-2</v>
      </c>
      <c r="D8" s="22">
        <f t="shared" ref="D8:E8" si="0">D6+D7</f>
        <v>270.60000000000002</v>
      </c>
      <c r="E8" s="22">
        <f t="shared" si="0"/>
        <v>270.10000000000002</v>
      </c>
    </row>
    <row r="9" spans="2:5" ht="24" x14ac:dyDescent="0.2">
      <c r="B9" s="19"/>
      <c r="C9" s="19"/>
      <c r="D9" s="19"/>
      <c r="E9" s="19"/>
    </row>
    <row r="10" spans="2:5" ht="24" x14ac:dyDescent="0.2">
      <c r="B10" s="20" t="s">
        <v>80</v>
      </c>
      <c r="C10" s="21" t="s">
        <v>48</v>
      </c>
      <c r="D10" s="21" t="s">
        <v>49</v>
      </c>
      <c r="E10" s="21" t="s">
        <v>50</v>
      </c>
    </row>
    <row r="11" spans="2:5" ht="24" x14ac:dyDescent="0.2">
      <c r="B11" s="20" t="s">
        <v>44</v>
      </c>
      <c r="C11" s="23">
        <v>0.1</v>
      </c>
      <c r="D11" s="23">
        <v>0.05</v>
      </c>
      <c r="E11" s="23">
        <v>0.05</v>
      </c>
    </row>
    <row r="12" spans="2:5" ht="24" x14ac:dyDescent="0.2">
      <c r="B12" s="20"/>
      <c r="C12" s="20"/>
      <c r="D12" s="20"/>
      <c r="E12" s="20"/>
    </row>
    <row r="13" spans="2:5" ht="24" x14ac:dyDescent="0.2">
      <c r="B13" s="20"/>
      <c r="C13" s="20"/>
      <c r="D13" s="20"/>
      <c r="E13" s="20"/>
    </row>
    <row r="14" spans="2:5" ht="24" x14ac:dyDescent="0.2">
      <c r="B14" s="20" t="s">
        <v>81</v>
      </c>
      <c r="C14" s="21" t="s">
        <v>51</v>
      </c>
      <c r="D14" s="21" t="s">
        <v>52</v>
      </c>
      <c r="E14" s="21" t="s">
        <v>53</v>
      </c>
    </row>
    <row r="15" spans="2:5" ht="24" x14ac:dyDescent="0.2">
      <c r="B15" s="20"/>
      <c r="C15" s="24">
        <f xml:space="preserve"> (4*C11)/(3.14159*0.0000104*C4)</f>
        <v>293824.75850665529</v>
      </c>
      <c r="D15" s="24">
        <f t="shared" ref="D15:E15" si="1" xml:space="preserve"> (4*D11)/(3.14159*0.0000104*D4)</f>
        <v>146912.37925332764</v>
      </c>
      <c r="E15" s="24">
        <f t="shared" si="1"/>
        <v>146912.37925332764</v>
      </c>
    </row>
    <row r="16" spans="2:5" ht="26" customHeight="1" x14ac:dyDescent="0.2">
      <c r="B16" s="20"/>
      <c r="C16" s="20"/>
      <c r="D16" s="20"/>
      <c r="E16" s="20"/>
    </row>
    <row r="17" spans="2:5" ht="78" customHeight="1" x14ac:dyDescent="0.2">
      <c r="B17" s="20" t="s">
        <v>74</v>
      </c>
      <c r="C17" s="21" t="s">
        <v>55</v>
      </c>
      <c r="D17" s="21" t="s">
        <v>56</v>
      </c>
      <c r="E17" s="21" t="s">
        <v>57</v>
      </c>
    </row>
    <row r="18" spans="2:5" ht="24" x14ac:dyDescent="0.2">
      <c r="B18" s="20"/>
      <c r="C18" s="25">
        <f>(-1.8*LOG10(6.9/C15 +(0.00012/3.7)^1.11))^-2</f>
        <v>1.5447085814203005E-2</v>
      </c>
      <c r="D18" s="25">
        <f>(-1.8*LOG10(6.9/D15 +(0.00012/3.7)^1.11))^-2</f>
        <v>1.7157523843051983E-2</v>
      </c>
      <c r="E18" s="25">
        <f>(-1.8*LOG10(6.9/E15 +(0.00012/3.7)^1.11))^-2</f>
        <v>1.7157523843051983E-2</v>
      </c>
    </row>
    <row r="19" spans="2:5" ht="24" x14ac:dyDescent="0.2">
      <c r="B19" s="20"/>
      <c r="C19" s="20"/>
      <c r="D19" s="20"/>
      <c r="E19" s="20"/>
    </row>
    <row r="20" spans="2:5" ht="24" x14ac:dyDescent="0.2">
      <c r="B20" s="20" t="s">
        <v>82</v>
      </c>
      <c r="C20" s="21" t="s">
        <v>58</v>
      </c>
      <c r="D20" s="21" t="s">
        <v>59</v>
      </c>
      <c r="E20" s="21" t="s">
        <v>60</v>
      </c>
    </row>
    <row r="21" spans="2:5" ht="24" x14ac:dyDescent="0.2">
      <c r="B21" s="20"/>
      <c r="C21" s="25">
        <f>(C4*C8)/(C18)</f>
        <v>-0.26973804099900678</v>
      </c>
      <c r="D21" s="25">
        <f>(D4*D8)/(D18)</f>
        <v>657.14610704538597</v>
      </c>
      <c r="E21" s="25">
        <f>(E4*E8)/(E18)</f>
        <v>655.93186811884232</v>
      </c>
    </row>
    <row r="22" spans="2:5" ht="24" x14ac:dyDescent="0.2">
      <c r="B22" s="20"/>
      <c r="C22" s="20"/>
      <c r="D22" s="20"/>
      <c r="E22" s="20"/>
    </row>
    <row r="23" spans="2:5" ht="24" x14ac:dyDescent="0.2">
      <c r="B23" s="20" t="s">
        <v>83</v>
      </c>
      <c r="C23" s="21" t="s">
        <v>61</v>
      </c>
      <c r="D23" s="21" t="s">
        <v>62</v>
      </c>
      <c r="E23" s="21" t="s">
        <v>63</v>
      </c>
    </row>
    <row r="24" spans="2:5" ht="24" x14ac:dyDescent="0.2">
      <c r="B24" s="20"/>
      <c r="C24" s="25">
        <f>(8*C18*(C5+C21))/(3.14159^2 *C4^5*32.2)</f>
        <v>153977.9801244546</v>
      </c>
      <c r="D24" s="25">
        <f t="shared" ref="D24:E24" si="2">(8*D18*(D5+D21))/(3.14159^2 *D4^5*32.2)</f>
        <v>2431952.4432510142</v>
      </c>
      <c r="E24" s="25">
        <f t="shared" si="2"/>
        <v>2496558.7206323724</v>
      </c>
    </row>
    <row r="25" spans="2:5" ht="24" x14ac:dyDescent="0.2">
      <c r="B25" s="20"/>
      <c r="C25" s="20"/>
      <c r="D25" s="20"/>
      <c r="E25" s="20"/>
    </row>
    <row r="26" spans="2:5" ht="24" x14ac:dyDescent="0.2">
      <c r="B26" s="20" t="s">
        <v>76</v>
      </c>
      <c r="C26" s="31" t="s">
        <v>75</v>
      </c>
      <c r="D26" s="32"/>
      <c r="E26" s="33"/>
    </row>
    <row r="27" spans="2:5" ht="24" x14ac:dyDescent="0.2">
      <c r="B27" s="26" t="s">
        <v>64</v>
      </c>
      <c r="C27" s="25">
        <f>2*C24*C11</f>
        <v>30795.596024890921</v>
      </c>
      <c r="D27" s="25">
        <f t="shared" ref="D27" si="3">2*D24*D11</f>
        <v>243195.24432510143</v>
      </c>
      <c r="E27" s="25">
        <v>0</v>
      </c>
    </row>
    <row r="28" spans="2:5" ht="24" x14ac:dyDescent="0.2">
      <c r="B28" s="20"/>
      <c r="C28" s="25">
        <f>2*C24*C11</f>
        <v>30795.596024890921</v>
      </c>
      <c r="D28" s="25">
        <v>0</v>
      </c>
      <c r="E28" s="25">
        <f>2*E24*E11</f>
        <v>249655.87206323724</v>
      </c>
    </row>
    <row r="29" spans="2:5" ht="24" x14ac:dyDescent="0.2">
      <c r="B29" s="20"/>
      <c r="C29" s="25">
        <v>1</v>
      </c>
      <c r="D29" s="25">
        <v>-1</v>
      </c>
      <c r="E29" s="25">
        <v>-1</v>
      </c>
    </row>
    <row r="30" spans="2:5" ht="24" x14ac:dyDescent="0.2">
      <c r="B30" s="20"/>
      <c r="C30" s="20" t="s">
        <v>44</v>
      </c>
      <c r="D30" s="20"/>
      <c r="E30" s="20"/>
    </row>
    <row r="31" spans="2:5" ht="24" x14ac:dyDescent="0.2">
      <c r="B31" s="26" t="s">
        <v>65</v>
      </c>
      <c r="C31" s="25">
        <f>4608/(1.937*32.2)-C24*C11^2-D24*D11^2</f>
        <v>-7545.7808938521493</v>
      </c>
      <c r="D31" s="25">
        <f>4608/(1.937*32.2)-C24*C11^2-E24*E11^2</f>
        <v>-7707.2965873055446</v>
      </c>
      <c r="E31" s="25">
        <v>0</v>
      </c>
    </row>
    <row r="32" spans="2:5" ht="24" x14ac:dyDescent="0.2">
      <c r="B32" s="20" t="s">
        <v>44</v>
      </c>
      <c r="C32" s="20"/>
      <c r="D32" s="20"/>
      <c r="E32" s="20"/>
    </row>
    <row r="33" spans="2:6" ht="24" x14ac:dyDescent="0.2">
      <c r="B33" s="23" t="s">
        <v>78</v>
      </c>
      <c r="C33" s="27" t="s">
        <v>69</v>
      </c>
      <c r="D33" s="27" t="s">
        <v>67</v>
      </c>
      <c r="E33" s="27" t="s">
        <v>68</v>
      </c>
      <c r="F33" s="29" t="s">
        <v>77</v>
      </c>
    </row>
    <row r="34" spans="2:6" ht="24" x14ac:dyDescent="0.2">
      <c r="B34" s="23"/>
      <c r="C34" s="23">
        <v>-4.9520000000000002E-2</v>
      </c>
      <c r="D34" s="23">
        <v>-2.4760000000000001E-2</v>
      </c>
      <c r="E34" s="28">
        <v>-2.4760000000000001E-2</v>
      </c>
      <c r="F34" s="30">
        <f>SUM(ABS(C34)+ABS(D34)+ABS(E34))</f>
        <v>9.9040000000000003E-2</v>
      </c>
    </row>
    <row r="35" spans="2:6" ht="24" x14ac:dyDescent="0.2">
      <c r="B35" s="20"/>
      <c r="C35" s="20"/>
      <c r="D35" s="20"/>
      <c r="E35" s="20"/>
    </row>
    <row r="36" spans="2:6" ht="24" x14ac:dyDescent="0.2">
      <c r="B36" s="20" t="s">
        <v>79</v>
      </c>
      <c r="C36" s="21" t="s">
        <v>48</v>
      </c>
      <c r="D36" s="21" t="s">
        <v>49</v>
      </c>
      <c r="E36" s="21" t="s">
        <v>50</v>
      </c>
    </row>
    <row r="37" spans="2:6" ht="24" x14ac:dyDescent="0.2">
      <c r="B37" s="20"/>
      <c r="C37" s="20">
        <f>C11+C34</f>
        <v>5.0480000000000004E-2</v>
      </c>
      <c r="D37" s="20">
        <f t="shared" ref="D37:E37" si="4">D11+D34</f>
        <v>2.5240000000000002E-2</v>
      </c>
      <c r="E37" s="20">
        <f t="shared" si="4"/>
        <v>2.5240000000000002E-2</v>
      </c>
    </row>
    <row r="38" spans="2:6" ht="19" x14ac:dyDescent="0.2">
      <c r="B38" s="18"/>
      <c r="C38" s="18"/>
      <c r="D38" s="18"/>
      <c r="E38" s="18"/>
    </row>
  </sheetData>
  <mergeCells count="2">
    <mergeCell ref="C26:E26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35.5" bestFit="1" customWidth="1"/>
    <col min="2" max="2" width="21.5" bestFit="1" customWidth="1"/>
    <col min="3" max="4" width="12.6640625" bestFit="1" customWidth="1"/>
    <col min="5" max="5" width="13.83203125" bestFit="1" customWidth="1"/>
    <col min="6" max="6" width="13" bestFit="1" customWidth="1"/>
    <col min="8" max="8" width="16.5" bestFit="1" customWidth="1"/>
  </cols>
  <sheetData>
    <row r="1" spans="1:9" ht="21" x14ac:dyDescent="0.2">
      <c r="A1" s="9" t="s">
        <v>13</v>
      </c>
    </row>
    <row r="2" spans="1:9" ht="21" x14ac:dyDescent="0.2">
      <c r="A2" s="9"/>
      <c r="B2" s="8" t="s">
        <v>24</v>
      </c>
      <c r="C2" s="8" t="s">
        <v>25</v>
      </c>
      <c r="D2" s="8" t="s">
        <v>26</v>
      </c>
      <c r="E2" s="8" t="s">
        <v>27</v>
      </c>
      <c r="F2" s="15"/>
    </row>
    <row r="3" spans="1:9" x14ac:dyDescent="0.2">
      <c r="B3" s="8" t="s">
        <v>28</v>
      </c>
      <c r="C3" s="8">
        <v>10</v>
      </c>
      <c r="D3" s="8">
        <v>30</v>
      </c>
      <c r="E3" s="8">
        <v>15</v>
      </c>
      <c r="F3" s="15"/>
    </row>
    <row r="4" spans="1:9" x14ac:dyDescent="0.2">
      <c r="B4" s="16"/>
      <c r="C4" s="16"/>
      <c r="D4" s="16"/>
      <c r="E4" s="16"/>
      <c r="F4" s="15"/>
    </row>
    <row r="5" spans="1:9" x14ac:dyDescent="0.2">
      <c r="A5" s="2"/>
      <c r="B5" s="8" t="s">
        <v>0</v>
      </c>
      <c r="C5" s="8" t="s">
        <v>34</v>
      </c>
      <c r="D5" s="8" t="s">
        <v>35</v>
      </c>
      <c r="E5" s="8" t="s">
        <v>36</v>
      </c>
      <c r="F5" s="8" t="s">
        <v>1</v>
      </c>
      <c r="H5" s="8" t="s">
        <v>14</v>
      </c>
      <c r="I5" s="11">
        <v>20000</v>
      </c>
    </row>
    <row r="6" spans="1:9" x14ac:dyDescent="0.2">
      <c r="A6" s="2"/>
      <c r="B6" s="8">
        <v>1</v>
      </c>
      <c r="C6" s="8">
        <v>50</v>
      </c>
      <c r="D6" s="8">
        <v>0.15</v>
      </c>
      <c r="E6" s="8">
        <v>1.5E-3</v>
      </c>
      <c r="F6" s="8">
        <v>2</v>
      </c>
      <c r="H6" s="11" t="s">
        <v>15</v>
      </c>
      <c r="I6" s="12">
        <v>9.9999999999999995E-7</v>
      </c>
    </row>
    <row r="7" spans="1:9" x14ac:dyDescent="0.2">
      <c r="A7" s="2"/>
      <c r="B7" s="8">
        <v>2</v>
      </c>
      <c r="C7" s="8">
        <v>100</v>
      </c>
      <c r="D7" s="8">
        <v>0.1</v>
      </c>
      <c r="E7" s="8">
        <v>1.5E-3</v>
      </c>
      <c r="F7" s="8">
        <v>1</v>
      </c>
      <c r="H7" s="8" t="s">
        <v>33</v>
      </c>
      <c r="I7" s="13">
        <v>1000</v>
      </c>
    </row>
    <row r="8" spans="1:9" x14ac:dyDescent="0.2">
      <c r="A8" s="2"/>
      <c r="B8" s="8">
        <v>3</v>
      </c>
      <c r="C8" s="8">
        <v>300</v>
      </c>
      <c r="D8" s="8">
        <v>0.1</v>
      </c>
      <c r="E8" s="8">
        <v>1.5E-3</v>
      </c>
      <c r="F8" s="8">
        <v>1</v>
      </c>
      <c r="H8" s="17" t="s">
        <v>40</v>
      </c>
      <c r="I8" s="17">
        <v>0.02</v>
      </c>
    </row>
    <row r="9" spans="1:9" x14ac:dyDescent="0.2">
      <c r="A9" s="2"/>
    </row>
    <row r="10" spans="1:9" x14ac:dyDescent="0.2">
      <c r="A10" s="10" t="s">
        <v>12</v>
      </c>
      <c r="C10" s="1"/>
    </row>
    <row r="12" spans="1:9" x14ac:dyDescent="0.2">
      <c r="A12" s="10" t="s">
        <v>3</v>
      </c>
      <c r="B12" s="5" t="s">
        <v>16</v>
      </c>
    </row>
    <row r="13" spans="1:9" x14ac:dyDescent="0.2">
      <c r="A13" s="10"/>
      <c r="B13" s="5"/>
      <c r="C13" t="s">
        <v>2</v>
      </c>
    </row>
    <row r="14" spans="1:9" x14ac:dyDescent="0.2">
      <c r="B14" s="4" t="s">
        <v>41</v>
      </c>
      <c r="C14" s="3">
        <v>5.0000000000000001E-3</v>
      </c>
    </row>
    <row r="15" spans="1:9" x14ac:dyDescent="0.2">
      <c r="B15" s="4" t="s">
        <v>42</v>
      </c>
      <c r="C15" s="3">
        <v>5.0000000000000001E-3</v>
      </c>
    </row>
    <row r="16" spans="1:9" x14ac:dyDescent="0.2">
      <c r="B16" s="4" t="s">
        <v>43</v>
      </c>
      <c r="C16" s="3">
        <f>I8-SUM(C14:C15)</f>
        <v>0.01</v>
      </c>
    </row>
    <row r="18" spans="1:3" x14ac:dyDescent="0.2">
      <c r="A18" s="10" t="s">
        <v>5</v>
      </c>
      <c r="B18" s="5" t="s">
        <v>17</v>
      </c>
    </row>
    <row r="19" spans="1:3" x14ac:dyDescent="0.2">
      <c r="B19" s="4" t="s">
        <v>18</v>
      </c>
      <c r="C19" s="3">
        <f xml:space="preserve"> I5/(I7*9.8*C14)</f>
        <v>408.16326530612247</v>
      </c>
    </row>
    <row r="21" spans="1:3" x14ac:dyDescent="0.2">
      <c r="A21" s="10" t="s">
        <v>19</v>
      </c>
      <c r="B21" s="5" t="s">
        <v>20</v>
      </c>
    </row>
    <row r="22" spans="1:3" x14ac:dyDescent="0.2">
      <c r="B22" s="4" t="s">
        <v>0</v>
      </c>
      <c r="C22" s="4" t="s">
        <v>4</v>
      </c>
    </row>
    <row r="23" spans="1:3" x14ac:dyDescent="0.2">
      <c r="B23" s="4">
        <v>1</v>
      </c>
      <c r="C23" s="3" t="e">
        <f>D6*F6/#REF!</f>
        <v>#REF!</v>
      </c>
    </row>
    <row r="24" spans="1:3" x14ac:dyDescent="0.2">
      <c r="B24" s="4">
        <v>2</v>
      </c>
      <c r="C24" s="3" t="e">
        <f>D7*F7/#REF!</f>
        <v>#REF!</v>
      </c>
    </row>
    <row r="25" spans="1:3" x14ac:dyDescent="0.2">
      <c r="B25" s="4">
        <v>3</v>
      </c>
      <c r="C25" s="3" t="e">
        <f>D8*F8/#REF!</f>
        <v>#REF!</v>
      </c>
    </row>
    <row r="27" spans="1:3" x14ac:dyDescent="0.2">
      <c r="A27" s="10" t="s">
        <v>21</v>
      </c>
      <c r="B27" s="5" t="s">
        <v>22</v>
      </c>
    </row>
    <row r="28" spans="1:3" x14ac:dyDescent="0.2">
      <c r="B28" s="4" t="s">
        <v>0</v>
      </c>
      <c r="C28" s="4" t="s">
        <v>6</v>
      </c>
    </row>
    <row r="29" spans="1:3" x14ac:dyDescent="0.2">
      <c r="B29" s="4">
        <v>1</v>
      </c>
      <c r="C29" s="7" t="e">
        <f>(8*#REF!*(C6+C23))/(3.14^2 * D6^5 * 9.8)</f>
        <v>#REF!</v>
      </c>
    </row>
    <row r="30" spans="1:3" x14ac:dyDescent="0.2">
      <c r="B30" s="4">
        <v>2</v>
      </c>
      <c r="C30" s="7" t="e">
        <f>(8*#REF!*(C7+C24))/(3.14^2 * D7^5 * 9.8)</f>
        <v>#REF!</v>
      </c>
    </row>
    <row r="31" spans="1:3" x14ac:dyDescent="0.2">
      <c r="B31" s="4">
        <v>3</v>
      </c>
      <c r="C31" s="7" t="e">
        <f>(8*#REF!*(C8+C25))/(3.14^2 * D8^5 * 9.8)</f>
        <v>#REF!</v>
      </c>
    </row>
    <row r="34" spans="1:4" x14ac:dyDescent="0.2">
      <c r="A34" s="10" t="s">
        <v>7</v>
      </c>
      <c r="B34" s="10" t="s">
        <v>29</v>
      </c>
    </row>
    <row r="35" spans="1:4" x14ac:dyDescent="0.2">
      <c r="B35" s="4" t="s">
        <v>23</v>
      </c>
      <c r="C35" s="7" t="e">
        <f>(C3+C19)-C29*C14*C14</f>
        <v>#REF!</v>
      </c>
    </row>
    <row r="37" spans="1:4" x14ac:dyDescent="0.2">
      <c r="A37" s="10" t="s">
        <v>9</v>
      </c>
      <c r="B37" s="5" t="s">
        <v>30</v>
      </c>
    </row>
    <row r="38" spans="1:4" x14ac:dyDescent="0.2">
      <c r="B38" s="4" t="s">
        <v>0</v>
      </c>
      <c r="C38" s="4" t="s">
        <v>37</v>
      </c>
      <c r="D38" s="4" t="s">
        <v>39</v>
      </c>
    </row>
    <row r="39" spans="1:4" x14ac:dyDescent="0.2">
      <c r="B39" s="4">
        <v>1</v>
      </c>
      <c r="C39" s="14">
        <f>C14</f>
        <v>5.0000000000000001E-3</v>
      </c>
      <c r="D39" s="3"/>
    </row>
    <row r="40" spans="1:4" x14ac:dyDescent="0.2">
      <c r="B40" s="4">
        <v>2</v>
      </c>
      <c r="C40" s="3" t="e">
        <f>IF(D40&lt;0,-SQRT(ABS(D40)), SQRT(D40))</f>
        <v>#REF!</v>
      </c>
      <c r="D40" s="7" t="e">
        <f>(C35-D3)/C30</f>
        <v>#REF!</v>
      </c>
    </row>
    <row r="41" spans="1:4" x14ac:dyDescent="0.2">
      <c r="B41" s="4">
        <v>3</v>
      </c>
      <c r="C41" s="3" t="e">
        <f>IF(D41&lt;0,-SQRT(ABS(D41)), SQRT(D41))</f>
        <v>#REF!</v>
      </c>
      <c r="D41" s="7" t="e">
        <f>(C35-E3)/C31</f>
        <v>#REF!</v>
      </c>
    </row>
    <row r="43" spans="1:4" x14ac:dyDescent="0.2">
      <c r="A43" s="10" t="s">
        <v>9</v>
      </c>
      <c r="B43" s="5" t="s">
        <v>31</v>
      </c>
    </row>
    <row r="44" spans="1:4" x14ac:dyDescent="0.2">
      <c r="B44" s="4" t="s">
        <v>38</v>
      </c>
      <c r="C44" s="3" t="e">
        <f>C39-C40-C41</f>
        <v>#REF!</v>
      </c>
    </row>
    <row r="46" spans="1:4" x14ac:dyDescent="0.2">
      <c r="A46" s="10" t="s">
        <v>32</v>
      </c>
      <c r="B46" s="10" t="s">
        <v>10</v>
      </c>
    </row>
    <row r="47" spans="1:4" x14ac:dyDescent="0.2">
      <c r="B47" s="4" t="s">
        <v>0</v>
      </c>
      <c r="C47" s="4" t="s">
        <v>8</v>
      </c>
      <c r="D47" s="4" t="s">
        <v>11</v>
      </c>
    </row>
    <row r="48" spans="1:4" x14ac:dyDescent="0.2">
      <c r="B48" s="4">
        <v>1</v>
      </c>
      <c r="C48" s="6">
        <f>(4*C39)/(3.14*D6*I6)</f>
        <v>42462.845010615718</v>
      </c>
      <c r="D48" s="7">
        <f>1.325 * (LN(0.27*(E6*0.001/D6)  +5.47*C48^-0.9))^-2</f>
        <v>2.1315356098895861E-2</v>
      </c>
    </row>
    <row r="49" spans="2:4" x14ac:dyDescent="0.2">
      <c r="B49" s="4">
        <v>2</v>
      </c>
      <c r="C49" s="6" t="e">
        <f>(4*C40)/(3.14*D7*I6)</f>
        <v>#REF!</v>
      </c>
      <c r="D49" s="7" t="e">
        <f>1.325 * (LN(0.27*(E7*0.001/D7)  +5.47*C49^-0.9))^-2</f>
        <v>#REF!</v>
      </c>
    </row>
    <row r="50" spans="2:4" x14ac:dyDescent="0.2">
      <c r="B50" s="4">
        <v>3</v>
      </c>
      <c r="C50" s="6" t="e">
        <f>(4*C41)/(3.14*D8*I6)</f>
        <v>#REF!</v>
      </c>
      <c r="D50" s="7" t="e">
        <f>1.325 * (LN(0.27*(E8*0.001/D8)  +5.47*C50^-0.9))^-2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pius</dc:creator>
  <cp:lastModifiedBy>Microsoft Office User</cp:lastModifiedBy>
  <dcterms:created xsi:type="dcterms:W3CDTF">2012-04-19T07:39:12Z</dcterms:created>
  <dcterms:modified xsi:type="dcterms:W3CDTF">2016-09-24T08:48:08Z</dcterms:modified>
</cp:coreProperties>
</file>